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C101" i="2" l="1"/>
  <c r="C100" i="2"/>
  <c r="C99" i="2"/>
  <c r="C98" i="2"/>
  <c r="C97" i="2"/>
  <c r="C96" i="2"/>
  <c r="C94" i="2"/>
  <c r="C93" i="2"/>
  <c r="C92" i="2"/>
  <c r="B100" i="2"/>
  <c r="B101" i="2"/>
  <c r="B99" i="2"/>
  <c r="B98" i="2"/>
  <c r="B97" i="2"/>
  <c r="B96" i="2"/>
  <c r="B95" i="2"/>
  <c r="B94" i="2"/>
  <c r="B93" i="2"/>
  <c r="B92" i="2"/>
  <c r="B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B31" i="2"/>
  <c r="C31" i="2"/>
  <c r="C30" i="2"/>
  <c r="C29" i="2"/>
  <c r="C28" i="2"/>
  <c r="C27" i="2"/>
  <c r="C26" i="2"/>
  <c r="B30" i="2"/>
  <c r="B29" i="2"/>
  <c r="B28" i="2"/>
  <c r="B27" i="2"/>
  <c r="B26" i="2"/>
  <c r="B25" i="2"/>
  <c r="C25" i="2"/>
  <c r="C24" i="2"/>
  <c r="C23" i="2"/>
  <c r="C22" i="2"/>
  <c r="C21" i="2"/>
  <c r="C20" i="2"/>
  <c r="C19" i="2"/>
  <c r="C18" i="2"/>
  <c r="B24" i="2"/>
  <c r="B23" i="2"/>
  <c r="B22" i="2"/>
  <c r="B21" i="2"/>
  <c r="B20" i="2"/>
  <c r="B19" i="2"/>
  <c r="B18" i="2"/>
  <c r="B16" i="2"/>
  <c r="C17" i="2"/>
  <c r="C16" i="2"/>
  <c r="B17" i="2"/>
  <c r="G15" i="2"/>
  <c r="F15" i="2"/>
  <c r="E15" i="2"/>
  <c r="D15" i="2"/>
  <c r="C15" i="2"/>
  <c r="B15" i="2"/>
  <c r="G14" i="2"/>
  <c r="F14" i="2"/>
  <c r="E14" i="2"/>
  <c r="D14" i="2"/>
  <c r="C14" i="2"/>
  <c r="B14" i="2"/>
  <c r="B12" i="2"/>
  <c r="C13" i="2"/>
  <c r="C12" i="2"/>
  <c r="B13" i="2"/>
  <c r="B9" i="2"/>
  <c r="B8" i="2"/>
  <c r="B7" i="2"/>
  <c r="G11" i="2"/>
  <c r="F11" i="2"/>
  <c r="E11" i="2"/>
  <c r="D11" i="2"/>
  <c r="C11" i="2"/>
  <c r="B11" i="2"/>
  <c r="G10" i="2"/>
  <c r="F10" i="2"/>
  <c r="E10" i="2"/>
  <c r="D10" i="2"/>
  <c r="C10" i="2"/>
  <c r="B10" i="2"/>
  <c r="B6" i="2"/>
  <c r="B5" i="2"/>
  <c r="B4" i="2"/>
  <c r="B3" i="2"/>
  <c r="B2" i="2"/>
  <c r="B1"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P42" i="1"/>
  <c r="AD42" i="1" s="1"/>
  <c r="P44" i="1"/>
  <c r="AD44" i="1" s="1"/>
  <c r="P45" i="1"/>
  <c r="P46" i="1"/>
  <c r="AD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67"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1" i="1"/>
  <c r="AC42" i="1"/>
  <c r="AC43" i="1"/>
  <c r="AC44" i="1"/>
  <c r="AC46" i="1"/>
  <c r="AC47" i="1"/>
  <c r="AC48" i="1"/>
  <c r="AC49" i="1"/>
  <c r="AC53" i="1"/>
  <c r="AC54" i="1"/>
  <c r="AC58" i="1"/>
  <c r="AC59" i="1"/>
  <c r="AC60" i="1"/>
  <c r="AC61" i="1"/>
  <c r="AC64" i="1"/>
  <c r="AC67" i="1"/>
  <c r="AC68" i="1"/>
  <c r="AC71" i="1"/>
  <c r="AC72" i="1"/>
  <c r="AC73" i="1"/>
  <c r="AC74"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I615" i="1"/>
  <c r="H615" i="1"/>
  <c r="G615" i="1"/>
  <c r="F615" i="1"/>
  <c r="E615" i="1"/>
  <c r="C615" i="1"/>
  <c r="C614" i="1"/>
  <c r="H613" i="1"/>
  <c r="F613" i="1"/>
  <c r="D613" i="1"/>
  <c r="C608" i="1"/>
  <c r="C607" i="1"/>
  <c r="C604" i="1"/>
  <c r="K596" i="1"/>
  <c r="F596" i="1"/>
  <c r="K595" i="1"/>
  <c r="J586" i="1"/>
  <c r="J88" i="1" s="1"/>
  <c r="K579" i="1"/>
  <c r="D573" i="1"/>
  <c r="B573" i="1"/>
  <c r="F558" i="1"/>
  <c r="G555" i="1"/>
  <c r="F555" i="1"/>
  <c r="E555" i="1"/>
  <c r="D555" i="1"/>
  <c r="C555" i="1"/>
  <c r="G554" i="1"/>
  <c r="F554" i="1"/>
  <c r="E554" i="1"/>
  <c r="C554" i="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E41" i="1"/>
  <c r="I39" i="1"/>
  <c r="H38" i="1"/>
  <c r="E38" i="1"/>
  <c r="I37" i="1"/>
  <c r="H37" i="1"/>
  <c r="E37" i="1"/>
  <c r="C36" i="1"/>
  <c r="E33"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C263" i="1" s="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C834"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J66" i="1" s="1"/>
  <c r="I989" i="1" s="1" a="1"/>
  <c r="AD14" i="1"/>
  <c r="AC14" i="1" s="1"/>
  <c r="O57" i="1"/>
  <c r="W754" i="1"/>
  <c r="K829" i="1"/>
  <c r="J113" i="1" s="1"/>
  <c r="C1055" i="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V1398" i="1" l="1"/>
  <c r="V1399" i="1" s="1"/>
  <c r="V1400" i="1" s="1"/>
  <c r="V1401" i="1" s="1"/>
  <c r="V1402" i="1" s="1"/>
  <c r="V1403" i="1" s="1"/>
  <c r="V1404" i="1" s="1"/>
  <c r="R1327" i="1"/>
  <c r="G1328" i="1" s="1"/>
  <c r="C835" i="1"/>
  <c r="E46" i="1"/>
  <c r="H123" i="1"/>
  <c r="D672" i="1"/>
  <c r="C1063" i="1"/>
  <c r="O782" i="1"/>
  <c r="C772" i="1" s="1"/>
  <c r="I42" i="1"/>
  <c r="J469" i="1"/>
  <c r="J73" i="1" s="1"/>
  <c r="G543" i="1"/>
  <c r="G604" i="1"/>
  <c r="D615" i="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U554"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S623" i="1"/>
  <c r="G623" i="1" s="1"/>
  <c r="AD143" i="1"/>
  <c r="AC143" i="1" s="1"/>
  <c r="M640" i="1"/>
  <c r="C616" i="1"/>
  <c r="AD137" i="1"/>
  <c r="AC137" i="1" s="1"/>
  <c r="E604" i="1"/>
  <c r="AD119" i="1"/>
  <c r="AC119" i="1" s="1"/>
  <c r="R561" i="1"/>
  <c r="F561" i="1" s="1"/>
  <c r="B555" i="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637" i="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E708" i="1" l="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T1176" i="1"/>
  <c r="U1163" i="1"/>
  <c r="I1162" i="1" s="1"/>
  <c r="J1155" i="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V560" i="1" l="1"/>
  <c r="J560" i="1" s="1"/>
  <c r="J1286" i="1"/>
  <c r="W560" i="1"/>
  <c r="K560"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638" i="1"/>
  <c r="K95" i="1"/>
  <c r="J95" i="1"/>
  <c r="H554" i="1"/>
  <c r="T560" i="1"/>
  <c r="H560" i="1" s="1"/>
  <c r="K83" i="1"/>
  <c r="J83" i="1"/>
  <c r="J86" i="1"/>
  <c r="K86" i="1"/>
  <c r="I760" i="1"/>
  <c r="V774" i="1"/>
  <c r="G1407" i="1"/>
  <c r="E757" i="1"/>
  <c r="E756" i="1"/>
  <c r="K114" i="1"/>
  <c r="J114" i="1"/>
  <c r="K87" i="1" l="1"/>
  <c r="AI1406" i="1"/>
  <c r="M974" i="1"/>
  <c r="M973" i="1"/>
  <c r="N973" i="1" s="1"/>
  <c r="N974" i="1"/>
  <c r="Z932" i="1"/>
  <c r="M972" i="1"/>
  <c r="N972" i="1" s="1"/>
  <c r="M971" i="1"/>
  <c r="N971" i="1" s="1"/>
  <c r="AA932" i="1"/>
  <c r="P951" i="1"/>
  <c r="P955" i="1" s="1"/>
  <c r="Q955" i="1" s="1"/>
  <c r="S951" i="1" s="1"/>
  <c r="Z972" i="1" s="1"/>
  <c r="C95"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U1419" i="1"/>
  <c r="K79" i="1"/>
  <c r="J79" i="1"/>
  <c r="G1396" i="1" l="1"/>
  <c r="H1396" i="1"/>
  <c r="G1410" i="1"/>
  <c r="H1410" i="1"/>
  <c r="AI1408" i="1"/>
  <c r="AD222" i="1"/>
  <c r="AC222" i="1" s="1"/>
  <c r="R1419" i="1"/>
  <c r="E1411" i="1"/>
  <c r="G1411" i="1" s="1"/>
  <c r="U1404" i="1"/>
  <c r="P1402" i="1"/>
  <c r="D1398" i="1"/>
  <c r="F1398" i="1" s="1"/>
  <c r="W1401" i="1"/>
  <c r="AH1401" i="1" s="1"/>
  <c r="AD194" i="1"/>
  <c r="AC194" i="1" s="1"/>
  <c r="R1401" i="1"/>
  <c r="Q1402" i="1"/>
  <c r="E1397" i="1"/>
  <c r="G1397" i="1" s="1"/>
  <c r="AD202" i="1"/>
  <c r="AC202" i="1" s="1"/>
  <c r="Y1400" i="1"/>
  <c r="AI1400" i="1" s="1"/>
  <c r="H1411" i="1" l="1"/>
  <c r="H1397" i="1"/>
  <c r="Y1419" i="1"/>
  <c r="E1412" i="1"/>
  <c r="G1412" i="1" s="1"/>
  <c r="AD223" i="1"/>
  <c r="AC223" i="1" s="1"/>
  <c r="D1399" i="1"/>
  <c r="F1399" i="1" s="1"/>
  <c r="W1402" i="1"/>
  <c r="AH1402" i="1" s="1"/>
  <c r="AD195" i="1"/>
  <c r="AC195" i="1" s="1"/>
  <c r="P1403" i="1"/>
  <c r="Q1403" i="1"/>
  <c r="R1402" i="1"/>
  <c r="Y1401" i="1"/>
  <c r="AI1401" i="1" s="1"/>
  <c r="AD203" i="1"/>
  <c r="AC203" i="1" s="1"/>
  <c r="E1398" i="1"/>
  <c r="G1398" i="1" s="1"/>
  <c r="AI1410" i="1" l="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G1399" i="1" s="1"/>
  <c r="Q1404" i="1"/>
  <c r="R1403" i="1"/>
  <c r="I1423" i="1" a="1"/>
  <c r="I1429" i="1" s="1"/>
  <c r="H408" i="1" l="1"/>
  <c r="T1467" i="1"/>
  <c r="I408" i="1" s="1"/>
  <c r="S1468" i="1"/>
  <c r="H1399" i="1"/>
  <c r="S1472" i="1"/>
  <c r="W1404" i="1"/>
  <c r="AH1404" i="1" s="1"/>
  <c r="D1401" i="1"/>
  <c r="F1401" i="1" s="1"/>
  <c r="AD197" i="1"/>
  <c r="AC197" i="1" s="1"/>
  <c r="S1470" i="1"/>
  <c r="S1466" i="1"/>
  <c r="S1469" i="1"/>
  <c r="S1473" i="1"/>
  <c r="S1464" i="1"/>
  <c r="S1465" i="1"/>
  <c r="S1471" i="1"/>
  <c r="E1400" i="1"/>
  <c r="G1400" i="1" s="1"/>
  <c r="Y1403" i="1"/>
  <c r="AI1403" i="1" s="1"/>
  <c r="AD205" i="1"/>
  <c r="AC205" i="1" s="1"/>
  <c r="R1404" i="1"/>
  <c r="U1467" i="1"/>
  <c r="I1423" i="1"/>
  <c r="I1426" i="1"/>
  <c r="I1424" i="1"/>
  <c r="I1432" i="1"/>
  <c r="I1425" i="1"/>
  <c r="I1430" i="1"/>
  <c r="I1428" i="1"/>
  <c r="I1431" i="1"/>
  <c r="I1427" i="1"/>
  <c r="H406" i="1" l="1"/>
  <c r="T1465" i="1"/>
  <c r="H407" i="1"/>
  <c r="T1466" i="1"/>
  <c r="H409" i="1"/>
  <c r="T1468" i="1"/>
  <c r="H405" i="1"/>
  <c r="T1464" i="1"/>
  <c r="H411" i="1"/>
  <c r="T1470" i="1"/>
  <c r="H413" i="1"/>
  <c r="T1472" i="1"/>
  <c r="H414" i="1"/>
  <c r="T1473" i="1"/>
  <c r="H412" i="1"/>
  <c r="T1471" i="1"/>
  <c r="H410" i="1"/>
  <c r="T1469" i="1"/>
  <c r="H1400" i="1"/>
  <c r="H1401" i="1" s="1"/>
  <c r="AD206" i="1"/>
  <c r="AC206" i="1" s="1"/>
  <c r="E1401" i="1"/>
  <c r="G1401" i="1" s="1"/>
  <c r="Q1406" i="1" s="1"/>
  <c r="AD225" i="1" s="1"/>
  <c r="AC225" i="1" s="1"/>
  <c r="Y1404" i="1"/>
  <c r="V1467" i="1"/>
  <c r="K408" i="1" s="1"/>
  <c r="Z1467" i="1"/>
  <c r="J408" i="1"/>
  <c r="AD493" i="1"/>
  <c r="AC493" i="1" s="1"/>
  <c r="V1406" i="1" l="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<sst xmlns="http://schemas.openxmlformats.org/spreadsheetml/2006/main" count="7070" uniqueCount="1272">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</sst>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A88" zoomScale="75" zoomScaleNormal="75" workbookViewId="0">
      <selection activeCell="D118" sqref="D118"/>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533</v>
      </c>
      <c r="M1" s="1571" t="s">
        <v>1245</v>
      </c>
      <c r="N1" s="99"/>
      <c r="O1" s="99"/>
      <c r="P1" s="99"/>
      <c r="Q1" s="99"/>
      <c r="R1" s="99"/>
      <c r="S1" s="99"/>
      <c r="T1" s="1370" t="str">
        <f t="shared" ref="T1:T6" si="0">IF(OR(AB561="",AB561=0),"",AB561)</f>
        <v/>
      </c>
      <c r="U1" s="1382"/>
      <c r="V1" s="1382"/>
      <c r="W1" s="1383"/>
      <c r="X1" s="962" t="s">
        <v>533</v>
      </c>
      <c r="Y1" s="618" t="s">
        <v>480</v>
      </c>
      <c r="AA1" s="1669" t="s">
        <v>1192</v>
      </c>
      <c r="AB1" s="1670"/>
      <c r="AC1" s="1670"/>
      <c r="AD1" s="1670"/>
      <c r="AE1" s="1671"/>
    </row>
    <row r="2" spans="1:58" ht="11.25" customHeight="1" thickBot="1">
      <c r="A2" s="878">
        <v>2</v>
      </c>
      <c r="B2" s="108"/>
      <c r="C2" s="3"/>
      <c r="D2" s="3"/>
      <c r="E2" s="3"/>
      <c r="F2" s="95" t="s">
        <v>1195</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1220</v>
      </c>
      <c r="AA2" s="1672"/>
      <c r="AB2" s="1673"/>
      <c r="AC2" s="1673"/>
      <c r="AD2" s="1673"/>
      <c r="AE2" s="1674"/>
    </row>
    <row r="3" spans="1:58" ht="11.25" customHeight="1">
      <c r="A3" s="878">
        <v>3</v>
      </c>
      <c r="B3" s="108"/>
      <c r="C3" s="3"/>
      <c r="D3" s="3"/>
      <c r="E3" s="3"/>
      <c r="F3" s="95" t="s">
        <v>1196</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1142</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1143</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1144</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491</v>
      </c>
      <c r="G8" s="65"/>
      <c r="H8" s="60"/>
      <c r="I8" s="66"/>
      <c r="J8" s="60"/>
      <c r="K8" s="60"/>
      <c r="L8" s="981" t="s">
        <v>533</v>
      </c>
      <c r="M8" s="3"/>
      <c r="N8" s="43" t="s">
        <v>492</v>
      </c>
      <c r="O8" s="1658"/>
      <c r="P8" s="67"/>
      <c r="Q8" s="67"/>
      <c r="R8" s="97" t="str">
        <f>$F$8</f>
        <v>System Information</v>
      </c>
      <c r="S8" s="67"/>
      <c r="T8" s="67"/>
      <c r="U8" s="43" t="s">
        <v>493</v>
      </c>
      <c r="V8" s="1088" t="s">
        <v>20</v>
      </c>
      <c r="W8" s="3"/>
      <c r="X8" s="962" t="s">
        <v>533</v>
      </c>
      <c r="Y8" s="784"/>
      <c r="Z8" s="784"/>
      <c r="AA8" s="784" t="s">
        <v>494</v>
      </c>
      <c r="AB8" s="1481"/>
      <c r="AC8" s="797" t="str">
        <f>IF(AND(OR(AB8="",AB8=0),OR(AD8="",AD8=0)),"",IF(AB8&lt;&gt;AD8,"Change",""))</f>
        <v>Change</v>
      </c>
      <c r="AD8" s="1499" t="str">
        <f>IF(Y2="","",Y2)</f>
        <v>FIRST,EXP,BLD,TB,WB,FS_KV,REPRO,TIM,LIN,HALFVAL,PT_DEN,PT_TB,PT_WB,LAST</v>
      </c>
      <c r="AE8" s="802" t="s">
        <v>814</v>
      </c>
      <c r="AG8" s="846" t="s">
        <v>1145</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533</v>
      </c>
      <c r="M9" s="3"/>
      <c r="N9" s="1186" t="s">
        <v>495</v>
      </c>
      <c r="O9" s="1559" t="str">
        <f>IF(OR(AB9=0,AB9=""),"",AB9)</f>
        <v/>
      </c>
      <c r="P9" s="3"/>
      <c r="Q9" s="3"/>
      <c r="R9" s="3"/>
      <c r="S9" s="3"/>
      <c r="T9" s="3"/>
      <c r="U9" s="1187" t="s">
        <v>495</v>
      </c>
      <c r="V9" s="1085" t="str">
        <f>IF(OR(AB10=0,AB10=""),"",AB10)</f>
        <v/>
      </c>
      <c r="W9" s="3"/>
      <c r="X9" s="962"/>
      <c r="Y9" s="784"/>
      <c r="Z9" s="441"/>
      <c r="AA9" s="784" t="s">
        <v>492</v>
      </c>
      <c r="AB9" s="1558"/>
      <c r="AC9" s="797" t="str">
        <f t="shared" ref="AC9:AC72" si="1">IF(AND(OR(AB9="",AB9=0),OR(AD9="",AD9=0)),"",IF(AB9&lt;&gt;AD9,"Change",""))</f>
        <v/>
      </c>
      <c r="AD9" s="1500" t="str">
        <f>IF(O8="","",O8)</f>
        <v/>
      </c>
      <c r="AE9" s="802" t="s">
        <v>815</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c r="AC10" s="797" t="str">
        <f t="shared" si="1"/>
        <v>Change</v>
      </c>
      <c r="AD10" s="1499" t="str">
        <f>IF(V8="","",V8)</f>
        <v>Eugene Mah</v>
      </c>
      <c r="AE10" s="802" t="s">
        <v>816</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497</v>
      </c>
      <c r="E11" s="70" t="str">
        <f>IF(P11="","",P11)</f>
        <v/>
      </c>
      <c r="F11" s="59"/>
      <c r="G11" s="60"/>
      <c r="H11" s="66" t="s">
        <v>1198</v>
      </c>
      <c r="I11" s="1463" t="str">
        <f>IF(T11="","",T11)</f>
        <v/>
      </c>
      <c r="J11" s="67"/>
      <c r="K11" s="83"/>
      <c r="L11" s="981" t="s">
        <v>533</v>
      </c>
      <c r="M11" s="150"/>
      <c r="N11" s="60"/>
      <c r="O11" s="66" t="s">
        <v>497</v>
      </c>
      <c r="P11" s="996" t="str">
        <f>IF(Q11&lt;&gt;"",Q11,IF(OR(AB11=0,AB11=""),"",AB11))</f>
        <v/>
      </c>
      <c r="Q11" s="1089"/>
      <c r="R11" s="324"/>
      <c r="S11" s="326" t="s">
        <v>30</v>
      </c>
      <c r="T11" s="996" t="str">
        <f>IF(U11&lt;&gt;"",U11,IF(OR(AB48=0,AB48=""),"",AB48))</f>
        <v/>
      </c>
      <c r="U11" s="1091"/>
      <c r="V11" s="62"/>
      <c r="W11" s="83"/>
      <c r="X11" s="962" t="s">
        <v>533</v>
      </c>
      <c r="Y11" s="784"/>
      <c r="Z11" s="784"/>
      <c r="AA11" s="784" t="str">
        <f>IF(O11="","",O11)</f>
        <v>Facility:</v>
      </c>
      <c r="AB11" s="1481"/>
      <c r="AC11" s="797" t="str">
        <f t="shared" si="1"/>
        <v/>
      </c>
      <c r="AD11" s="1460" t="str">
        <f t="shared" ref="AD11:AD25" si="2">IF(P11="","",P11)</f>
        <v/>
      </c>
      <c r="AE11" s="802" t="s">
        <v>817</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498</v>
      </c>
      <c r="E12" s="70" t="str">
        <f>IF(P12="","",P12)</f>
        <v/>
      </c>
      <c r="F12" s="71"/>
      <c r="G12" s="67"/>
      <c r="H12" s="66" t="s">
        <v>499</v>
      </c>
      <c r="I12" s="70" t="str">
        <f>IF(T12="","",T12)</f>
        <v/>
      </c>
      <c r="J12" s="59"/>
      <c r="K12" s="84"/>
      <c r="L12" s="981" t="s">
        <v>533</v>
      </c>
      <c r="M12" s="150"/>
      <c r="N12" s="60"/>
      <c r="O12" s="66" t="s">
        <v>498</v>
      </c>
      <c r="P12" s="996" t="str">
        <f>IF(Q12&lt;&gt;"",Q12,IF(OR(AB12=0,AB12=""),"",AB12))</f>
        <v/>
      </c>
      <c r="Q12" s="1090"/>
      <c r="R12" s="323"/>
      <c r="S12" s="326" t="s">
        <v>499</v>
      </c>
      <c r="T12" s="996" t="str">
        <f>IF(U12&lt;&gt;"",U12,IF(OR(AB49=0,AB49=""),"",AB49))</f>
        <v/>
      </c>
      <c r="U12" s="1549"/>
      <c r="V12" s="60"/>
      <c r="W12" s="83"/>
      <c r="X12" s="962" t="s">
        <v>533</v>
      </c>
      <c r="Y12" s="784"/>
      <c r="Z12" s="784"/>
      <c r="AA12" s="784" t="str">
        <f t="shared" ref="AA12:AA27" si="3">IF(O12="","",O12)</f>
        <v>Department:</v>
      </c>
      <c r="AB12" s="1481"/>
      <c r="AC12" s="797" t="str">
        <f t="shared" si="1"/>
        <v/>
      </c>
      <c r="AD12" s="1460" t="str">
        <f t="shared" si="2"/>
        <v/>
      </c>
      <c r="AE12" s="802" t="s">
        <v>818</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500</v>
      </c>
      <c r="E13" s="70" t="str">
        <f>IF(P13="","",P13)</f>
        <v/>
      </c>
      <c r="F13" s="59"/>
      <c r="G13" s="60"/>
      <c r="H13" s="66" t="s">
        <v>501</v>
      </c>
      <c r="I13" s="1560" t="str">
        <f>IF(T13="","",T13)</f>
        <v/>
      </c>
      <c r="J13" s="60"/>
      <c r="K13" s="83"/>
      <c r="L13" s="981" t="s">
        <v>533</v>
      </c>
      <c r="M13" s="150"/>
      <c r="N13" s="60"/>
      <c r="O13" s="66" t="s">
        <v>500</v>
      </c>
      <c r="P13" s="996" t="str">
        <f>IF(Q13&lt;&gt;"",Q13,IF(OR(AB13=0,AB13=""),"",AB13))</f>
        <v/>
      </c>
      <c r="Q13" s="1549"/>
      <c r="R13" s="323"/>
      <c r="S13" s="326" t="s">
        <v>501</v>
      </c>
      <c r="T13" s="1553" t="str">
        <f>IF(U13&lt;&gt;"",U13,IF(OR(AB50=0,AB50=""),"",AB50))</f>
        <v/>
      </c>
      <c r="U13" s="1552"/>
      <c r="V13" s="60"/>
      <c r="W13" s="83"/>
      <c r="X13" s="962" t="s">
        <v>533</v>
      </c>
      <c r="Y13" s="784"/>
      <c r="Z13" s="784"/>
      <c r="AA13" s="784" t="str">
        <f t="shared" si="3"/>
        <v>Area/Division:</v>
      </c>
      <c r="AB13" s="1481"/>
      <c r="AC13" s="797" t="str">
        <f t="shared" si="1"/>
        <v/>
      </c>
      <c r="AD13" s="1460" t="str">
        <f t="shared" si="2"/>
        <v/>
      </c>
      <c r="AE13" s="802" t="s">
        <v>819</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1197</v>
      </c>
      <c r="E14" s="1463" t="str">
        <f>IF(P14="","",P14)</f>
        <v/>
      </c>
      <c r="F14" s="67"/>
      <c r="G14" s="67"/>
      <c r="H14" s="66" t="s">
        <v>502</v>
      </c>
      <c r="I14" s="75" t="str">
        <f>IF(T14="","",T14)</f>
        <v/>
      </c>
      <c r="J14" s="60"/>
      <c r="K14" s="83"/>
      <c r="L14" s="981" t="s">
        <v>533</v>
      </c>
      <c r="M14" s="150"/>
      <c r="N14" s="60"/>
      <c r="O14" s="66" t="s">
        <v>1197</v>
      </c>
      <c r="P14" s="996" t="str">
        <f>IF(Q14&lt;&gt;"",Q14,IF(OR(AB14=0,AB14=""),"",AB14))</f>
        <v/>
      </c>
      <c r="Q14" s="1090"/>
      <c r="R14" s="323"/>
      <c r="S14" s="326" t="s">
        <v>502</v>
      </c>
      <c r="T14" s="997" t="str">
        <f>IF(U14&lt;&gt;"",U14,IF(OR(AB51=0,AB51=""),"",AB51))</f>
        <v/>
      </c>
      <c r="U14" s="1092"/>
      <c r="V14" s="60"/>
      <c r="W14" s="83"/>
      <c r="X14" s="962" t="s">
        <v>533</v>
      </c>
      <c r="Y14" s="784"/>
      <c r="Z14" s="784"/>
      <c r="AA14" s="784" t="str">
        <f t="shared" si="3"/>
        <v>Survey ID:</v>
      </c>
      <c r="AB14" s="1481"/>
      <c r="AC14" s="797" t="str">
        <f t="shared" si="1"/>
        <v/>
      </c>
      <c r="AD14" s="1460" t="str">
        <f t="shared" si="2"/>
        <v/>
      </c>
      <c r="AE14" s="802" t="s">
        <v>820</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533</v>
      </c>
      <c r="M15" s="150"/>
      <c r="N15" s="60"/>
      <c r="O15" s="66" t="s">
        <v>503</v>
      </c>
      <c r="P15" s="996" t="str">
        <f>IF(Q15&lt;&gt;"",Q15,IF(OR(AB15=0,AB15=""),"",AB15))</f>
        <v/>
      </c>
      <c r="Q15" s="1549"/>
      <c r="R15" s="323"/>
      <c r="S15" s="326" t="s">
        <v>29</v>
      </c>
      <c r="T15" s="997" t="str">
        <f>IF(U15&lt;&gt;"",U15,IF(OR(AB52=0,AB52=""),"",AB52))</f>
        <v/>
      </c>
      <c r="U15" s="1092"/>
      <c r="V15" s="62"/>
      <c r="W15" s="83"/>
      <c r="X15" s="962" t="s">
        <v>533</v>
      </c>
      <c r="Y15" s="784"/>
      <c r="Z15" s="784"/>
      <c r="AA15" s="784" t="str">
        <f t="shared" si="3"/>
        <v>Room Number:</v>
      </c>
      <c r="AB15" s="1481"/>
      <c r="AC15" s="797" t="str">
        <f t="shared" si="1"/>
        <v/>
      </c>
      <c r="AD15" s="1460" t="str">
        <f t="shared" si="2"/>
        <v/>
      </c>
      <c r="AE15" s="802" t="s">
        <v>821</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508</v>
      </c>
      <c r="E18" s="70" t="str">
        <f>IF(P18="","",P18)</f>
        <v/>
      </c>
      <c r="F18" s="60"/>
      <c r="G18" s="67"/>
      <c r="H18" s="66" t="s">
        <v>509</v>
      </c>
      <c r="I18" s="1560" t="str">
        <f>IF(T18="","",T18)</f>
        <v/>
      </c>
      <c r="J18" s="62"/>
      <c r="K18" s="83"/>
      <c r="L18" s="981" t="s">
        <v>533</v>
      </c>
      <c r="M18" s="150"/>
      <c r="N18" s="60"/>
      <c r="O18" s="66" t="s">
        <v>508</v>
      </c>
      <c r="P18" s="996" t="str">
        <f>IF(Q18&lt;&gt;"",Q18,IF(OR(AB18=0,AB18=""),"",AB18))</f>
        <v/>
      </c>
      <c r="Q18" s="1462"/>
      <c r="R18" s="323"/>
      <c r="S18" s="326" t="s">
        <v>509</v>
      </c>
      <c r="T18" s="1553" t="str">
        <f>IF(U18&lt;&gt;"",U18,IF(OR(AB55=0,AB55=""),"",AB55))</f>
        <v/>
      </c>
      <c r="U18" s="1554"/>
      <c r="V18" s="60"/>
      <c r="W18" s="83"/>
      <c r="X18" s="962" t="s">
        <v>533</v>
      </c>
      <c r="Y18" s="784"/>
      <c r="Z18" s="784"/>
      <c r="AA18" s="784" t="str">
        <f t="shared" si="3"/>
        <v>Manufacturer:</v>
      </c>
      <c r="AB18" s="1481"/>
      <c r="AC18" s="797" t="str">
        <f t="shared" si="1"/>
        <v/>
      </c>
      <c r="AD18" s="1460" t="str">
        <f t="shared" si="2"/>
        <v/>
      </c>
      <c r="AE18" s="802" t="s">
        <v>822</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510</v>
      </c>
      <c r="E19" s="70" t="str">
        <f>IF(P19="","",P19)</f>
        <v/>
      </c>
      <c r="F19" s="60"/>
      <c r="G19" s="67"/>
      <c r="H19" s="66" t="s">
        <v>511</v>
      </c>
      <c r="I19" s="1463" t="str">
        <f>IF(T19="","",T19)</f>
        <v/>
      </c>
      <c r="J19" s="69"/>
      <c r="K19" s="83"/>
      <c r="L19" s="981" t="s">
        <v>533</v>
      </c>
      <c r="M19" s="150"/>
      <c r="N19" s="60"/>
      <c r="O19" s="66" t="s">
        <v>510</v>
      </c>
      <c r="P19" s="996" t="str">
        <f>IF(Q19&lt;&gt;"",Q19,IF(OR(AB19=0,AB19=""),"",AB19))</f>
        <v/>
      </c>
      <c r="Q19" s="1549"/>
      <c r="R19" s="323"/>
      <c r="S19" s="326" t="s">
        <v>511</v>
      </c>
      <c r="T19" s="1379" t="str">
        <f>IF(U19&lt;&gt;"",U19,IF(OR(AB56=0,AB56=""),"",AB56))</f>
        <v/>
      </c>
      <c r="U19" s="1550"/>
      <c r="V19" s="60"/>
      <c r="W19" s="83"/>
      <c r="X19" s="962" t="s">
        <v>533</v>
      </c>
      <c r="Y19" s="784"/>
      <c r="Z19" s="784"/>
      <c r="AA19" s="784" t="str">
        <f t="shared" si="3"/>
        <v>Model:</v>
      </c>
      <c r="AB19" s="1481"/>
      <c r="AC19" s="797" t="str">
        <f t="shared" si="1"/>
        <v/>
      </c>
      <c r="AD19" s="1460" t="str">
        <f t="shared" si="2"/>
        <v/>
      </c>
      <c r="AE19" s="802" t="s">
        <v>823</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512</v>
      </c>
      <c r="E20" s="75" t="str">
        <f>IF(P20="","",P20)</f>
        <v/>
      </c>
      <c r="F20" s="123"/>
      <c r="G20" s="60"/>
      <c r="H20" s="66" t="s">
        <v>513</v>
      </c>
      <c r="I20" s="75" t="str">
        <f>IF(T20="","",T20)</f>
        <v/>
      </c>
      <c r="J20" s="60"/>
      <c r="K20" s="83"/>
      <c r="L20" s="981" t="s">
        <v>533</v>
      </c>
      <c r="M20" s="150"/>
      <c r="N20" s="60"/>
      <c r="O20" s="66" t="s">
        <v>512</v>
      </c>
      <c r="P20" s="997" t="str">
        <f>IF(Q20&lt;&gt;"",Q20,IF(OR(AB20=0,AB20=""),"",AB20))</f>
        <v/>
      </c>
      <c r="Q20" s="1092"/>
      <c r="R20" s="323"/>
      <c r="S20" s="326" t="s">
        <v>513</v>
      </c>
      <c r="T20" s="997" t="str">
        <f>IF(U20&lt;&gt;"",U20,IF(OR(AB57=0,AB57=""),"",AB57))</f>
        <v/>
      </c>
      <c r="U20" s="1092"/>
      <c r="V20" s="67"/>
      <c r="W20" s="83"/>
      <c r="X20" s="962" t="s">
        <v>533</v>
      </c>
      <c r="Y20" s="784"/>
      <c r="Z20" s="784"/>
      <c r="AA20" s="784" t="str">
        <f t="shared" si="3"/>
        <v>Max. kVp:</v>
      </c>
      <c r="AB20" s="1481"/>
      <c r="AC20" s="797" t="str">
        <f t="shared" si="1"/>
        <v/>
      </c>
      <c r="AD20" s="1501" t="str">
        <f t="shared" si="2"/>
        <v/>
      </c>
      <c r="AE20" s="802" t="s">
        <v>824</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1255</v>
      </c>
      <c r="E21" s="75" t="str">
        <f>IF(P21="","",P21)</f>
        <v/>
      </c>
      <c r="F21" s="60"/>
      <c r="G21" s="60"/>
      <c r="H21" s="60"/>
      <c r="I21" s="60"/>
      <c r="J21" s="62"/>
      <c r="K21" s="83"/>
      <c r="L21" s="981" t="s">
        <v>533</v>
      </c>
      <c r="M21" s="150"/>
      <c r="N21" s="60"/>
      <c r="O21" s="66" t="s">
        <v>1255</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517</v>
      </c>
      <c r="E24" s="70" t="str">
        <f>IF(P24="","",P24)</f>
        <v/>
      </c>
      <c r="F24" s="60"/>
      <c r="G24" s="67"/>
      <c r="H24" s="66" t="str">
        <f t="shared" ref="H24:I26" si="5">IF(S24="","",S24)</f>
        <v>Large:</v>
      </c>
      <c r="I24" s="483" t="str">
        <f t="shared" si="5"/>
        <v/>
      </c>
      <c r="J24" s="62"/>
      <c r="K24" s="83"/>
      <c r="L24" s="981" t="s">
        <v>533</v>
      </c>
      <c r="M24" s="150"/>
      <c r="N24" s="60"/>
      <c r="O24" s="66" t="s">
        <v>517</v>
      </c>
      <c r="P24" s="996" t="str">
        <f>IF(Q24&lt;&gt;"",Q24,IF(OR(AB24=0,AB24=""),"",AB24))</f>
        <v/>
      </c>
      <c r="Q24" s="1462"/>
      <c r="R24" s="323"/>
      <c r="S24" s="326" t="s">
        <v>518</v>
      </c>
      <c r="T24" s="991" t="str">
        <f>IF(U24&lt;&gt;"",U24,IF(OR(AB61=0,AB61=""),"",AB61))</f>
        <v/>
      </c>
      <c r="U24" s="1093"/>
      <c r="V24" s="60"/>
      <c r="W24" s="83"/>
      <c r="X24" s="962" t="s">
        <v>533</v>
      </c>
      <c r="Y24" s="784"/>
      <c r="Z24" s="784"/>
      <c r="AA24" s="784" t="str">
        <f t="shared" si="3"/>
        <v>Tube Designation/Use:</v>
      </c>
      <c r="AB24" s="1481"/>
      <c r="AC24" s="797" t="str">
        <f t="shared" si="1"/>
        <v/>
      </c>
      <c r="AD24" s="1460" t="str">
        <f t="shared" si="2"/>
        <v/>
      </c>
      <c r="AE24" s="802" t="s">
        <v>825</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509</v>
      </c>
      <c r="E25" s="1560" t="str">
        <f>IF(P25="","",P25)</f>
        <v/>
      </c>
      <c r="F25" s="60"/>
      <c r="G25" s="67"/>
      <c r="H25" s="66" t="str">
        <f t="shared" si="5"/>
        <v>Small:</v>
      </c>
      <c r="I25" s="483" t="str">
        <f t="shared" si="5"/>
        <v/>
      </c>
      <c r="J25" s="62"/>
      <c r="K25" s="83"/>
      <c r="L25" s="981" t="s">
        <v>533</v>
      </c>
      <c r="M25" s="150"/>
      <c r="N25" s="60"/>
      <c r="O25" s="66" t="s">
        <v>509</v>
      </c>
      <c r="P25" s="1553" t="str">
        <f>IF(Q25&lt;&gt;"",Q25,IF(OR(AB25=0,AB25=""),"",AB25))</f>
        <v/>
      </c>
      <c r="Q25" s="1552"/>
      <c r="R25" s="323"/>
      <c r="S25" s="326" t="s">
        <v>519</v>
      </c>
      <c r="T25" s="991" t="str">
        <f>IF(U25&lt;&gt;"",U25,IF(OR(AB62=0,AB62=""),"",AB62))</f>
        <v/>
      </c>
      <c r="U25" s="1094"/>
      <c r="V25" s="60"/>
      <c r="W25" s="83"/>
      <c r="X25" s="962" t="s">
        <v>533</v>
      </c>
      <c r="Y25" s="784"/>
      <c r="Z25" s="784"/>
      <c r="AA25" s="784" t="str">
        <f t="shared" si="3"/>
        <v>Date of Manufacture:</v>
      </c>
      <c r="AB25" s="1380"/>
      <c r="AC25" s="797" t="str">
        <f t="shared" si="1"/>
        <v/>
      </c>
      <c r="AD25" s="1551" t="str">
        <f t="shared" si="2"/>
        <v/>
      </c>
      <c r="AE25" s="802" t="s">
        <v>826</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521</v>
      </c>
      <c r="E27" s="70" t="str">
        <f>IF(P27="","",P27)</f>
        <v/>
      </c>
      <c r="F27" s="60"/>
      <c r="G27" s="67"/>
      <c r="H27" s="67"/>
      <c r="I27" s="118" t="s">
        <v>522</v>
      </c>
      <c r="J27" s="67"/>
      <c r="K27" s="83"/>
      <c r="L27" s="981" t="s">
        <v>533</v>
      </c>
      <c r="M27" s="150"/>
      <c r="N27" s="60"/>
      <c r="O27" s="66" t="s">
        <v>521</v>
      </c>
      <c r="P27" s="996" t="str">
        <f>IF(Q27&lt;&gt;"",Q27,IF(OR(AB27=0,AB27=""),"",AB27))</f>
        <v/>
      </c>
      <c r="Q27" s="1462"/>
      <c r="R27" s="323"/>
      <c r="S27" s="323"/>
      <c r="T27" s="795" t="s">
        <v>522</v>
      </c>
      <c r="U27" s="62"/>
      <c r="V27" s="60"/>
      <c r="W27" s="83"/>
      <c r="X27" s="962" t="s">
        <v>533</v>
      </c>
      <c r="Y27" s="784"/>
      <c r="Z27" s="784"/>
      <c r="AA27" s="784" t="str">
        <f t="shared" si="3"/>
        <v>Insert Manufacturer:</v>
      </c>
      <c r="AB27" s="1481"/>
      <c r="AC27" s="797" t="str">
        <f t="shared" si="1"/>
        <v/>
      </c>
      <c r="AD27" s="1460" t="str">
        <f t="shared" ref="AD27:AD42" si="6">IF(P27="","",P27)</f>
        <v/>
      </c>
      <c r="AE27" s="802" t="s">
        <v>827</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523</v>
      </c>
      <c r="E28" s="74" t="str">
        <f>IF(P28="","",P28)</f>
        <v/>
      </c>
      <c r="F28" s="60"/>
      <c r="G28" s="60"/>
      <c r="H28" s="66" t="s">
        <v>524</v>
      </c>
      <c r="I28" s="1523" t="str">
        <f>IF(T28="","",T28)</f>
        <v/>
      </c>
      <c r="J28" s="67"/>
      <c r="K28" s="83"/>
      <c r="L28" s="981" t="s">
        <v>533</v>
      </c>
      <c r="M28" s="150"/>
      <c r="N28" s="66"/>
      <c r="O28" s="66" t="s">
        <v>523</v>
      </c>
      <c r="P28" s="996" t="str">
        <f>IF(Q28&lt;&gt;"",Q28,IF(OR(AB28=0,AB28=""),"",AB28))</f>
        <v/>
      </c>
      <c r="Q28" s="1090"/>
      <c r="R28" s="323"/>
      <c r="S28" s="326" t="s">
        <v>524</v>
      </c>
      <c r="T28" s="998" t="str">
        <f>IF(U28&lt;&gt;"",U28,IF(OR(AB65=0,AB65=""),"",AB65))</f>
        <v/>
      </c>
      <c r="U28" s="1462"/>
      <c r="V28" s="62"/>
      <c r="W28" s="83"/>
      <c r="X28" s="962" t="s">
        <v>533</v>
      </c>
      <c r="Y28" s="784"/>
      <c r="Z28" s="784"/>
      <c r="AA28" s="784" t="str">
        <f t="shared" ref="AA28:AA43" si="7">IF(O28="","",O28)</f>
        <v>Insert Model:</v>
      </c>
      <c r="AB28" s="1481"/>
      <c r="AC28" s="797" t="str">
        <f t="shared" si="1"/>
        <v/>
      </c>
      <c r="AD28" s="1501" t="str">
        <f t="shared" si="6"/>
        <v/>
      </c>
      <c r="AE28" s="802" t="s">
        <v>828</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525</v>
      </c>
      <c r="E29" s="74" t="str">
        <f>IF(P29="","",P29)</f>
        <v/>
      </c>
      <c r="F29" s="60"/>
      <c r="G29" s="60"/>
      <c r="H29" s="66" t="s">
        <v>526</v>
      </c>
      <c r="I29" s="1523" t="str">
        <f>IF(T29="","",T29)</f>
        <v/>
      </c>
      <c r="J29" s="62"/>
      <c r="K29" s="84"/>
      <c r="L29" s="981" t="s">
        <v>533</v>
      </c>
      <c r="M29" s="150"/>
      <c r="N29" s="60"/>
      <c r="O29" s="66" t="s">
        <v>525</v>
      </c>
      <c r="P29" s="996" t="str">
        <f>IF(Q29&lt;&gt;"",Q29,IF(OR(AB29=0,AB29=""),"",AB29))</f>
        <v/>
      </c>
      <c r="Q29" s="1549"/>
      <c r="R29" s="323"/>
      <c r="S29" s="326" t="s">
        <v>526</v>
      </c>
      <c r="T29" s="998" t="str">
        <f>IF(U29&lt;&gt;"",U29,IF(OR(AB66=0,AB66=""),"",AB66))</f>
        <v/>
      </c>
      <c r="U29" s="1090"/>
      <c r="V29" s="62"/>
      <c r="W29" s="83"/>
      <c r="X29" s="962" t="s">
        <v>533</v>
      </c>
      <c r="Y29" s="784"/>
      <c r="Z29" s="784"/>
      <c r="AA29" s="784" t="str">
        <f t="shared" si="7"/>
        <v>Insert Serial Number:</v>
      </c>
      <c r="AB29" s="1481"/>
      <c r="AC29" s="797" t="str">
        <f t="shared" si="1"/>
        <v/>
      </c>
      <c r="AD29" s="1501" t="str">
        <f t="shared" si="6"/>
        <v/>
      </c>
      <c r="AE29" s="802" t="s">
        <v>829</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527</v>
      </c>
      <c r="E31" s="70" t="str">
        <f>IF(P31="","",P31)</f>
        <v/>
      </c>
      <c r="F31" s="60"/>
      <c r="G31" s="67"/>
      <c r="H31" s="67"/>
      <c r="I31" s="120" t="s">
        <v>528</v>
      </c>
      <c r="J31" s="65"/>
      <c r="K31" s="83"/>
      <c r="L31" s="981" t="s">
        <v>533</v>
      </c>
      <c r="M31" s="150"/>
      <c r="N31" s="66"/>
      <c r="O31" s="66" t="s">
        <v>527</v>
      </c>
      <c r="P31" s="996" t="str">
        <f>IF(Q31&lt;&gt;"",Q31,IF(OR(AB31=0,AB31=""),"",AB31))</f>
        <v/>
      </c>
      <c r="Q31" s="1462"/>
      <c r="R31" s="796"/>
      <c r="S31" s="323"/>
      <c r="T31" s="795" t="s">
        <v>528</v>
      </c>
      <c r="U31" s="160"/>
      <c r="V31" s="62"/>
      <c r="W31" s="83"/>
      <c r="X31" s="962" t="s">
        <v>533</v>
      </c>
      <c r="Y31" s="784"/>
      <c r="Z31" s="784"/>
      <c r="AA31" s="784" t="str">
        <f t="shared" si="7"/>
        <v>Housing Manufacturer:</v>
      </c>
      <c r="AB31" s="1481"/>
      <c r="AC31" s="797" t="str">
        <f t="shared" si="1"/>
        <v/>
      </c>
      <c r="AD31" s="1460" t="str">
        <f t="shared" si="6"/>
        <v/>
      </c>
      <c r="AE31" s="802" t="s">
        <v>830</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529</v>
      </c>
      <c r="E32" s="74" t="str">
        <f>IF(P32="","",P32)</f>
        <v/>
      </c>
      <c r="F32" s="60"/>
      <c r="G32" s="67"/>
      <c r="H32" s="66" t="s">
        <v>530</v>
      </c>
      <c r="I32" s="70" t="str">
        <f>IF(T32="","",T32)</f>
        <v/>
      </c>
      <c r="J32" s="59"/>
      <c r="K32" s="84"/>
      <c r="L32" s="981" t="s">
        <v>533</v>
      </c>
      <c r="M32" s="150"/>
      <c r="N32" s="60"/>
      <c r="O32" s="66" t="s">
        <v>529</v>
      </c>
      <c r="P32" s="996" t="str">
        <f>IF(Q32&lt;&gt;"",Q32,IF(OR(AB32=0,AB32=""),"",AB32))</f>
        <v/>
      </c>
      <c r="Q32" s="1090"/>
      <c r="R32" s="323"/>
      <c r="S32" s="326" t="s">
        <v>530</v>
      </c>
      <c r="T32" s="998" t="str">
        <f>IF(U32&lt;&gt;"",U32,IF(OR(AB69=0,AB69=""),"",AB69))</f>
        <v/>
      </c>
      <c r="U32" s="1462"/>
      <c r="V32" s="67"/>
      <c r="W32" s="83"/>
      <c r="X32" s="962" t="s">
        <v>533</v>
      </c>
      <c r="Y32" s="784"/>
      <c r="Z32" s="784"/>
      <c r="AA32" s="784" t="str">
        <f t="shared" si="7"/>
        <v>Housing Model:</v>
      </c>
      <c r="AB32" s="1481"/>
      <c r="AC32" s="797" t="str">
        <f t="shared" si="1"/>
        <v/>
      </c>
      <c r="AD32" s="1460" t="str">
        <f t="shared" si="6"/>
        <v/>
      </c>
      <c r="AE32" s="802" t="s">
        <v>831</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531</v>
      </c>
      <c r="E33" s="74" t="str">
        <f>IF(P33="","",P33)</f>
        <v/>
      </c>
      <c r="F33" s="60"/>
      <c r="G33" s="67"/>
      <c r="H33" s="66" t="s">
        <v>532</v>
      </c>
      <c r="I33" s="70" t="str">
        <f>IF(T33="","",T33)</f>
        <v/>
      </c>
      <c r="J33" s="59"/>
      <c r="K33" s="83"/>
      <c r="L33" s="981" t="s">
        <v>533</v>
      </c>
      <c r="M33" s="150"/>
      <c r="N33" s="60"/>
      <c r="O33" s="66" t="s">
        <v>531</v>
      </c>
      <c r="P33" s="996" t="str">
        <f>IF(Q33&lt;&gt;"",Q33,IF(OR(AB33=0,AB33=""),"",AB33))</f>
        <v/>
      </c>
      <c r="Q33" s="1549"/>
      <c r="R33" s="323"/>
      <c r="S33" s="326" t="s">
        <v>532</v>
      </c>
      <c r="T33" s="998" t="str">
        <f>IF(U33&lt;&gt;"",U33,IF(OR(AB70=0,AB70=""),"",AB70))</f>
        <v/>
      </c>
      <c r="U33" s="1090"/>
      <c r="V33" s="67"/>
      <c r="W33" s="83"/>
      <c r="X33" s="962" t="s">
        <v>533</v>
      </c>
      <c r="Y33" s="784"/>
      <c r="Z33" s="784"/>
      <c r="AA33" s="784" t="str">
        <f t="shared" si="7"/>
        <v>Housing Serial Number:</v>
      </c>
      <c r="AB33" s="1481"/>
      <c r="AC33" s="797" t="str">
        <f t="shared" si="1"/>
        <v/>
      </c>
      <c r="AD33" s="1460" t="str">
        <f t="shared" si="6"/>
        <v/>
      </c>
      <c r="AE33" s="802" t="s">
        <v>832</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c r="AC37" s="797" t="str">
        <f t="shared" si="1"/>
        <v/>
      </c>
      <c r="AD37" s="1460" t="str">
        <f t="shared" si="6"/>
        <v/>
      </c>
      <c r="AE37" s="802" t="s">
        <v>833</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c r="AC38" s="797" t="str">
        <f t="shared" si="1"/>
        <v/>
      </c>
      <c r="AD38" s="1551" t="str">
        <f t="shared" si="6"/>
        <v/>
      </c>
      <c r="AE38" s="802" t="s">
        <v>834</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c r="AC40" s="797" t="str">
        <f t="shared" si="1"/>
        <v/>
      </c>
      <c r="AD40" s="1460" t="str">
        <f t="shared" si="6"/>
        <v/>
      </c>
      <c r="AE40" s="802" t="s">
        <v>835</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c r="AC41" s="797" t="str">
        <f t="shared" si="1"/>
        <v/>
      </c>
      <c r="AD41" s="1460" t="str">
        <f t="shared" si="6"/>
        <v/>
      </c>
      <c r="AE41" s="802" t="s">
        <v>836</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c r="AC42" s="797" t="str">
        <f t="shared" si="1"/>
        <v/>
      </c>
      <c r="AD42" s="1460" t="str">
        <f t="shared" si="6"/>
        <v/>
      </c>
      <c r="AE42" s="802" t="s">
        <v>837</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c r="AC44" s="797" t="str">
        <f t="shared" si="1"/>
        <v/>
      </c>
      <c r="AD44" s="1460" t="str">
        <f>IF(P44="","",P44)</f>
        <v/>
      </c>
      <c r="AE44" s="802" t="s">
        <v>838</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c r="AC45" s="797" t="str">
        <f t="shared" si="1"/>
        <v/>
      </c>
      <c r="AD45" s="1460" t="str">
        <f>IF(P45="","",P45)</f>
        <v/>
      </c>
      <c r="AE45" s="802" t="s">
        <v>839</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c r="AC46" s="797" t="str">
        <f t="shared" si="1"/>
        <v/>
      </c>
      <c r="AD46" s="1460" t="str">
        <f>IF(P46="","",P46)</f>
        <v/>
      </c>
      <c r="AE46" s="802" t="s">
        <v>840</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c r="AC48" s="797" t="str">
        <f t="shared" si="1"/>
        <v/>
      </c>
      <c r="AD48" s="1460" t="str">
        <f>IF(T11="","",T11)</f>
        <v/>
      </c>
      <c r="AE48" s="802" t="s">
        <v>841</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c r="AC49" s="797" t="str">
        <f t="shared" si="1"/>
        <v/>
      </c>
      <c r="AD49" s="1460" t="str">
        <f>IF(T12="","",T12)</f>
        <v/>
      </c>
      <c r="AE49" s="802" t="s">
        <v>842</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c r="AC50" s="797" t="str">
        <f t="shared" si="1"/>
        <v/>
      </c>
      <c r="AD50" s="1502" t="str">
        <f>IF(T13="","",T13)</f>
        <v/>
      </c>
      <c r="AE50" s="802" t="s">
        <v>843</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c r="AC51" s="797" t="str">
        <f t="shared" si="1"/>
        <v/>
      </c>
      <c r="AD51" s="1501" t="str">
        <f>IF(T14="","",T14)</f>
        <v/>
      </c>
      <c r="AE51" s="802" t="s">
        <v>844</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533</v>
      </c>
      <c r="M53" s="1188" t="str">
        <f>IF(N53&lt;&gt;"",N53,IF(OR(AB85=0,AB85=""),"",AB85))</f>
        <v/>
      </c>
      <c r="N53" s="1084"/>
      <c r="O53" s="62" t="s">
        <v>1219</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t="str">
        <f>IF(T54&lt;&gt;"",T54,IF(OR(AB86=0,AB86=""),"",AB86))</f>
        <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c r="AC55" s="797" t="str">
        <f t="shared" si="1"/>
        <v/>
      </c>
      <c r="AD55" s="1502" t="str">
        <f>IF(T18="","",T18)</f>
        <v/>
      </c>
      <c r="AE55" s="802" t="s">
        <v>845</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1270</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c r="AC56" s="797" t="str">
        <f t="shared" si="1"/>
        <v/>
      </c>
      <c r="AD56" s="1460" t="str">
        <f>IF(T19="","",T19)</f>
        <v/>
      </c>
      <c r="AE56" s="802" t="s">
        <v>846</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1199</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c r="AC57" s="797" t="str">
        <f t="shared" si="1"/>
        <v/>
      </c>
      <c r="AD57" s="1501" t="str">
        <f>IF(T20="","",T20)</f>
        <v/>
      </c>
      <c r="AE57" s="802" t="s">
        <v>847</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1271</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1200</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c r="AC61" s="797" t="str">
        <f t="shared" si="1"/>
        <v/>
      </c>
      <c r="AD61" s="1501" t="str">
        <f t="shared" ref="AD61:AD75" si="10">IF(T24="","",T24)</f>
        <v/>
      </c>
      <c r="AE61" s="802" t="s">
        <v>848</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c r="AC62" s="797" t="str">
        <f t="shared" si="1"/>
        <v/>
      </c>
      <c r="AD62" s="1501" t="str">
        <f t="shared" si="10"/>
        <v/>
      </c>
      <c r="AE62" s="802" t="s">
        <v>849</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c r="AC63" s="797" t="str">
        <f t="shared" si="1"/>
        <v/>
      </c>
      <c r="AD63" s="1501" t="str">
        <f t="shared" si="10"/>
        <v/>
      </c>
      <c r="AE63" s="802" t="s">
        <v>850</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492</v>
      </c>
      <c r="C65" s="1467" t="str">
        <f>IF($O$8="","",$O$8)</f>
        <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c r="AC65" s="797" t="str">
        <f t="shared" si="1"/>
        <v/>
      </c>
      <c r="AD65" s="1460" t="str">
        <f t="shared" si="10"/>
        <v/>
      </c>
      <c r="AE65" s="802" t="s">
        <v>851</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503</v>
      </c>
      <c r="C66" s="508" t="str">
        <f>IF($P$15="","",$P$15&amp;IF(U54="",""," - Tube "&amp;U54))</f>
        <v/>
      </c>
      <c r="D66" s="55"/>
      <c r="E66" s="55"/>
      <c r="F66" s="55"/>
      <c r="G66" s="55"/>
      <c r="H66" s="55"/>
      <c r="I66" s="64" t="s">
        <v>1197</v>
      </c>
      <c r="J66" s="1475" t="str">
        <f>IF($E$14="","",$E$14)</f>
        <v/>
      </c>
      <c r="L66" s="981" t="s">
        <v>533</v>
      </c>
      <c r="M66" s="168"/>
      <c r="N66" s="98"/>
      <c r="O66" s="98"/>
      <c r="P66" s="98"/>
      <c r="Q66" s="98"/>
      <c r="R66" s="98"/>
      <c r="S66" s="98"/>
      <c r="T66" s="98"/>
      <c r="U66" s="742"/>
      <c r="V66" s="742"/>
      <c r="W66" s="743"/>
      <c r="X66" s="962" t="s">
        <v>533</v>
      </c>
      <c r="Y66" s="784"/>
      <c r="Z66" s="123"/>
      <c r="AA66" s="784" t="str">
        <f>IF(S29="","",S29)</f>
        <v>Added:</v>
      </c>
      <c r="AB66" s="1482"/>
      <c r="AC66" s="797" t="str">
        <f t="shared" si="1"/>
        <v/>
      </c>
      <c r="AD66" s="1460" t="str">
        <f t="shared" si="10"/>
        <v/>
      </c>
      <c r="AE66" s="802" t="s">
        <v>852</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533</v>
      </c>
      <c r="U67" s="1686" t="s">
        <v>381</v>
      </c>
      <c r="V67" s="1687"/>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533</v>
      </c>
      <c r="P69" s="1426" t="s">
        <v>368</v>
      </c>
      <c r="U69" s="1018"/>
      <c r="V69" s="1019"/>
      <c r="X69" s="962" t="s">
        <v>533</v>
      </c>
      <c r="Y69" s="784"/>
      <c r="Z69" s="123"/>
      <c r="AA69" s="784" t="str">
        <f>IF(S32="","",S32)</f>
        <v>Film:</v>
      </c>
      <c r="AB69" s="1481"/>
      <c r="AC69" s="797" t="str">
        <f t="shared" si="1"/>
        <v/>
      </c>
      <c r="AD69" s="1460" t="str">
        <f t="shared" si="10"/>
        <v/>
      </c>
      <c r="AE69" s="802" t="s">
        <v>853</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533</v>
      </c>
      <c r="U70" s="1018"/>
      <c r="V70" s="1019"/>
      <c r="X70" s="962" t="s">
        <v>533</v>
      </c>
      <c r="Y70" s="784"/>
      <c r="Z70" s="123"/>
      <c r="AA70" s="784" t="str">
        <f>IF(S33="","",S33)</f>
        <v>Screen:</v>
      </c>
      <c r="AB70" s="1481"/>
      <c r="AC70" s="797" t="str">
        <f t="shared" si="1"/>
        <v/>
      </c>
      <c r="AD70" s="1460" t="str">
        <f t="shared" si="10"/>
        <v/>
      </c>
      <c r="AE70" s="802" t="s">
        <v>854</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c r="AC74" s="797" t="str">
        <f t="shared" si="13"/>
        <v/>
      </c>
      <c r="AD74" s="1501" t="str">
        <f t="shared" si="10"/>
        <v/>
      </c>
      <c r="AE74" s="802" t="s">
        <v>855</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1203</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c r="AC75" s="797" t="str">
        <f t="shared" si="13"/>
        <v/>
      </c>
      <c r="AD75" s="1501" t="str">
        <f t="shared" si="10"/>
        <v/>
      </c>
      <c r="AE75" s="802" t="s">
        <v>856</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1205</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c r="AC76" s="797" t="str">
        <f t="shared" si="13"/>
        <v/>
      </c>
      <c r="AD76" s="1501" t="str">
        <f t="shared" ref="AD76:AD83" si="14">IF(T39="","",T39)</f>
        <v/>
      </c>
      <c r="AE76" s="802" t="s">
        <v>857</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c r="AC78" s="797" t="str">
        <f t="shared" si="13"/>
        <v/>
      </c>
      <c r="AD78" s="1460" t="str">
        <f t="shared" si="14"/>
        <v/>
      </c>
      <c r="AE78" s="802" t="s">
        <v>858</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1204</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c r="AC79" s="797" t="str">
        <f t="shared" si="13"/>
        <v/>
      </c>
      <c r="AD79" s="1460" t="str">
        <f t="shared" si="14"/>
        <v/>
      </c>
      <c r="AE79" s="802" t="s">
        <v>859</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566</v>
      </c>
      <c r="G82" s="67"/>
      <c r="H82" s="67"/>
      <c r="I82" s="67"/>
      <c r="J82" s="176"/>
      <c r="K82" s="540"/>
      <c r="L82" s="981" t="s">
        <v>533</v>
      </c>
      <c r="X82" s="962" t="s">
        <v>533</v>
      </c>
      <c r="Y82" s="785"/>
      <c r="Z82" s="123"/>
      <c r="AA82" s="784" t="str">
        <f t="shared" si="11"/>
        <v>Film:</v>
      </c>
      <c r="AB82" s="1482"/>
      <c r="AC82" s="797" t="str">
        <f t="shared" si="13"/>
        <v/>
      </c>
      <c r="AD82" s="1460" t="str">
        <f t="shared" si="14"/>
        <v/>
      </c>
      <c r="AE82" s="802" t="s">
        <v>860</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567</v>
      </c>
      <c r="E83" s="62"/>
      <c r="F83" s="62"/>
      <c r="G83" s="62"/>
      <c r="H83" s="62"/>
      <c r="I83" s="62"/>
      <c r="J83" s="158" t="str">
        <f>IF($J$537="NO","",$J$537)</f>
        <v>NA</v>
      </c>
      <c r="K83" s="533" t="str">
        <f>IF($J$537="NO","NO","")</f>
        <v/>
      </c>
      <c r="L83" s="981" t="s">
        <v>533</v>
      </c>
      <c r="X83" s="962" t="s">
        <v>533</v>
      </c>
      <c r="Y83" s="785"/>
      <c r="Z83" s="785"/>
      <c r="AA83" s="784" t="str">
        <f t="shared" si="11"/>
        <v>Screen:</v>
      </c>
      <c r="AB83" s="1482"/>
      <c r="AC83" s="797" t="str">
        <f t="shared" si="13"/>
        <v/>
      </c>
      <c r="AD83" s="1460" t="str">
        <f t="shared" si="14"/>
        <v/>
      </c>
      <c r="AE83" s="802" t="s">
        <v>861</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1207</v>
      </c>
      <c r="C84" s="135"/>
      <c r="D84" s="122" t="s">
        <v>1208</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1202</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c r="AC85" s="797" t="str">
        <f t="shared" si="13"/>
        <v/>
      </c>
      <c r="AD85" s="1501" t="str">
        <f>IF(M53="","",M53)</f>
        <v/>
      </c>
      <c r="AE85" s="802" t="s">
        <v>862</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1206</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c r="AC86" s="797" t="str">
        <f t="shared" si="13"/>
        <v/>
      </c>
      <c r="AD86" s="1501" t="str">
        <f>IF(U54="","",U54)</f>
        <v/>
      </c>
      <c r="AE86" s="802" t="s">
        <v>863</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c r="AC88" s="797" t="str">
        <f t="shared" si="13"/>
        <v>Change</v>
      </c>
      <c r="AD88" s="1505">
        <f>IF(M469="","",M469)</f>
        <v>3</v>
      </c>
      <c r="AE88" s="802" t="s">
        <v>864</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TBD</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533</v>
      </c>
      <c r="X90" s="962" t="s">
        <v>533</v>
      </c>
      <c r="Y90" s="785"/>
      <c r="Z90" s="785"/>
      <c r="AA90" s="187" t="s">
        <v>576</v>
      </c>
      <c r="AB90" s="1483"/>
      <c r="AC90" s="797" t="str">
        <f t="shared" si="13"/>
        <v/>
      </c>
      <c r="AD90" s="1506" t="str">
        <f>IF(Q494="","",Q494)</f>
        <v/>
      </c>
      <c r="AE90" s="802" t="s">
        <v>865</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533</v>
      </c>
      <c r="X91" s="962" t="s">
        <v>533</v>
      </c>
      <c r="Y91" s="785"/>
      <c r="Z91" s="785"/>
      <c r="AA91" s="187" t="s">
        <v>577</v>
      </c>
      <c r="AB91" s="1483"/>
      <c r="AC91" s="797" t="str">
        <f t="shared" si="13"/>
        <v/>
      </c>
      <c r="AD91" s="1506" t="str">
        <f>IF(R494="","",R494)</f>
        <v/>
      </c>
      <c r="AE91" s="802" t="s">
        <v>866</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1202</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c r="AC94" s="797" t="str">
        <f t="shared" si="13"/>
        <v/>
      </c>
      <c r="AD94" s="1505" t="str">
        <f>M409</f>
        <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1206</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c r="AC95" s="797" t="str">
        <f t="shared" si="13"/>
        <v/>
      </c>
      <c r="AD95" s="1505" t="str">
        <f>M410</f>
        <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TBD</v>
      </c>
      <c r="K98" s="533" t="str">
        <f>K651</f>
        <v/>
      </c>
      <c r="L98" s="981" t="s">
        <v>533</v>
      </c>
      <c r="X98" s="962" t="s">
        <v>533</v>
      </c>
      <c r="Y98" s="785"/>
      <c r="Z98" s="784"/>
      <c r="AA98" s="784" t="s">
        <v>582</v>
      </c>
      <c r="AB98" s="1482"/>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533</v>
      </c>
      <c r="X99" s="962" t="s">
        <v>533</v>
      </c>
      <c r="Y99" s="785"/>
      <c r="Z99" s="784"/>
      <c r="AA99" s="784" t="s">
        <v>583</v>
      </c>
      <c r="AB99" s="1482"/>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585</v>
      </c>
      <c r="G101" s="67"/>
      <c r="H101" s="67"/>
      <c r="I101" s="67"/>
      <c r="J101" s="176"/>
      <c r="K101" s="540"/>
      <c r="L101" s="981" t="s">
        <v>533</v>
      </c>
      <c r="X101" s="962" t="s">
        <v>533</v>
      </c>
      <c r="Y101" s="785"/>
      <c r="Z101" s="784"/>
      <c r="AA101" s="784" t="s">
        <v>582</v>
      </c>
      <c r="AB101" s="1482"/>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c r="AC106" s="797" t="str">
        <f t="shared" si="13"/>
        <v/>
      </c>
      <c r="AD106" s="1509" t="str">
        <f>M421</f>
        <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c r="AC108" s="797" t="str">
        <f t="shared" si="13"/>
        <v>Change</v>
      </c>
      <c r="AD108" s="1501" t="str">
        <f>V423</f>
        <v>cm</v>
      </c>
      <c r="AE108" s="802" t="s">
        <v>867</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c r="AC109" s="797" t="str">
        <f t="shared" si="13"/>
        <v/>
      </c>
      <c r="AD109" s="1509" t="str">
        <f>U423</f>
        <v/>
      </c>
      <c r="AE109" s="802" t="s">
        <v>868</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1247</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c r="AC111" s="797" t="str">
        <f t="shared" si="13"/>
        <v>Change</v>
      </c>
      <c r="AD111" s="1510">
        <f>O542</f>
        <v>80</v>
      </c>
      <c r="AE111" s="802" t="s">
        <v>869</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c r="AC112" s="797" t="str">
        <f t="shared" si="13"/>
        <v/>
      </c>
      <c r="AD112" s="1511" t="str">
        <f>Q542</f>
        <v/>
      </c>
      <c r="AE112" s="802" t="s">
        <v>870</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c r="AC113" s="797" t="str">
        <f t="shared" si="13"/>
        <v/>
      </c>
      <c r="AD113" s="1512" t="str">
        <f>S542</f>
        <v/>
      </c>
      <c r="AE113" s="802" t="s">
        <v>871</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c r="AC117" s="797" t="str">
        <f t="shared" si="13"/>
        <v/>
      </c>
      <c r="AD117" s="1511" t="str">
        <f>M554</f>
        <v/>
      </c>
      <c r="AE117" s="802" t="s">
        <v>872</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1190</v>
      </c>
      <c r="J118" s="158" t="str">
        <f t="shared" si="18"/>
        <v>NA</v>
      </c>
      <c r="K118" s="533" t="str">
        <f t="shared" si="19"/>
        <v/>
      </c>
      <c r="L118" s="981" t="s">
        <v>533</v>
      </c>
      <c r="X118" s="962" t="s">
        <v>533</v>
      </c>
      <c r="Y118" s="785"/>
      <c r="Z118" s="785"/>
      <c r="AA118" s="784" t="s">
        <v>599</v>
      </c>
      <c r="AB118" s="1482"/>
      <c r="AC118" s="797" t="str">
        <f t="shared" si="13"/>
        <v/>
      </c>
      <c r="AD118" s="1511" t="str">
        <f>N554</f>
        <v/>
      </c>
      <c r="AE118" s="802" t="s">
        <v>873</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1191</v>
      </c>
      <c r="J119" s="158" t="str">
        <f t="shared" si="18"/>
        <v>NA</v>
      </c>
      <c r="K119" s="533" t="str">
        <f t="shared" si="19"/>
        <v/>
      </c>
      <c r="L119" s="981" t="s">
        <v>533</v>
      </c>
      <c r="X119" s="962" t="s">
        <v>533</v>
      </c>
      <c r="Y119" s="785"/>
      <c r="Z119" s="785"/>
      <c r="AA119" s="784" t="s">
        <v>601</v>
      </c>
      <c r="AB119" s="1482"/>
      <c r="AC119" s="797" t="str">
        <f t="shared" si="13"/>
        <v/>
      </c>
      <c r="AD119" s="1511" t="str">
        <f>M555</f>
        <v/>
      </c>
      <c r="AE119" s="802" t="s">
        <v>788</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1194</v>
      </c>
      <c r="C120" s="1461"/>
      <c r="D120" s="122" t="s">
        <v>1193</v>
      </c>
      <c r="J120" s="158" t="str">
        <f t="shared" si="18"/>
        <v>NA</v>
      </c>
      <c r="K120" s="533" t="str">
        <f t="shared" si="19"/>
        <v/>
      </c>
      <c r="L120" s="981" t="s">
        <v>533</v>
      </c>
      <c r="X120" s="962" t="s">
        <v>533</v>
      </c>
      <c r="Y120" s="785"/>
      <c r="Z120" s="785"/>
      <c r="AA120" s="784" t="s">
        <v>603</v>
      </c>
      <c r="AB120" s="1482"/>
      <c r="AC120" s="797" t="str">
        <f t="shared" si="13"/>
        <v/>
      </c>
      <c r="AD120" s="1511" t="str">
        <f>N555</f>
        <v/>
      </c>
      <c r="AE120" s="802" t="s">
        <v>874</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c r="AC122" s="797" t="str">
        <f t="shared" si="13"/>
        <v/>
      </c>
      <c r="AD122" s="1510" t="str">
        <f>M572</f>
        <v/>
      </c>
      <c r="AE122" s="802" t="s">
        <v>875</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c r="AC123" s="797" t="str">
        <f t="shared" si="13"/>
        <v/>
      </c>
      <c r="AD123" s="1510" t="str">
        <f>M589</f>
        <v/>
      </c>
      <c r="AE123" s="802" t="s">
        <v>876</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c r="AC127" s="797" t="str">
        <f t="shared" si="13"/>
        <v/>
      </c>
      <c r="AD127" s="1510" t="str">
        <f>M434</f>
        <v/>
      </c>
      <c r="AE127" s="802" t="s">
        <v>877</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533</v>
      </c>
      <c r="X130" s="962" t="s">
        <v>533</v>
      </c>
      <c r="Y130" s="785"/>
      <c r="Z130" s="784"/>
      <c r="AA130" s="784" t="s">
        <v>582</v>
      </c>
      <c r="AB130" s="1482"/>
      <c r="AC130" s="797" t="str">
        <f t="shared" si="13"/>
        <v/>
      </c>
      <c r="AD130" s="1507" t="str">
        <f>P438</f>
        <v/>
      </c>
      <c r="AE130" s="802" t="s">
        <v>878</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533</v>
      </c>
      <c r="X131" s="962" t="s">
        <v>533</v>
      </c>
      <c r="Y131" s="785"/>
      <c r="Z131" s="784"/>
      <c r="AA131" s="784" t="s">
        <v>583</v>
      </c>
      <c r="AB131" s="1482"/>
      <c r="AC131" s="797" t="str">
        <f t="shared" si="13"/>
        <v/>
      </c>
      <c r="AD131" s="1507" t="str">
        <f>Q438</f>
        <v/>
      </c>
      <c r="AE131" s="802" t="s">
        <v>879</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
      </c>
      <c r="D132" s="67"/>
      <c r="E132" s="63"/>
      <c r="F132" s="63"/>
      <c r="G132" s="63"/>
      <c r="H132" s="63"/>
      <c r="I132" s="64" t="str">
        <v>Survey ID:</v>
      </c>
      <c r="J132" s="1475" t="str">
        <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533</v>
      </c>
      <c r="X133" s="962" t="s">
        <v>533</v>
      </c>
      <c r="Y133" s="785"/>
      <c r="Z133" s="784"/>
      <c r="AA133" s="784" t="s">
        <v>582</v>
      </c>
      <c r="AB133" s="1482"/>
      <c r="AC133" s="797" t="str">
        <f t="shared" si="13"/>
        <v/>
      </c>
      <c r="AD133" s="1507" t="str">
        <f>P439</f>
        <v/>
      </c>
      <c r="AE133" s="802" t="s">
        <v>880</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533</v>
      </c>
      <c r="X134" s="962" t="s">
        <v>533</v>
      </c>
      <c r="Y134" s="785"/>
      <c r="Z134" s="784"/>
      <c r="AA134" s="784" t="s">
        <v>583</v>
      </c>
      <c r="AB134" s="1482"/>
      <c r="AC134" s="797" t="str">
        <f t="shared" si="13"/>
        <v/>
      </c>
      <c r="AD134" s="1507" t="str">
        <f>Q439</f>
        <v/>
      </c>
      <c r="AE134" s="802" t="s">
        <v>881</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533</v>
      </c>
      <c r="X136" s="962" t="s">
        <v>533</v>
      </c>
      <c r="Y136" s="785"/>
      <c r="Z136" s="784"/>
      <c r="AA136" s="784" t="s">
        <v>590</v>
      </c>
      <c r="AB136" s="1482"/>
      <c r="AC136" s="797" t="str">
        <f t="shared" si="13"/>
        <v>Change</v>
      </c>
      <c r="AD136" s="1510">
        <f>O601</f>
        <v>80</v>
      </c>
      <c r="AE136" s="802" t="s">
        <v>882</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c r="AC137" s="797" t="str">
        <f t="shared" ref="AC137:AC200" si="22">IF(AND(OR(AB137="",AB137=0),OR(AD137="",AD137=0)),"",IF(AB137&lt;&gt;AD137,"Change",""))</f>
        <v/>
      </c>
      <c r="AD137" s="1511" t="str">
        <f>Q601</f>
        <v/>
      </c>
      <c r="AE137" s="802" t="s">
        <v>883</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c r="AC138" s="797" t="str">
        <f t="shared" si="22"/>
        <v/>
      </c>
      <c r="AD138" s="1512" t="str">
        <f>S601</f>
        <v/>
      </c>
      <c r="AE138" s="802" t="s">
        <v>884</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619</v>
      </c>
      <c r="E139" s="123"/>
      <c r="F139" s="123"/>
      <c r="G139" s="123"/>
      <c r="H139" s="123"/>
      <c r="I139" s="123"/>
      <c r="J139" s="158" t="str">
        <f>IF(OR(J1401="NO",J1412="NO"),"",IF(AND(J1401="NA",J1412="NA"),"NA",IF(OR(J1401="YES",J1412="YES"),"YES","TBD")))</f>
        <v>NA</v>
      </c>
      <c r="K139" s="471" t="str">
        <f>IF(OR(J1401="NO",J1412="NO"),"NO","")</f>
        <v/>
      </c>
      <c r="L139" s="981" t="s">
        <v>533</v>
      </c>
      <c r="X139" s="962" t="s">
        <v>533</v>
      </c>
      <c r="Y139" s="441"/>
      <c r="Z139" s="785"/>
      <c r="AA139" s="784" t="s">
        <v>594</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620</v>
      </c>
      <c r="G141" s="67"/>
      <c r="H141" s="67"/>
      <c r="I141" s="67"/>
      <c r="J141" s="163"/>
      <c r="K141" s="539"/>
      <c r="L141" s="981" t="s">
        <v>533</v>
      </c>
      <c r="X141" s="962" t="s">
        <v>533</v>
      </c>
      <c r="Y141" s="441"/>
      <c r="Z141" s="785"/>
      <c r="AA141" s="784" t="s">
        <v>621</v>
      </c>
      <c r="AB141" s="1482"/>
      <c r="AC141" s="797" t="str">
        <f t="shared" si="22"/>
        <v>Change</v>
      </c>
      <c r="AD141" s="1501" t="str">
        <f>V448</f>
        <v>cm</v>
      </c>
      <c r="AE141" s="802" t="s">
        <v>885</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c r="AC142" s="797" t="str">
        <f t="shared" si="22"/>
        <v/>
      </c>
      <c r="AD142" s="1511" t="str">
        <f>M616</f>
        <v/>
      </c>
      <c r="AE142" s="802" t="s">
        <v>886</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c r="AC143" s="797" t="str">
        <f t="shared" si="22"/>
        <v/>
      </c>
      <c r="AD143" s="1511" t="str">
        <f>M617</f>
        <v/>
      </c>
      <c r="AE143" s="802" t="s">
        <v>887</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533</v>
      </c>
      <c r="X146" s="962" t="s">
        <v>533</v>
      </c>
      <c r="Y146" s="441"/>
      <c r="Z146" s="785"/>
      <c r="AA146" s="784" t="s">
        <v>598</v>
      </c>
      <c r="AB146" s="1482"/>
      <c r="AC146" s="797" t="str">
        <f t="shared" si="22"/>
        <v/>
      </c>
      <c r="AD146" s="1511" t="str">
        <f>N616</f>
        <v/>
      </c>
      <c r="AE146" s="802" t="s">
        <v>888</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631</v>
      </c>
      <c r="G147" s="67"/>
      <c r="H147" s="67"/>
      <c r="I147" s="67"/>
      <c r="J147" s="573"/>
      <c r="K147" s="490"/>
      <c r="L147" s="981" t="s">
        <v>533</v>
      </c>
      <c r="X147" s="962" t="s">
        <v>533</v>
      </c>
      <c r="Y147" s="441"/>
      <c r="Z147" s="785"/>
      <c r="AA147" s="784" t="s">
        <v>632</v>
      </c>
      <c r="AB147" s="1482"/>
      <c r="AC147" s="797" t="str">
        <f t="shared" si="22"/>
        <v/>
      </c>
      <c r="AD147" s="1511" t="str">
        <f>O616</f>
        <v/>
      </c>
      <c r="AE147" s="802" t="s">
        <v>889</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c r="AC148" s="797" t="str">
        <f t="shared" si="22"/>
        <v/>
      </c>
      <c r="AD148" s="1511" t="str">
        <f>N617</f>
        <v/>
      </c>
      <c r="AE148" s="802" t="s">
        <v>890</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c r="AC149" s="797" t="str">
        <f t="shared" si="22"/>
        <v/>
      </c>
      <c r="AD149" s="1511" t="str">
        <f>O617</f>
        <v/>
      </c>
      <c r="AE149" s="802" t="s">
        <v>891</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c r="AC151" s="797" t="str">
        <f t="shared" si="22"/>
        <v/>
      </c>
      <c r="AD151" s="1510" t="str">
        <f>M635</f>
        <v/>
      </c>
      <c r="AE151" s="802" t="s">
        <v>892</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533</v>
      </c>
      <c r="X152" s="962" t="s">
        <v>533</v>
      </c>
      <c r="Y152" s="784"/>
      <c r="Z152" s="441"/>
      <c r="AA152" s="784" t="s">
        <v>608</v>
      </c>
      <c r="AB152" s="1482"/>
      <c r="AC152" s="797" t="str">
        <f t="shared" si="22"/>
        <v/>
      </c>
      <c r="AD152" s="1510" t="str">
        <f>M653</f>
        <v/>
      </c>
      <c r="AE152" s="802" t="s">
        <v>893</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c r="AC155" s="797" t="str">
        <f t="shared" si="22"/>
        <v>Change</v>
      </c>
      <c r="AD155" s="1501" t="str">
        <f>P668</f>
        <v>mA</v>
      </c>
      <c r="AE155" s="802" t="s">
        <v>894</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c r="AC156" s="797" t="str">
        <f t="shared" si="22"/>
        <v/>
      </c>
      <c r="AD156" s="1505" t="str">
        <f>O669</f>
        <v/>
      </c>
      <c r="AE156" s="802" t="s">
        <v>895</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c r="AC157" s="797" t="str">
        <f t="shared" si="22"/>
        <v/>
      </c>
      <c r="AD157" s="1505" t="str">
        <f>P669</f>
        <v/>
      </c>
      <c r="AE157" s="802" t="s">
        <v>896</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533</v>
      </c>
      <c r="X158" s="962" t="s">
        <v>533</v>
      </c>
      <c r="Y158" s="784"/>
      <c r="Z158" s="784"/>
      <c r="AA158" s="784" t="s">
        <v>593</v>
      </c>
      <c r="AB158" s="1484"/>
      <c r="AC158" s="797" t="str">
        <f t="shared" si="22"/>
        <v/>
      </c>
      <c r="AD158" s="1512" t="str">
        <f>Q669</f>
        <v/>
      </c>
      <c r="AE158" s="802" t="s">
        <v>897</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639</v>
      </c>
      <c r="G159" s="67"/>
      <c r="H159" s="67"/>
      <c r="I159" s="67"/>
      <c r="J159" s="158"/>
      <c r="K159" s="533"/>
      <c r="L159" s="981" t="s">
        <v>533</v>
      </c>
      <c r="X159" s="962" t="s">
        <v>533</v>
      </c>
      <c r="Y159" s="784"/>
      <c r="Z159" s="784"/>
      <c r="AA159" s="784" t="s">
        <v>640</v>
      </c>
      <c r="AB159" s="1483"/>
      <c r="AC159" s="797" t="str">
        <f t="shared" si="22"/>
        <v/>
      </c>
      <c r="AD159" s="1509" t="str">
        <f>R669</f>
        <v/>
      </c>
      <c r="AE159" s="802" t="s">
        <v>898</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c r="AC160" s="797" t="str">
        <f t="shared" si="22"/>
        <v/>
      </c>
      <c r="AD160" s="1509" t="str">
        <f>S669</f>
        <v/>
      </c>
      <c r="AE160" s="802" t="s">
        <v>899</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c r="AC162" s="797" t="str">
        <f t="shared" si="22"/>
        <v/>
      </c>
      <c r="AD162" s="1507" t="str">
        <f>IF(U669="","",U669)</f>
        <v/>
      </c>
      <c r="AE162" s="802" t="s">
        <v>900</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c r="AC163" s="797" t="str">
        <f t="shared" si="22"/>
        <v/>
      </c>
      <c r="AD163" s="1507" t="str">
        <f>IF(V669="","",V669)</f>
        <v/>
      </c>
      <c r="AE163" s="802" t="s">
        <v>901</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c r="AC165" s="797" t="str">
        <f t="shared" si="22"/>
        <v>Change</v>
      </c>
      <c r="AD165" s="1501" t="str">
        <f>P673</f>
        <v>mA</v>
      </c>
      <c r="AE165" s="802" t="s">
        <v>902</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c r="AC166" s="797" t="str">
        <f t="shared" si="22"/>
        <v/>
      </c>
      <c r="AD166" s="1505" t="str">
        <f>O674</f>
        <v/>
      </c>
      <c r="AE166" s="802" t="s">
        <v>903</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776</v>
      </c>
      <c r="S167" s="204"/>
      <c r="T167" s="204"/>
      <c r="U167" s="204"/>
      <c r="V167" s="204"/>
      <c r="W167" s="204"/>
      <c r="X167" s="962" t="s">
        <v>533</v>
      </c>
      <c r="Y167" s="784"/>
      <c r="Z167" s="784"/>
      <c r="AA167" s="784" t="s">
        <v>592</v>
      </c>
      <c r="AB167" s="1482"/>
      <c r="AC167" s="797" t="str">
        <f t="shared" si="22"/>
        <v/>
      </c>
      <c r="AD167" s="1505" t="str">
        <f>P674</f>
        <v/>
      </c>
      <c r="AE167" s="802" t="s">
        <v>904</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c r="AC168" s="797" t="str">
        <f t="shared" si="22"/>
        <v/>
      </c>
      <c r="AD168" s="1512" t="str">
        <f>Q674</f>
        <v/>
      </c>
      <c r="AE168" s="802" t="s">
        <v>905</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c r="AC169" s="797" t="str">
        <f t="shared" si="22"/>
        <v/>
      </c>
      <c r="AD169" s="1509" t="str">
        <f>R674</f>
        <v/>
      </c>
      <c r="AE169" s="802" t="s">
        <v>906</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681</v>
      </c>
      <c r="C170" s="881" t="str">
        <f>IF(O170="","",IF(LEN(O170)&lt;=135,O170,IF(LEN(O170)&lt;=260,LEFT(O170,SEARCH(" ",O170,125)),LEFT(O170,SEARCH(" ",O170,130)))))</f>
        <v/>
      </c>
      <c r="D170" s="514"/>
      <c r="E170" s="514"/>
      <c r="F170" s="514"/>
      <c r="G170" s="514"/>
      <c r="H170" s="514"/>
      <c r="I170" s="514"/>
      <c r="J170" s="514"/>
      <c r="K170" s="100"/>
      <c r="L170" s="981" t="s">
        <v>533</v>
      </c>
      <c r="M170" s="936"/>
      <c r="N170" s="187" t="s">
        <v>681</v>
      </c>
      <c r="O170" s="1564"/>
      <c r="P170" s="586"/>
      <c r="Q170" s="982" t="str">
        <f>IF(OR(AB501=0,AB501=""),"",AB501)</f>
        <v/>
      </c>
      <c r="R170" s="61"/>
      <c r="S170" s="61"/>
      <c r="T170" s="61"/>
      <c r="U170" s="61"/>
      <c r="V170" s="61"/>
      <c r="W170" s="444"/>
      <c r="X170" s="962" t="s">
        <v>533</v>
      </c>
      <c r="Y170" s="974"/>
      <c r="Z170" s="784"/>
      <c r="AA170" s="784" t="s">
        <v>642</v>
      </c>
      <c r="AB170" s="1483"/>
      <c r="AC170" s="797" t="str">
        <f t="shared" si="22"/>
        <v/>
      </c>
      <c r="AD170" s="1509" t="str">
        <f>S674</f>
        <v/>
      </c>
      <c r="AE170" s="802" t="s">
        <v>907</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c r="AC172" s="797" t="str">
        <f t="shared" si="22"/>
        <v/>
      </c>
      <c r="AD172" s="1507">
        <f>U674</f>
        <v>0</v>
      </c>
      <c r="AE172" s="802" t="s">
        <v>908</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c r="AC173" s="797" t="str">
        <f t="shared" si="22"/>
        <v/>
      </c>
      <c r="AD173" s="1507" t="str">
        <f>V674</f>
        <v/>
      </c>
      <c r="AE173" s="802" t="s">
        <v>909</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c r="AC175" s="797" t="str">
        <f t="shared" si="22"/>
        <v>Change</v>
      </c>
      <c r="AD175" s="1460" t="str">
        <f>O687</f>
        <v>Barracuda BC1-051100117</v>
      </c>
      <c r="AE175" s="802" t="s">
        <v>910</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657</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658</v>
      </c>
      <c r="AB178" s="1482"/>
      <c r="AC178" s="797" t="str">
        <f t="shared" si="22"/>
        <v>Change</v>
      </c>
      <c r="AD178" s="1501" t="str">
        <f>N693</f>
        <v>cm</v>
      </c>
      <c r="AE178" s="802" t="s">
        <v>911</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659</v>
      </c>
      <c r="AB179" s="1482"/>
      <c r="AC179" s="797" t="str">
        <f t="shared" si="22"/>
        <v>Change</v>
      </c>
      <c r="AD179" s="1501" t="str">
        <f>N711</f>
        <v>cm</v>
      </c>
      <c r="AE179" s="802" t="s">
        <v>912</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660</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661</v>
      </c>
      <c r="AB182" s="1482"/>
      <c r="AC182" s="797" t="str">
        <f t="shared" si="22"/>
        <v>Change</v>
      </c>
      <c r="AD182" s="1501" t="str">
        <f>O805</f>
        <v>HF</v>
      </c>
      <c r="AE182" s="802" t="s">
        <v>913</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662</v>
      </c>
      <c r="AB183" s="1482"/>
      <c r="AC183" s="797" t="str">
        <f t="shared" si="22"/>
        <v/>
      </c>
      <c r="AD183" s="1505" t="str">
        <f>M806</f>
        <v/>
      </c>
      <c r="AE183" s="785" t="s">
        <v>914</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663</v>
      </c>
      <c r="AB185" s="1486"/>
      <c r="AC185" s="797" t="str">
        <f t="shared" si="22"/>
        <v/>
      </c>
      <c r="AD185" s="1505" t="str">
        <f>IF(O1027="","",O1027)</f>
        <v/>
      </c>
      <c r="AE185" s="785" t="s">
        <v>915</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664</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665</v>
      </c>
      <c r="AB188" s="1482"/>
      <c r="AC188" s="797" t="str">
        <f t="shared" si="22"/>
        <v>Change</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c r="AC190" s="797" t="str">
        <f t="shared" si="22"/>
        <v/>
      </c>
      <c r="AD190" s="1509" t="str">
        <f>IF(P1397="","",P1397)</f>
        <v/>
      </c>
      <c r="AE190" s="785" t="s">
        <v>916</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c r="AC191" s="797" t="str">
        <f t="shared" si="22"/>
        <v/>
      </c>
      <c r="AD191" s="1509" t="str">
        <f t="shared" ref="AD191:AD197" si="25">IF(P1398="","",P1398)</f>
        <v/>
      </c>
      <c r="AE191" s="785" t="s">
        <v>917</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c r="AC192" s="797" t="str">
        <f t="shared" si="22"/>
        <v/>
      </c>
      <c r="AD192" s="1509" t="str">
        <f t="shared" si="25"/>
        <v/>
      </c>
      <c r="AE192" s="785" t="s">
        <v>918</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c r="AC193" s="797" t="str">
        <f t="shared" si="22"/>
        <v/>
      </c>
      <c r="AD193" s="1509" t="str">
        <f t="shared" si="25"/>
        <v/>
      </c>
      <c r="AE193" s="785" t="s">
        <v>919</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c r="AC194" s="797" t="str">
        <f t="shared" si="22"/>
        <v/>
      </c>
      <c r="AD194" s="1509" t="str">
        <f t="shared" si="25"/>
        <v/>
      </c>
      <c r="AE194" s="785" t="s">
        <v>920</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c r="AC195" s="797" t="str">
        <f t="shared" si="22"/>
        <v/>
      </c>
      <c r="AD195" s="1509" t="str">
        <f t="shared" si="25"/>
        <v/>
      </c>
      <c r="AE195" s="785" t="s">
        <v>921</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c r="AC196" s="797" t="str">
        <f t="shared" si="22"/>
        <v/>
      </c>
      <c r="AD196" s="1509" t="str">
        <f t="shared" si="25"/>
        <v/>
      </c>
      <c r="AE196" s="785" t="s">
        <v>922</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c r="AC197" s="797" t="str">
        <f t="shared" si="22"/>
        <v/>
      </c>
      <c r="AD197" s="1509" t="str">
        <f t="shared" si="25"/>
        <v/>
      </c>
      <c r="AE197" s="785" t="s">
        <v>923</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
      </c>
      <c r="D198" s="67"/>
      <c r="E198" s="63"/>
      <c r="F198" s="63"/>
      <c r="G198" s="63"/>
      <c r="H198" s="63"/>
      <c r="I198" s="64" t="str">
        <v>Survey ID:</v>
      </c>
      <c r="J198" s="1475" t="str">
        <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1229</v>
      </c>
      <c r="AB199" s="1484"/>
      <c r="AC199" s="797" t="str">
        <f t="shared" si="22"/>
        <v/>
      </c>
      <c r="AD199" s="1631" t="str">
        <f t="shared" ref="AD199:AD206" si="26">IF(R1397="","",R1397)</f>
        <v/>
      </c>
      <c r="AE199" s="785" t="s">
        <v>924</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c r="AC200" s="797" t="str">
        <f t="shared" si="22"/>
        <v/>
      </c>
      <c r="AD200" s="1631" t="str">
        <f t="shared" si="26"/>
        <v/>
      </c>
      <c r="AE200" s="785" t="s">
        <v>925</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533</v>
      </c>
      <c r="M201" s="1"/>
      <c r="N201" s="1"/>
      <c r="O201" s="837"/>
      <c r="P201" s="588"/>
      <c r="Q201" s="1"/>
      <c r="R201" s="1"/>
      <c r="S201" s="1"/>
      <c r="T201" s="1"/>
      <c r="U201" s="1"/>
      <c r="V201" s="1"/>
      <c r="W201" s="1"/>
      <c r="X201" s="962" t="s">
        <v>533</v>
      </c>
      <c r="Y201" s="974"/>
      <c r="Z201" s="785"/>
      <c r="AA201" s="785"/>
      <c r="AB201" s="1484"/>
      <c r="AC201" s="797" t="str">
        <f t="shared" ref="AC201:AC224" si="27">IF(AND(OR(AB201="",AB201=0),OR(AD201="",AD201=0)),"",IF(AB201&lt;&gt;AD201,"Change",""))</f>
        <v/>
      </c>
      <c r="AD201" s="1631" t="str">
        <f t="shared" si="26"/>
        <v/>
      </c>
      <c r="AE201" s="785" t="s">
        <v>926</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c r="AC202" s="797" t="str">
        <f t="shared" si="27"/>
        <v/>
      </c>
      <c r="AD202" s="1631" t="str">
        <f t="shared" si="26"/>
        <v/>
      </c>
      <c r="AE202" s="785" t="s">
        <v>927</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533</v>
      </c>
      <c r="M203" s="204"/>
      <c r="N203" s="204"/>
      <c r="O203" s="838"/>
      <c r="P203" s="589"/>
      <c r="Q203" s="204"/>
      <c r="R203" s="204"/>
      <c r="S203" s="204"/>
      <c r="T203" s="204"/>
      <c r="U203" s="204"/>
      <c r="V203" s="204"/>
      <c r="W203" s="204"/>
      <c r="X203" s="962" t="s">
        <v>533</v>
      </c>
      <c r="Y203" s="974"/>
      <c r="Z203" s="785"/>
      <c r="AA203" s="785"/>
      <c r="AB203" s="1484"/>
      <c r="AC203" s="797" t="str">
        <f t="shared" si="27"/>
        <v/>
      </c>
      <c r="AD203" s="1631" t="str">
        <f t="shared" si="26"/>
        <v/>
      </c>
      <c r="AE203" s="785" t="s">
        <v>928</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c r="AC204" s="797" t="str">
        <f t="shared" si="27"/>
        <v/>
      </c>
      <c r="AD204" s="1631" t="str">
        <f t="shared" si="26"/>
        <v/>
      </c>
      <c r="AE204" s="785" t="s">
        <v>929</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681</v>
      </c>
      <c r="C205" s="881" t="str">
        <f>IF(O205="","",IF(LEN(O205)&lt;=135,O205,IF(LEN(O205)&lt;=260,LEFT(O205,SEARCH(" ",O205,125)),LEFT(O205,SEARCH(" ",O205,130)))))</f>
        <v/>
      </c>
      <c r="D205" s="513"/>
      <c r="E205" s="513"/>
      <c r="F205" s="513"/>
      <c r="G205" s="513"/>
      <c r="H205" s="513"/>
      <c r="I205" s="513"/>
      <c r="J205" s="513"/>
      <c r="K205" s="85"/>
      <c r="L205" s="981" t="s">
        <v>533</v>
      </c>
      <c r="M205" s="442"/>
      <c r="N205" s="187" t="s">
        <v>681</v>
      </c>
      <c r="O205" s="1564"/>
      <c r="P205" s="586"/>
      <c r="Q205" s="982" t="str">
        <f>IF(OR(AB314=0,AB314=""),"",AB314)</f>
        <v/>
      </c>
      <c r="R205" s="61"/>
      <c r="S205" s="61"/>
      <c r="T205" s="61"/>
      <c r="U205" s="61"/>
      <c r="V205" s="61"/>
      <c r="W205" s="444"/>
      <c r="X205" s="962" t="s">
        <v>533</v>
      </c>
      <c r="Y205" s="974"/>
      <c r="Z205" s="785"/>
      <c r="AA205" s="785"/>
      <c r="AB205" s="1484"/>
      <c r="AC205" s="797" t="str">
        <f t="shared" si="27"/>
        <v/>
      </c>
      <c r="AD205" s="1631" t="str">
        <f t="shared" si="26"/>
        <v/>
      </c>
      <c r="AE205" s="785" t="s">
        <v>930</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c r="AC206" s="797" t="str">
        <f t="shared" si="27"/>
        <v/>
      </c>
      <c r="AD206" s="1631" t="str">
        <f t="shared" si="26"/>
        <v/>
      </c>
      <c r="AE206" s="785" t="s">
        <v>931</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675</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665</v>
      </c>
      <c r="AB209" s="1483"/>
      <c r="AC209" s="797" t="str">
        <f t="shared" si="27"/>
        <v>Change</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c r="AC211" s="797" t="str">
        <f t="shared" si="27"/>
        <v/>
      </c>
      <c r="AD211" s="1513" t="str">
        <f t="shared" ref="AD211:AD216" si="28">IF(P1414="","",P1414)</f>
        <v/>
      </c>
      <c r="AE211" s="785" t="s">
        <v>932</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c r="AC212" s="797" t="str">
        <f t="shared" si="27"/>
        <v/>
      </c>
      <c r="AD212" s="1513" t="str">
        <f t="shared" si="28"/>
        <v/>
      </c>
      <c r="AE212" s="785" t="s">
        <v>933</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c r="AC213" s="797" t="str">
        <f t="shared" si="27"/>
        <v/>
      </c>
      <c r="AD213" s="1513" t="str">
        <f t="shared" si="28"/>
        <v/>
      </c>
      <c r="AE213" s="785" t="s">
        <v>934</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c r="AC214" s="797" t="str">
        <f t="shared" si="27"/>
        <v/>
      </c>
      <c r="AD214" s="1513" t="str">
        <f t="shared" si="28"/>
        <v/>
      </c>
      <c r="AE214" s="785" t="s">
        <v>935</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c r="AC215" s="797" t="str">
        <f t="shared" si="27"/>
        <v/>
      </c>
      <c r="AD215" s="1513" t="str">
        <f t="shared" si="28"/>
        <v/>
      </c>
      <c r="AE215" s="785" t="s">
        <v>936</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c r="AC216" s="797" t="str">
        <f t="shared" si="27"/>
        <v/>
      </c>
      <c r="AD216" s="1513" t="str">
        <f t="shared" si="28"/>
        <v/>
      </c>
      <c r="AE216" s="785" t="s">
        <v>937</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1229</v>
      </c>
      <c r="AB218" s="1484"/>
      <c r="AC218" s="797" t="str">
        <f t="shared" si="27"/>
        <v/>
      </c>
      <c r="AD218" s="1631" t="str">
        <f t="shared" ref="AD218:AD223" si="29">IF(R1414="","",R1414)</f>
        <v/>
      </c>
      <c r="AE218" s="785" t="s">
        <v>938</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c r="AC219" s="797" t="str">
        <f t="shared" si="27"/>
        <v/>
      </c>
      <c r="AD219" s="1631" t="str">
        <f t="shared" si="29"/>
        <v/>
      </c>
      <c r="AE219" s="785" t="s">
        <v>939</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c r="AC220" s="797" t="str">
        <f t="shared" si="27"/>
        <v/>
      </c>
      <c r="AD220" s="1631" t="str">
        <f t="shared" si="29"/>
        <v/>
      </c>
      <c r="AE220" s="785" t="s">
        <v>940</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c r="AC221" s="797" t="str">
        <f t="shared" si="27"/>
        <v/>
      </c>
      <c r="AD221" s="1631" t="str">
        <f t="shared" si="29"/>
        <v/>
      </c>
      <c r="AE221" s="785" t="s">
        <v>941</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c r="AC222" s="797" t="str">
        <f t="shared" si="27"/>
        <v/>
      </c>
      <c r="AD222" s="1631" t="str">
        <f t="shared" si="29"/>
        <v/>
      </c>
      <c r="AE222" s="785" t="s">
        <v>942</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c r="AC223" s="797" t="str">
        <f t="shared" si="27"/>
        <v/>
      </c>
      <c r="AD223" s="1631" t="str">
        <f t="shared" si="29"/>
        <v/>
      </c>
      <c r="AE223" s="785" t="s">
        <v>943</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1232</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682</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683</v>
      </c>
      <c r="AB233" s="1482"/>
      <c r="AC233" s="797" t="str">
        <f t="shared" ref="AC233:AC271" si="31">IF(AND(OR(AB233="",AB233=0),OR(AD233="",AD233=0)),"",IF(AB233&lt;&gt;AD233,"Change",""))</f>
        <v>Change</v>
      </c>
      <c r="AD233" s="1509">
        <f>M1456</f>
        <v>10</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684</v>
      </c>
      <c r="AB234" s="1482"/>
      <c r="AC234" s="797" t="str">
        <f t="shared" si="31"/>
        <v>Change</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685</v>
      </c>
      <c r="AB235" s="1482"/>
      <c r="AC235" s="797" t="str">
        <f t="shared" si="31"/>
        <v>Change</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676</v>
      </c>
      <c r="AB237" s="1482"/>
      <c r="AC237" s="797" t="str">
        <f t="shared" si="31"/>
        <v>Change</v>
      </c>
      <c r="AD237" s="1510" t="str">
        <f t="shared" ref="AD237:AD246" si="32">M1464</f>
        <v>CXR</v>
      </c>
      <c r="AE237" s="785" t="s">
        <v>944</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c r="AC238" s="797" t="str">
        <f t="shared" si="31"/>
        <v>Change</v>
      </c>
      <c r="AD238" s="1510" t="str">
        <f t="shared" si="32"/>
        <v>Abdomen AP</v>
      </c>
      <c r="AE238" s="785" t="s">
        <v>945</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c r="AC239" s="797" t="str">
        <f t="shared" si="31"/>
        <v>Change</v>
      </c>
      <c r="AD239" s="1510" t="str">
        <f t="shared" si="32"/>
        <v>Ribs</v>
      </c>
      <c r="AE239" s="785" t="s">
        <v>946</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c r="AC240" s="797" t="str">
        <f t="shared" si="31"/>
        <v>Change</v>
      </c>
      <c r="AD240" s="1510" t="str">
        <f t="shared" si="32"/>
        <v>C-Spine AP</v>
      </c>
      <c r="AE240" s="785" t="s">
        <v>947</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c r="AC241" s="797" t="str">
        <f t="shared" si="31"/>
        <v>Change</v>
      </c>
      <c r="AD241" s="1510" t="str">
        <f t="shared" si="32"/>
        <v>Skull</v>
      </c>
      <c r="AE241" s="785" t="s">
        <v>948</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c r="AC242" s="797" t="str">
        <f t="shared" si="31"/>
        <v>Change</v>
      </c>
      <c r="AD242" s="1510" t="str">
        <f t="shared" si="32"/>
        <v>Foot</v>
      </c>
      <c r="AE242" s="785" t="s">
        <v>949</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c r="AC243" s="797" t="str">
        <f t="shared" si="31"/>
        <v>Change</v>
      </c>
      <c r="AD243" s="1510" t="str">
        <f t="shared" si="32"/>
        <v>Knee</v>
      </c>
      <c r="AE243" s="785" t="s">
        <v>950</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c r="AC244" s="797" t="str">
        <f t="shared" si="31"/>
        <v>Change</v>
      </c>
      <c r="AD244" s="1510" t="str">
        <f t="shared" si="32"/>
        <v>Pelvis AP</v>
      </c>
      <c r="AE244" s="785" t="s">
        <v>951</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c r="AC245" s="797" t="str">
        <f t="shared" si="31"/>
        <v>Change</v>
      </c>
      <c r="AD245" s="1510" t="str">
        <f t="shared" si="32"/>
        <v>Shoulder</v>
      </c>
      <c r="AE245" s="785" t="s">
        <v>952</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c r="AC246" s="797" t="str">
        <f t="shared" si="31"/>
        <v>Change</v>
      </c>
      <c r="AD246" s="1510" t="str">
        <f t="shared" si="32"/>
        <v>LS Spine AP</v>
      </c>
      <c r="AE246" s="785" t="s">
        <v>953</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677</v>
      </c>
      <c r="AB248" s="1482"/>
      <c r="AC248" s="797" t="str">
        <f t="shared" si="31"/>
        <v>Change</v>
      </c>
      <c r="AD248" s="1510" t="str">
        <f t="shared" ref="AD248:AD257" si="33">N1464</f>
        <v>Yes</v>
      </c>
      <c r="AE248" s="785" t="s">
        <v>954</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c r="AC249" s="797" t="str">
        <f t="shared" si="31"/>
        <v>Change</v>
      </c>
      <c r="AD249" s="1510" t="str">
        <f t="shared" si="33"/>
        <v>Yes</v>
      </c>
      <c r="AE249" s="785" t="s">
        <v>955</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c r="AC250" s="797" t="str">
        <f t="shared" si="31"/>
        <v>Change</v>
      </c>
      <c r="AD250" s="1510" t="str">
        <f t="shared" si="33"/>
        <v>Yes</v>
      </c>
      <c r="AE250" s="785" t="s">
        <v>956</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c r="AC251" s="797" t="str">
        <f t="shared" si="31"/>
        <v>Change</v>
      </c>
      <c r="AD251" s="1510" t="str">
        <f t="shared" si="33"/>
        <v>Yes</v>
      </c>
      <c r="AE251" s="785" t="s">
        <v>957</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c r="AC252" s="797" t="str">
        <f t="shared" si="31"/>
        <v>Change</v>
      </c>
      <c r="AD252" s="1510" t="str">
        <f t="shared" si="33"/>
        <v>Yes</v>
      </c>
      <c r="AE252" s="785" t="s">
        <v>958</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c r="AC253" s="797" t="str">
        <f t="shared" si="31"/>
        <v>Change</v>
      </c>
      <c r="AD253" s="1510" t="str">
        <f t="shared" si="33"/>
        <v>No</v>
      </c>
      <c r="AE253" s="785" t="s">
        <v>959</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c r="AC254" s="797" t="str">
        <f t="shared" si="31"/>
        <v>Change</v>
      </c>
      <c r="AD254" s="1510" t="str">
        <f t="shared" si="33"/>
        <v>No</v>
      </c>
      <c r="AE254" s="785" t="s">
        <v>960</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c r="AC255" s="797" t="str">
        <f t="shared" si="31"/>
        <v>Change</v>
      </c>
      <c r="AD255" s="1510" t="str">
        <f t="shared" si="33"/>
        <v>Yes</v>
      </c>
      <c r="AE255" s="785" t="s">
        <v>961</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c r="AC256" s="797" t="str">
        <f t="shared" si="31"/>
        <v>Change</v>
      </c>
      <c r="AD256" s="1510" t="str">
        <f t="shared" si="33"/>
        <v>Yes</v>
      </c>
      <c r="AE256" s="785" t="s">
        <v>962</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c r="AC257" s="797" t="str">
        <f t="shared" si="31"/>
        <v>Change</v>
      </c>
      <c r="AD257" s="1510" t="str">
        <f t="shared" si="33"/>
        <v>Yes</v>
      </c>
      <c r="AE257" s="785" t="s">
        <v>963</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686</v>
      </c>
      <c r="AB259" s="1482"/>
      <c r="AC259" s="797" t="str">
        <f t="shared" si="31"/>
        <v>Change</v>
      </c>
      <c r="AD259" s="1510">
        <f t="shared" ref="AD259:AD268" si="34">O1464</f>
        <v>72</v>
      </c>
      <c r="AE259" s="785" t="s">
        <v>964</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c r="AC260" s="797" t="str">
        <f t="shared" si="31"/>
        <v>Change</v>
      </c>
      <c r="AD260" s="1510">
        <f t="shared" si="34"/>
        <v>40</v>
      </c>
      <c r="AE260" s="785" t="s">
        <v>965</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c r="AC261" s="797" t="str">
        <f t="shared" si="31"/>
        <v>Change</v>
      </c>
      <c r="AD261" s="1510">
        <f t="shared" si="34"/>
        <v>40</v>
      </c>
      <c r="AE261" s="785" t="s">
        <v>966</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c r="AC262" s="797" t="str">
        <f t="shared" si="31"/>
        <v>Change</v>
      </c>
      <c r="AD262" s="1510">
        <f t="shared" si="34"/>
        <v>40</v>
      </c>
      <c r="AE262" s="785" t="s">
        <v>967</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533</v>
      </c>
      <c r="O263" s="831"/>
      <c r="P263" s="588"/>
      <c r="X263" s="962" t="s">
        <v>533</v>
      </c>
      <c r="Y263" s="974"/>
      <c r="Z263" s="785"/>
      <c r="AA263" s="785"/>
      <c r="AB263" s="1482"/>
      <c r="AC263" s="797" t="str">
        <f t="shared" si="31"/>
        <v>Change</v>
      </c>
      <c r="AD263" s="1510">
        <f t="shared" si="34"/>
        <v>40</v>
      </c>
      <c r="AE263" s="785" t="s">
        <v>968</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
      </c>
      <c r="E264" s="63"/>
      <c r="F264" s="63"/>
      <c r="G264" s="63"/>
      <c r="H264" s="63"/>
      <c r="I264" s="64" t="str">
        <v>Survey ID:</v>
      </c>
      <c r="J264" s="1475" t="str">
        <v/>
      </c>
      <c r="L264" s="981" t="s">
        <v>533</v>
      </c>
      <c r="O264" s="831"/>
      <c r="P264" s="588"/>
      <c r="X264" s="962" t="s">
        <v>533</v>
      </c>
      <c r="Y264" s="974"/>
      <c r="Z264" s="785"/>
      <c r="AA264" s="785"/>
      <c r="AB264" s="1482"/>
      <c r="AC264" s="797" t="str">
        <f t="shared" si="31"/>
        <v>Change</v>
      </c>
      <c r="AD264" s="1510">
        <f t="shared" si="34"/>
        <v>40</v>
      </c>
      <c r="AE264" s="785" t="s">
        <v>969</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c r="AC265" s="797" t="str">
        <f t="shared" si="31"/>
        <v>Change</v>
      </c>
      <c r="AD265" s="1510">
        <f t="shared" si="34"/>
        <v>40</v>
      </c>
      <c r="AE265" s="785" t="s">
        <v>970</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c r="AC266" s="797" t="str">
        <f t="shared" si="31"/>
        <v>Change</v>
      </c>
      <c r="AD266" s="1510">
        <f t="shared" si="34"/>
        <v>40</v>
      </c>
      <c r="AE266" s="785" t="s">
        <v>971</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533</v>
      </c>
      <c r="M267" s="1"/>
      <c r="N267" s="1"/>
      <c r="O267" s="837"/>
      <c r="P267" s="588"/>
      <c r="Q267" s="1"/>
      <c r="R267" s="1"/>
      <c r="S267" s="1"/>
      <c r="T267" s="1"/>
      <c r="U267" s="1"/>
      <c r="V267" s="1"/>
      <c r="W267" s="1"/>
      <c r="X267" s="962" t="s">
        <v>533</v>
      </c>
      <c r="Y267" s="974"/>
      <c r="Z267" s="785"/>
      <c r="AA267" s="785"/>
      <c r="AB267" s="1482"/>
      <c r="AC267" s="797" t="str">
        <f t="shared" si="31"/>
        <v>Change</v>
      </c>
      <c r="AD267" s="1510">
        <f t="shared" si="34"/>
        <v>40</v>
      </c>
      <c r="AE267" s="785" t="s">
        <v>972</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c r="AC268" s="797" t="str">
        <f t="shared" si="31"/>
        <v>Change</v>
      </c>
      <c r="AD268" s="1510">
        <f t="shared" si="34"/>
        <v>40</v>
      </c>
      <c r="AE268" s="785" t="s">
        <v>973</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687</v>
      </c>
      <c r="AB270" s="1482"/>
      <c r="AC270" s="797" t="str">
        <f t="shared" si="31"/>
        <v>Change</v>
      </c>
      <c r="AD270" s="1511">
        <f t="shared" ref="AD270:AD279" si="35">P1464</f>
        <v>23</v>
      </c>
      <c r="AE270" s="785" t="s">
        <v>974</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681</v>
      </c>
      <c r="C271" s="881" t="str">
        <f>IF(O271="","",IF(LEN(O271)&lt;=135,O271,IF(LEN(O271)&lt;=260,LEFT(O271,SEARCH(" ",O271,125)),LEFT(O271,SEARCH(" ",O271,130)))))</f>
        <v/>
      </c>
      <c r="D271" s="513"/>
      <c r="E271" s="513"/>
      <c r="F271" s="513"/>
      <c r="G271" s="513"/>
      <c r="H271" s="513"/>
      <c r="I271" s="513"/>
      <c r="J271" s="513"/>
      <c r="K271" s="85"/>
      <c r="L271" s="981" t="s">
        <v>533</v>
      </c>
      <c r="M271" s="442"/>
      <c r="N271" s="187" t="s">
        <v>681</v>
      </c>
      <c r="O271" s="1564"/>
      <c r="P271" s="586"/>
      <c r="Q271" s="982" t="str">
        <f>IF(OR(AB352=0,AB352=""),"",AB352)</f>
        <v/>
      </c>
      <c r="R271" s="61"/>
      <c r="S271" s="61"/>
      <c r="T271" s="61"/>
      <c r="U271" s="61"/>
      <c r="V271" s="61"/>
      <c r="W271" s="444"/>
      <c r="X271" s="962" t="s">
        <v>533</v>
      </c>
      <c r="Y271" s="974"/>
      <c r="Z271" s="785"/>
      <c r="AA271" s="785"/>
      <c r="AB271" s="1482"/>
      <c r="AC271" s="797" t="str">
        <f t="shared" si="31"/>
        <v>Change</v>
      </c>
      <c r="AD271" s="1511">
        <f t="shared" si="35"/>
        <v>23</v>
      </c>
      <c r="AE271" s="785" t="s">
        <v>975</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0</v>
      </c>
      <c r="S272" s="73"/>
      <c r="T272" s="73"/>
      <c r="U272" s="73"/>
      <c r="V272" s="73"/>
      <c r="W272" s="447"/>
      <c r="X272" s="962" t="s">
        <v>533</v>
      </c>
      <c r="Y272" s="974"/>
      <c r="Z272" s="785"/>
      <c r="AA272" s="785"/>
      <c r="AB272" s="1482"/>
      <c r="AC272" s="797" t="str">
        <f t="shared" ref="AC272:AC335" si="36">IF(AND(OR(AB272="",AB272=0),OR(AD272="",AD272=0)),"",IF(AB272&lt;&gt;AD272,"Change",""))</f>
        <v>Change</v>
      </c>
      <c r="AD272" s="1511">
        <f t="shared" si="35"/>
        <v>20</v>
      </c>
      <c r="AE272" s="785" t="s">
        <v>976</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
      </c>
      <c r="R273" s="61"/>
      <c r="S273" s="61"/>
      <c r="T273" s="61"/>
      <c r="U273" s="61"/>
      <c r="V273" s="61"/>
      <c r="W273" s="444"/>
      <c r="X273" s="962" t="s">
        <v>533</v>
      </c>
      <c r="Y273" s="974"/>
      <c r="Z273" s="785"/>
      <c r="AA273" s="785"/>
      <c r="AB273" s="1482"/>
      <c r="AC273" s="797" t="str">
        <f t="shared" si="36"/>
        <v>Change</v>
      </c>
      <c r="AD273" s="1511">
        <f t="shared" si="35"/>
        <v>13</v>
      </c>
      <c r="AE273" s="785" t="s">
        <v>977</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0</v>
      </c>
      <c r="S274" s="61"/>
      <c r="T274" s="61"/>
      <c r="U274" s="61"/>
      <c r="V274" s="61"/>
      <c r="W274" s="444"/>
      <c r="X274" s="962" t="s">
        <v>533</v>
      </c>
      <c r="Y274" s="974"/>
      <c r="Z274" s="785"/>
      <c r="AA274" s="785"/>
      <c r="AB274" s="1482"/>
      <c r="AC274" s="797" t="str">
        <f t="shared" si="36"/>
        <v>Change</v>
      </c>
      <c r="AD274" s="1511">
        <f t="shared" si="35"/>
        <v>15</v>
      </c>
      <c r="AE274" s="785" t="s">
        <v>978</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
      </c>
      <c r="R275" s="61"/>
      <c r="S275" s="73"/>
      <c r="T275" s="73"/>
      <c r="U275" s="73"/>
      <c r="V275" s="73"/>
      <c r="W275" s="447"/>
      <c r="X275" s="962" t="s">
        <v>533</v>
      </c>
      <c r="Y275" s="974"/>
      <c r="Z275" s="785"/>
      <c r="AA275" s="785"/>
      <c r="AB275" s="1482"/>
      <c r="AC275" s="797" t="str">
        <f t="shared" si="36"/>
        <v>Change</v>
      </c>
      <c r="AD275" s="1511">
        <f t="shared" si="35"/>
        <v>8</v>
      </c>
      <c r="AE275" s="785" t="s">
        <v>979</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0</v>
      </c>
      <c r="S276" s="61"/>
      <c r="T276" s="61"/>
      <c r="U276" s="61"/>
      <c r="V276" s="61"/>
      <c r="W276" s="444"/>
      <c r="X276" s="962" t="s">
        <v>533</v>
      </c>
      <c r="Y276" s="974"/>
      <c r="Z276" s="785"/>
      <c r="AA276" s="785"/>
      <c r="AB276" s="1482"/>
      <c r="AC276" s="797" t="str">
        <f t="shared" si="36"/>
        <v>Change</v>
      </c>
      <c r="AD276" s="1511">
        <f t="shared" si="35"/>
        <v>12</v>
      </c>
      <c r="AE276" s="785" t="s">
        <v>980</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c r="AC277" s="797" t="str">
        <f t="shared" si="36"/>
        <v>Change</v>
      </c>
      <c r="AD277" s="1511">
        <f t="shared" si="35"/>
        <v>20</v>
      </c>
      <c r="AE277" s="785" t="s">
        <v>981</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c r="AC278" s="797" t="str">
        <f t="shared" si="36"/>
        <v>Change</v>
      </c>
      <c r="AD278" s="1511">
        <f t="shared" si="35"/>
        <v>15</v>
      </c>
      <c r="AE278" s="785" t="s">
        <v>982</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c r="AC279" s="797" t="str">
        <f t="shared" si="36"/>
        <v>Change</v>
      </c>
      <c r="AD279" s="1511">
        <f t="shared" si="35"/>
        <v>23</v>
      </c>
      <c r="AE279" s="785" t="s">
        <v>983</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690</v>
      </c>
      <c r="AB281" s="1482"/>
      <c r="AC281" s="797" t="str">
        <f t="shared" si="36"/>
        <v>Change</v>
      </c>
      <c r="AD281" s="1510" t="str">
        <f t="shared" ref="AD281:AD290" si="37">Q1464</f>
        <v>14x17</v>
      </c>
      <c r="AE281" s="785" t="s">
        <v>984</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c r="AC282" s="797" t="str">
        <f t="shared" si="36"/>
        <v>Change</v>
      </c>
      <c r="AD282" s="1510" t="str">
        <f t="shared" si="37"/>
        <v>14x17</v>
      </c>
      <c r="AE282" s="785" t="s">
        <v>985</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c r="AC283" s="797" t="str">
        <f t="shared" si="36"/>
        <v>Change</v>
      </c>
      <c r="AD283" s="1510" t="str">
        <f t="shared" si="37"/>
        <v>14x17</v>
      </c>
      <c r="AE283" s="785" t="s">
        <v>986</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c r="AC284" s="797" t="str">
        <f t="shared" si="36"/>
        <v>Change</v>
      </c>
      <c r="AD284" s="1510" t="str">
        <f t="shared" si="37"/>
        <v>10x12</v>
      </c>
      <c r="AE284" s="785" t="s">
        <v>987</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c r="AC285" s="797" t="str">
        <f t="shared" si="36"/>
        <v>Change</v>
      </c>
      <c r="AD285" s="1510" t="str">
        <f t="shared" si="37"/>
        <v>8x10</v>
      </c>
      <c r="AE285" s="785" t="s">
        <v>988</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c r="AC286" s="797" t="str">
        <f t="shared" si="36"/>
        <v>Change</v>
      </c>
      <c r="AD286" s="1510" t="str">
        <f t="shared" si="37"/>
        <v>8x10</v>
      </c>
      <c r="AE286" s="785" t="s">
        <v>989</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c r="AC287" s="797" t="str">
        <f t="shared" si="36"/>
        <v>Change</v>
      </c>
      <c r="AD287" s="1510" t="str">
        <f t="shared" si="37"/>
        <v>10x12</v>
      </c>
      <c r="AE287" s="785" t="s">
        <v>990</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c r="AC288" s="797" t="str">
        <f t="shared" si="36"/>
        <v>Change</v>
      </c>
      <c r="AD288" s="1510" t="str">
        <f t="shared" si="37"/>
        <v>14x17</v>
      </c>
      <c r="AE288" s="785" t="s">
        <v>991</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c r="AC289" s="797" t="str">
        <f t="shared" si="36"/>
        <v>Change</v>
      </c>
      <c r="AD289" s="1510" t="str">
        <f t="shared" si="37"/>
        <v>10x12</v>
      </c>
      <c r="AE289" s="785" t="s">
        <v>992</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c r="AC290" s="797" t="str">
        <f t="shared" si="36"/>
        <v>Change</v>
      </c>
      <c r="AD290" s="1510" t="str">
        <f t="shared" si="37"/>
        <v>10x12</v>
      </c>
      <c r="AE290" s="785" t="s">
        <v>993</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c r="AC292" s="797" t="str">
        <f t="shared" si="36"/>
        <v>Change</v>
      </c>
      <c r="AD292" s="1510">
        <f t="shared" ref="AD292:AD301" si="38">R1464</f>
        <v>120</v>
      </c>
      <c r="AE292" s="785" t="s">
        <v>994</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c r="AC293" s="797" t="str">
        <f t="shared" si="36"/>
        <v>Change</v>
      </c>
      <c r="AD293" s="1510">
        <f t="shared" si="38"/>
        <v>76</v>
      </c>
      <c r="AE293" s="785" t="s">
        <v>995</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c r="AC294" s="797" t="str">
        <f t="shared" si="36"/>
        <v>Change</v>
      </c>
      <c r="AD294" s="1510">
        <f t="shared" si="38"/>
        <v>66</v>
      </c>
      <c r="AE294" s="785" t="s">
        <v>996</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c r="AC295" s="797" t="str">
        <f t="shared" si="36"/>
        <v>Change</v>
      </c>
      <c r="AD295" s="1510">
        <f t="shared" si="38"/>
        <v>72</v>
      </c>
      <c r="AE295" s="785" t="s">
        <v>997</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c r="AC296" s="797" t="str">
        <f t="shared" si="36"/>
        <v>Change</v>
      </c>
      <c r="AD296" s="1510">
        <f t="shared" si="38"/>
        <v>72</v>
      </c>
      <c r="AE296" s="785" t="s">
        <v>998</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c r="AC297" s="797" t="str">
        <f t="shared" si="36"/>
        <v>Change</v>
      </c>
      <c r="AD297" s="1510">
        <f t="shared" si="38"/>
        <v>60</v>
      </c>
      <c r="AE297" s="785" t="s">
        <v>999</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c r="AC298" s="797" t="str">
        <f t="shared" si="36"/>
        <v>Change</v>
      </c>
      <c r="AD298" s="1510">
        <f t="shared" si="38"/>
        <v>66</v>
      </c>
      <c r="AE298" s="785" t="s">
        <v>1000</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c r="AC299" s="797" t="str">
        <f t="shared" si="36"/>
        <v>Change</v>
      </c>
      <c r="AD299" s="1510">
        <f t="shared" si="38"/>
        <v>78</v>
      </c>
      <c r="AE299" s="785" t="s">
        <v>1001</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c r="AC300" s="797" t="str">
        <f t="shared" si="36"/>
        <v>Change</v>
      </c>
      <c r="AD300" s="1510">
        <f t="shared" si="38"/>
        <v>74</v>
      </c>
      <c r="AE300" s="785" t="s">
        <v>1002</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c r="AC301" s="797" t="str">
        <f t="shared" si="36"/>
        <v>Change</v>
      </c>
      <c r="AD301" s="1510">
        <f t="shared" si="38"/>
        <v>78</v>
      </c>
      <c r="AE301" s="785" t="s">
        <v>1003</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704</v>
      </c>
      <c r="AB303" s="1485"/>
      <c r="AC303" s="797" t="str">
        <f t="shared" si="36"/>
        <v>Change</v>
      </c>
      <c r="AD303" s="1507">
        <f t="shared" ref="AD303:AD312" si="39">W1464</f>
        <v>2</v>
      </c>
      <c r="AE303" s="785" t="s">
        <v>1004</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c r="AC304" s="797" t="str">
        <f t="shared" si="36"/>
        <v>Change</v>
      </c>
      <c r="AD304" s="1507">
        <f t="shared" si="39"/>
        <v>30</v>
      </c>
      <c r="AE304" s="785" t="s">
        <v>1005</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c r="AC305" s="797" t="str">
        <f t="shared" si="36"/>
        <v>Change</v>
      </c>
      <c r="AD305" s="1507">
        <f t="shared" si="39"/>
        <v>12</v>
      </c>
      <c r="AE305" s="785" t="s">
        <v>1006</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c r="AC306" s="797" t="str">
        <f t="shared" si="36"/>
        <v>Change</v>
      </c>
      <c r="AD306" s="1507">
        <f t="shared" si="39"/>
        <v>10</v>
      </c>
      <c r="AE306" s="785" t="s">
        <v>1007</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c r="AC307" s="797" t="str">
        <f t="shared" si="36"/>
        <v>Change</v>
      </c>
      <c r="AD307" s="1507">
        <f t="shared" si="39"/>
        <v>10</v>
      </c>
      <c r="AE307" s="785" t="s">
        <v>1008</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c r="AC308" s="797" t="str">
        <f t="shared" si="36"/>
        <v>Change</v>
      </c>
      <c r="AD308" s="1507">
        <f t="shared" si="39"/>
        <v>2.5</v>
      </c>
      <c r="AE308" s="785" t="s">
        <v>1009</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c r="AC309" s="797" t="str">
        <f t="shared" si="36"/>
        <v>Change</v>
      </c>
      <c r="AD309" s="1507">
        <f t="shared" si="39"/>
        <v>8</v>
      </c>
      <c r="AE309" s="785" t="s">
        <v>1010</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c r="AC310" s="797" t="str">
        <f t="shared" si="36"/>
        <v>Change</v>
      </c>
      <c r="AD310" s="1507">
        <f t="shared" si="39"/>
        <v>30</v>
      </c>
      <c r="AE310" s="785" t="s">
        <v>1011</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c r="AC311" s="797" t="str">
        <f t="shared" si="36"/>
        <v>Change</v>
      </c>
      <c r="AD311" s="1507">
        <f t="shared" si="39"/>
        <v>14</v>
      </c>
      <c r="AE311" s="785" t="s">
        <v>1012</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c r="AC312" s="797" t="str">
        <f t="shared" si="36"/>
        <v>Change</v>
      </c>
      <c r="AD312" s="1507">
        <f t="shared" si="39"/>
        <v>25</v>
      </c>
      <c r="AE312" s="785" t="s">
        <v>1013</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714</v>
      </c>
      <c r="AB314" s="1481"/>
      <c r="AC314" s="797" t="str">
        <f t="shared" si="36"/>
        <v/>
      </c>
      <c r="AD314" s="1515">
        <f>O205</f>
        <v>0</v>
      </c>
      <c r="AE314" s="828" t="s">
        <v>1014</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c r="AC316" s="797" t="str">
        <f t="shared" si="36"/>
        <v/>
      </c>
      <c r="AD316" s="1515">
        <f>O207</f>
        <v>0</v>
      </c>
      <c r="AE316" s="828" t="s">
        <v>1015</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c r="AC318" s="797" t="str">
        <f t="shared" si="36"/>
        <v/>
      </c>
      <c r="AD318" s="1515">
        <f>O209</f>
        <v>0</v>
      </c>
      <c r="AE318" s="828" t="s">
        <v>1016</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c r="AC320" s="797" t="str">
        <f t="shared" si="36"/>
        <v/>
      </c>
      <c r="AD320" s="1515">
        <f>O211</f>
        <v>0</v>
      </c>
      <c r="AE320" s="828" t="s">
        <v>1017</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c r="AC322" s="797" t="str">
        <f t="shared" si="36"/>
        <v/>
      </c>
      <c r="AD322" s="1515">
        <f>O213</f>
        <v>0</v>
      </c>
      <c r="AE322" s="828" t="s">
        <v>1018</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c r="AC324" s="797" t="str">
        <f t="shared" si="36"/>
        <v/>
      </c>
      <c r="AD324" s="1515">
        <f>O215</f>
        <v>0</v>
      </c>
      <c r="AE324" s="828" t="s">
        <v>1019</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c r="AC326" s="797" t="str">
        <f t="shared" si="36"/>
        <v/>
      </c>
      <c r="AD326" s="1515">
        <f>O217</f>
        <v>0</v>
      </c>
      <c r="AE326" s="828" t="s">
        <v>1020</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c r="AC328" s="797" t="str">
        <f t="shared" si="36"/>
        <v/>
      </c>
      <c r="AD328" s="1515">
        <f>O219</f>
        <v>0</v>
      </c>
      <c r="AE328" s="828" t="s">
        <v>1021</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
      </c>
      <c r="E330" s="63"/>
      <c r="F330" s="63"/>
      <c r="G330" s="63"/>
      <c r="H330" s="63"/>
      <c r="I330" s="64" t="str">
        <v>Survey ID:</v>
      </c>
      <c r="J330" s="1475" t="str">
        <v/>
      </c>
      <c r="L330" s="981" t="s">
        <v>533</v>
      </c>
      <c r="O330" s="840"/>
      <c r="X330" s="962" t="s">
        <v>533</v>
      </c>
      <c r="Y330" s="974"/>
      <c r="Z330" s="785"/>
      <c r="AA330" s="785"/>
      <c r="AB330" s="1481"/>
      <c r="AC330" s="797" t="str">
        <f t="shared" si="36"/>
        <v/>
      </c>
      <c r="AD330" s="1515">
        <f>O221</f>
        <v>0</v>
      </c>
      <c r="AE330" s="828" t="s">
        <v>1022</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c r="AC332" s="797" t="str">
        <f t="shared" si="36"/>
        <v/>
      </c>
      <c r="AD332" s="1515">
        <f>O223</f>
        <v>0</v>
      </c>
      <c r="AE332" s="828" t="s">
        <v>1023</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c r="AC334" s="797" t="str">
        <f t="shared" si="36"/>
        <v/>
      </c>
      <c r="AD334" s="1515">
        <f>O225</f>
        <v>0</v>
      </c>
      <c r="AE334" s="828" t="s">
        <v>1024</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c r="AC336" s="797" t="str">
        <f t="shared" ref="AC336:AC399" si="40">IF(AND(OR(AB336="",AB336=0),OR(AD336="",AD336=0)),"",IF(AB336&lt;&gt;AD336,"Change",""))</f>
        <v/>
      </c>
      <c r="AD336" s="1515">
        <f>O227</f>
        <v>0</v>
      </c>
      <c r="AE336" s="828" t="s">
        <v>1025</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681</v>
      </c>
      <c r="C337" s="881" t="str">
        <f>IF(O337="","",IF(LEN(O337)&lt;=135,O337,IF(LEN(O337)&lt;=260,LEFT(O337,SEARCH(" ",O337,125)),LEFT(O337,SEARCH(" ",O337,130)))))</f>
        <v/>
      </c>
      <c r="D337" s="513"/>
      <c r="E337" s="513"/>
      <c r="F337" s="513"/>
      <c r="G337" s="513"/>
      <c r="H337" s="513"/>
      <c r="I337" s="513"/>
      <c r="J337" s="513"/>
      <c r="K337" s="85"/>
      <c r="L337" s="981" t="s">
        <v>533</v>
      </c>
      <c r="M337" s="442"/>
      <c r="N337" s="187" t="s">
        <v>681</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c r="AC338" s="797" t="str">
        <f t="shared" si="40"/>
        <v/>
      </c>
      <c r="AD338" s="1515">
        <f>O229</f>
        <v>0</v>
      </c>
      <c r="AE338" s="828" t="s">
        <v>1026</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c r="AC340" s="797" t="str">
        <f t="shared" si="40"/>
        <v/>
      </c>
      <c r="AD340" s="1515">
        <f>O231</f>
        <v>0</v>
      </c>
      <c r="AE340" s="828" t="s">
        <v>1027</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c r="AC342" s="797" t="str">
        <f t="shared" si="40"/>
        <v/>
      </c>
      <c r="AD342" s="1515">
        <f>O233</f>
        <v>0</v>
      </c>
      <c r="AE342" s="828" t="s">
        <v>1028</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c r="AC344" s="797" t="str">
        <f t="shared" si="40"/>
        <v/>
      </c>
      <c r="AD344" s="1515">
        <f>O235</f>
        <v>0</v>
      </c>
      <c r="AE344" s="828" t="s">
        <v>1029</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c r="AC346" s="797" t="str">
        <f t="shared" si="40"/>
        <v/>
      </c>
      <c r="AD346" s="1515">
        <f>O237</f>
        <v>0</v>
      </c>
      <c r="AE346" s="828" t="s">
        <v>1030</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c r="AC348" s="797" t="str">
        <f t="shared" si="40"/>
        <v/>
      </c>
      <c r="AD348" s="1515">
        <f>O239</f>
        <v>0</v>
      </c>
      <c r="AE348" s="828" t="s">
        <v>1031</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c r="AC350" s="797" t="str">
        <f t="shared" si="40"/>
        <v/>
      </c>
      <c r="AD350" s="1515">
        <f>O241</f>
        <v>0</v>
      </c>
      <c r="AE350" s="828" t="s">
        <v>1032</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740</v>
      </c>
      <c r="AB352" s="1481"/>
      <c r="AC352" s="797" t="str">
        <f t="shared" si="40"/>
        <v/>
      </c>
      <c r="AD352" s="1515">
        <f>O271</f>
        <v>0</v>
      </c>
      <c r="AE352" s="828" t="s">
        <v>1033</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c r="AC354" s="797" t="str">
        <f t="shared" si="40"/>
        <v/>
      </c>
      <c r="AD354" s="1515">
        <f>O273</f>
        <v>0</v>
      </c>
      <c r="AE354" s="828" t="s">
        <v>1034</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c r="AC356" s="797" t="str">
        <f t="shared" si="40"/>
        <v/>
      </c>
      <c r="AD356" s="1515">
        <f>O275</f>
        <v>0</v>
      </c>
      <c r="AE356" s="828" t="s">
        <v>1035</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c r="AC358" s="797" t="str">
        <f t="shared" si="40"/>
        <v/>
      </c>
      <c r="AD358" s="1515">
        <f>O277</f>
        <v>0</v>
      </c>
      <c r="AE358" s="828" t="s">
        <v>1036</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c r="AC360" s="797" t="str">
        <f t="shared" si="40"/>
        <v/>
      </c>
      <c r="AD360" s="1515">
        <f>O279</f>
        <v>0</v>
      </c>
      <c r="AE360" s="828" t="s">
        <v>1037</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c r="AC362" s="797" t="str">
        <f t="shared" si="40"/>
        <v/>
      </c>
      <c r="AD362" s="1515">
        <f>O281</f>
        <v>0</v>
      </c>
      <c r="AE362" s="828" t="s">
        <v>1038</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c r="AC364" s="797" t="str">
        <f t="shared" si="40"/>
        <v/>
      </c>
      <c r="AD364" s="1515">
        <f>O283</f>
        <v>0</v>
      </c>
      <c r="AE364" s="828" t="s">
        <v>1039</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c r="AC366" s="797" t="str">
        <f t="shared" si="40"/>
        <v/>
      </c>
      <c r="AD366" s="1515">
        <f>O285</f>
        <v>0</v>
      </c>
      <c r="AE366" s="828" t="s">
        <v>1040</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c r="AC368" s="797" t="str">
        <f t="shared" si="40"/>
        <v/>
      </c>
      <c r="AD368" s="1515">
        <f>O287</f>
        <v>0</v>
      </c>
      <c r="AE368" s="828" t="s">
        <v>1041</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c r="AC370" s="797" t="str">
        <f t="shared" si="40"/>
        <v/>
      </c>
      <c r="AD370" s="1515">
        <f>O289</f>
        <v>0</v>
      </c>
      <c r="AE370" s="828" t="s">
        <v>1042</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c r="AC372" s="797" t="str">
        <f t="shared" si="40"/>
        <v/>
      </c>
      <c r="AD372" s="1515">
        <f>O291</f>
        <v>0</v>
      </c>
      <c r="AE372" s="828" t="s">
        <v>1043</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c r="AC374" s="797" t="str">
        <f t="shared" si="40"/>
        <v/>
      </c>
      <c r="AD374" s="1515">
        <f>O293</f>
        <v>0</v>
      </c>
      <c r="AE374" s="828" t="s">
        <v>1044</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c r="AC376" s="797" t="str">
        <f t="shared" si="40"/>
        <v/>
      </c>
      <c r="AD376" s="1515">
        <f>O295</f>
        <v>0</v>
      </c>
      <c r="AE376" s="828" t="s">
        <v>1045</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c r="AC378" s="797" t="str">
        <f t="shared" si="40"/>
        <v/>
      </c>
      <c r="AD378" s="1515">
        <f>O297</f>
        <v>0</v>
      </c>
      <c r="AE378" s="828" t="s">
        <v>1046</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c r="AC380" s="797" t="str">
        <f t="shared" si="40"/>
        <v/>
      </c>
      <c r="AD380" s="1515">
        <f>O299</f>
        <v>0</v>
      </c>
      <c r="AE380" s="828" t="s">
        <v>1047</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c r="AC382" s="797" t="str">
        <f t="shared" si="40"/>
        <v/>
      </c>
      <c r="AD382" s="1515">
        <f>O301</f>
        <v>0</v>
      </c>
      <c r="AE382" s="828" t="s">
        <v>1048</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c r="AC384" s="797" t="str">
        <f t="shared" si="40"/>
        <v/>
      </c>
      <c r="AD384" s="1515">
        <f>O303</f>
        <v>0</v>
      </c>
      <c r="AE384" s="828" t="s">
        <v>1049</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c r="AC386" s="797" t="str">
        <f t="shared" si="40"/>
        <v/>
      </c>
      <c r="AD386" s="1515">
        <f>O305</f>
        <v>0</v>
      </c>
      <c r="AE386" s="828" t="s">
        <v>1050</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c r="AC388" s="797" t="str">
        <f t="shared" si="40"/>
        <v/>
      </c>
      <c r="AD388" s="1515">
        <f>O307</f>
        <v>0</v>
      </c>
      <c r="AE388" s="828" t="s">
        <v>1051</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768</v>
      </c>
      <c r="AB390" s="1481"/>
      <c r="AC390" s="797" t="str">
        <f t="shared" si="40"/>
        <v/>
      </c>
      <c r="AD390" s="1515">
        <f>O337</f>
        <v>0</v>
      </c>
      <c r="AE390" s="828" t="s">
        <v>1052</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c r="AC392" s="797" t="str">
        <f t="shared" si="40"/>
        <v/>
      </c>
      <c r="AD392" s="1515">
        <f>O339</f>
        <v>0</v>
      </c>
      <c r="AE392" s="828" t="s">
        <v>1053</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c r="AC394" s="797" t="str">
        <f t="shared" si="40"/>
        <v/>
      </c>
      <c r="AD394" s="1515">
        <f>O341</f>
        <v>0</v>
      </c>
      <c r="AE394" s="828" t="s">
        <v>1054</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
      </c>
      <c r="E396" s="63"/>
      <c r="F396" s="63"/>
      <c r="G396" s="63"/>
      <c r="H396" s="63"/>
      <c r="I396" s="64" t="str">
        <v>Survey ID:</v>
      </c>
      <c r="J396" s="1475" t="str">
        <v/>
      </c>
      <c r="L396" s="981" t="s">
        <v>533</v>
      </c>
      <c r="X396" s="962" t="s">
        <v>533</v>
      </c>
      <c r="Y396" s="785"/>
      <c r="Z396" s="785"/>
      <c r="AA396" s="785"/>
      <c r="AB396" s="1481"/>
      <c r="AC396" s="797" t="str">
        <f t="shared" si="40"/>
        <v/>
      </c>
      <c r="AD396" s="1515">
        <f>O343</f>
        <v>0</v>
      </c>
      <c r="AE396" s="828" t="s">
        <v>1055</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668</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c r="AC398" s="797" t="str">
        <f t="shared" si="40"/>
        <v/>
      </c>
      <c r="AD398" s="1515">
        <f>O345</f>
        <v>0</v>
      </c>
      <c r="AE398" s="828" t="s">
        <v>1056</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c r="AC400" s="797" t="str">
        <f t="shared" ref="AC400:AC463" si="41">IF(AND(OR(AB400="",AB400=0),OR(AD400="",AD400=0)),"",IF(AB400&lt;&gt;AD400,"Change",""))</f>
        <v/>
      </c>
      <c r="AD400" s="1515">
        <f>O347</f>
        <v>0</v>
      </c>
      <c r="AE400" s="828" t="s">
        <v>1057</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669</v>
      </c>
      <c r="C401" s="1282" t="str">
        <f>$N$1460</f>
        <v>??</v>
      </c>
      <c r="D401" s="62"/>
      <c r="E401" s="60"/>
      <c r="F401" s="60"/>
      <c r="G401" s="60"/>
      <c r="H401" s="537" t="s">
        <v>492</v>
      </c>
      <c r="I401" s="874" t="str">
        <f>$U$1460</f>
        <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670</v>
      </c>
      <c r="F402" s="60"/>
      <c r="G402" s="60"/>
      <c r="H402" s="60"/>
      <c r="I402" s="60"/>
      <c r="J402" s="1574" t="s">
        <v>671</v>
      </c>
      <c r="K402" s="100"/>
      <c r="L402" s="981" t="s">
        <v>533</v>
      </c>
      <c r="M402" s="159"/>
      <c r="N402" s="110"/>
      <c r="O402" s="112"/>
      <c r="P402" s="112"/>
      <c r="Q402" s="112"/>
      <c r="R402" s="112"/>
      <c r="S402" s="112"/>
      <c r="T402" s="112"/>
      <c r="U402" s="112"/>
      <c r="V402" s="1217"/>
      <c r="W402" s="85"/>
      <c r="X402" s="962" t="s">
        <v>533</v>
      </c>
      <c r="Y402" s="785"/>
      <c r="Z402" s="785"/>
      <c r="AA402" s="785"/>
      <c r="AB402" s="1481"/>
      <c r="AC402" s="797" t="str">
        <f t="shared" si="41"/>
        <v/>
      </c>
      <c r="AD402" s="1515">
        <f>O349</f>
        <v>0</v>
      </c>
      <c r="AE402" s="828" t="s">
        <v>1058</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640</v>
      </c>
      <c r="E403" s="60" t="s">
        <v>672</v>
      </c>
      <c r="F403" s="60" t="s">
        <v>673</v>
      </c>
      <c r="G403" s="60"/>
      <c r="H403" s="60"/>
      <c r="I403" s="60"/>
      <c r="J403" s="1574" t="s">
        <v>1237</v>
      </c>
      <c r="K403" s="100" t="s">
        <v>1238</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676</v>
      </c>
      <c r="C404" s="59" t="s">
        <v>677</v>
      </c>
      <c r="D404" s="59" t="s">
        <v>678</v>
      </c>
      <c r="E404" s="59" t="s">
        <v>679</v>
      </c>
      <c r="F404" s="59" t="s">
        <v>678</v>
      </c>
      <c r="G404" s="59" t="s">
        <v>590</v>
      </c>
      <c r="H404" s="59" t="str">
        <f>IF(LFMAS="","mA/mAs",LFMAS)</f>
        <v>mA</v>
      </c>
      <c r="I404" s="59" t="s">
        <v>680</v>
      </c>
      <c r="J404" s="59" t="s">
        <v>1231</v>
      </c>
      <c r="K404" s="100" t="s">
        <v>1239</v>
      </c>
      <c r="L404" s="981" t="s">
        <v>533</v>
      </c>
      <c r="M404" s="159"/>
      <c r="N404" s="67"/>
      <c r="O404" s="67"/>
      <c r="P404" s="67"/>
      <c r="Q404" s="67"/>
      <c r="R404" s="67"/>
      <c r="S404" s="67"/>
      <c r="T404" s="67"/>
      <c r="U404" s="67"/>
      <c r="V404" s="67"/>
      <c r="W404" s="85"/>
      <c r="X404" s="962" t="s">
        <v>533</v>
      </c>
      <c r="Y404" s="785"/>
      <c r="Z404" s="785"/>
      <c r="AA404" s="785"/>
      <c r="AB404" s="1481"/>
      <c r="AC404" s="797" t="str">
        <f t="shared" si="41"/>
        <v/>
      </c>
      <c r="AD404" s="1515">
        <f>O351</f>
        <v>0</v>
      </c>
      <c r="AE404" s="828" t="s">
        <v>1059</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716</v>
      </c>
      <c r="N408" s="115"/>
      <c r="O408" s="115"/>
      <c r="P408" s="115"/>
      <c r="Q408" s="67"/>
      <c r="R408" s="248"/>
      <c r="S408" s="115"/>
      <c r="T408" s="67"/>
      <c r="U408" s="67"/>
      <c r="V408" s="67"/>
      <c r="W408" s="85"/>
      <c r="X408" s="962" t="s">
        <v>533</v>
      </c>
      <c r="Y408" s="785"/>
      <c r="Z408" s="785"/>
      <c r="AA408" s="785"/>
      <c r="AB408" s="1481"/>
      <c r="AC408" s="797" t="str">
        <f t="shared" si="41"/>
        <v/>
      </c>
      <c r="AD408" s="1515">
        <f>O355</f>
        <v>0</v>
      </c>
      <c r="AE408" s="828" t="s">
        <v>1060</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t="str">
        <f>IF(N409&lt;&gt;"",N409,IF(OR(AB94=0,AB94=""),"",AB94))</f>
        <v/>
      </c>
      <c r="N409" s="1006"/>
      <c r="O409" s="119" t="s">
        <v>718</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t="str">
        <f>IF(N410&lt;&gt;"",N410,IF(OR(AB95=0,AB95=""),"",AB95))</f>
        <v/>
      </c>
      <c r="N410" s="1006"/>
      <c r="O410" s="119" t="s">
        <v>428</v>
      </c>
      <c r="P410" s="67"/>
      <c r="Q410" s="67"/>
      <c r="R410" s="67"/>
      <c r="S410" s="67"/>
      <c r="T410" s="67"/>
      <c r="U410" s="67"/>
      <c r="V410" s="67"/>
      <c r="W410" s="85"/>
      <c r="X410" s="962" t="s">
        <v>533</v>
      </c>
      <c r="Y410" s="785"/>
      <c r="Z410" s="785"/>
      <c r="AA410" s="785"/>
      <c r="AB410" s="1481"/>
      <c r="AC410" s="797" t="str">
        <f t="shared" si="41"/>
        <v/>
      </c>
      <c r="AD410" s="1515">
        <f>O357</f>
        <v>0</v>
      </c>
      <c r="AE410" s="828" t="s">
        <v>1061</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c r="AC412" s="797" t="str">
        <f t="shared" si="41"/>
        <v/>
      </c>
      <c r="AD412" s="1515">
        <f>O359</f>
        <v>0</v>
      </c>
      <c r="AE412" s="828" t="s">
        <v>1062</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723</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726</v>
      </c>
      <c r="P414" s="1153" t="str">
        <f>IF(S414&lt;&gt;"",S414,IF(OR(AB98=0,AB98=""),"",AB98))</f>
        <v/>
      </c>
      <c r="Q414" s="1153" t="str">
        <f>IF(T414&lt;&gt;"",T414,IF(OR(AB99=0,AB99=""),"",AB99))</f>
        <v/>
      </c>
      <c r="R414" s="759" t="s">
        <v>727</v>
      </c>
      <c r="S414" s="1228"/>
      <c r="T414" s="1229"/>
      <c r="U414" s="990" t="s">
        <v>748</v>
      </c>
      <c r="V414" s="67"/>
      <c r="W414" s="85"/>
      <c r="X414" s="962" t="s">
        <v>533</v>
      </c>
      <c r="Y414" s="785"/>
      <c r="Z414" s="785"/>
      <c r="AA414" s="785"/>
      <c r="AB414" s="1481"/>
      <c r="AC414" s="797" t="str">
        <f t="shared" si="41"/>
        <v/>
      </c>
      <c r="AD414" s="1515">
        <f>O361</f>
        <v>0</v>
      </c>
      <c r="AE414" s="828" t="s">
        <v>1063</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533</v>
      </c>
      <c r="M415" s="629"/>
      <c r="N415" s="753"/>
      <c r="O415" s="1215" t="s">
        <v>728</v>
      </c>
      <c r="P415" s="1154" t="str">
        <f>IF(S415&lt;&gt;"",S415,IF(OR(AB101=0,AB101=""),"",AB101))</f>
        <v/>
      </c>
      <c r="Q415" s="1154" t="str">
        <f>IF(T415&lt;&gt;"",T415,IF(OR(AB102=0,AB102=""),"",AB102))</f>
        <v/>
      </c>
      <c r="R415" s="760" t="s">
        <v>729</v>
      </c>
      <c r="S415" s="1228"/>
      <c r="T415" s="1228"/>
      <c r="U415" s="990" t="s">
        <v>748</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730</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c r="AC416" s="797" t="str">
        <f t="shared" si="41"/>
        <v/>
      </c>
      <c r="AD416" s="1515">
        <f>O363</f>
        <v>0</v>
      </c>
      <c r="AE416" s="828" t="s">
        <v>1064</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c r="AC418" s="797" t="str">
        <f t="shared" si="41"/>
        <v/>
      </c>
      <c r="AD418" s="1515">
        <f>O365</f>
        <v>0</v>
      </c>
      <c r="AE418" s="828" t="s">
        <v>1065</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533</v>
      </c>
      <c r="M419" s="395" t="s">
        <v>720</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v>
      </c>
      <c r="W420" s="85"/>
      <c r="X420" s="962" t="s">
        <v>533</v>
      </c>
      <c r="Y420" s="785"/>
      <c r="Z420" s="785"/>
      <c r="AA420" s="785"/>
      <c r="AB420" s="1481"/>
      <c r="AC420" s="797" t="str">
        <f t="shared" si="41"/>
        <v/>
      </c>
      <c r="AD420" s="1515">
        <f>O367</f>
        <v>0</v>
      </c>
      <c r="AE420" s="828" t="s">
        <v>1066</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533</v>
      </c>
      <c r="M421" s="1156" t="str">
        <f>IF(N421&lt;&gt;"",N421,IF(OR(AB106=0,AB106=""),"",ROUND(AB106,2)))</f>
        <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533</v>
      </c>
      <c r="M422" s="1211"/>
      <c r="N422" s="1209"/>
      <c r="O422" s="1210"/>
      <c r="P422" s="67"/>
      <c r="Q422" s="67"/>
      <c r="R422" s="67"/>
      <c r="S422" s="67"/>
      <c r="T422" s="210"/>
      <c r="U422" s="628" t="s">
        <v>742</v>
      </c>
      <c r="V422" s="1197"/>
      <c r="W422" s="85"/>
      <c r="X422" s="962" t="s">
        <v>533</v>
      </c>
      <c r="Y422" s="785"/>
      <c r="Z422" s="785"/>
      <c r="AA422" s="785"/>
      <c r="AB422" s="1481"/>
      <c r="AC422" s="797" t="str">
        <f t="shared" si="41"/>
        <v/>
      </c>
      <c r="AD422" s="1515">
        <f>O369</f>
        <v>0</v>
      </c>
      <c r="AE422" s="828" t="s">
        <v>1067</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533</v>
      </c>
      <c r="M423" s="159"/>
      <c r="N423" s="67"/>
      <c r="O423" s="67"/>
      <c r="P423" s="67"/>
      <c r="Q423" s="67"/>
      <c r="R423" s="67"/>
      <c r="S423" s="67"/>
      <c r="T423" s="980" t="s">
        <v>743</v>
      </c>
      <c r="U423" s="1219" t="str">
        <f>IF($U$425&lt;&gt;"",$U$425,IF(AND($M$420&lt;&gt;"",$M$421&lt;&gt;""),IF(TBCM_IN="cm",$M$420+$M$421,ROUND(($M$420+$M$421)/2.54,2)),""))</f>
        <v/>
      </c>
      <c r="V423" s="1222" t="s">
        <v>744</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533</v>
      </c>
      <c r="M424" s="159"/>
      <c r="N424" s="67"/>
      <c r="O424" s="67"/>
      <c r="P424" s="67"/>
      <c r="Q424" s="67"/>
      <c r="R424" s="67"/>
      <c r="S424" s="67"/>
      <c r="T424" s="1220" t="s">
        <v>745</v>
      </c>
      <c r="U424" s="1221" t="str">
        <f>IF(OR(AB109=0,AB109=""),"",AB109)</f>
        <v/>
      </c>
      <c r="V424" s="67"/>
      <c r="W424" s="85"/>
      <c r="X424" s="962" t="s">
        <v>533</v>
      </c>
      <c r="Y424" s="785"/>
      <c r="Z424" s="785"/>
      <c r="AA424" s="441"/>
      <c r="AB424" s="1481"/>
      <c r="AC424" s="797" t="str">
        <f t="shared" si="41"/>
        <v/>
      </c>
      <c r="AD424" s="1515">
        <f>O371</f>
        <v>0</v>
      </c>
      <c r="AE424" s="828" t="s">
        <v>1068</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533</v>
      </c>
      <c r="M425" s="159"/>
      <c r="N425" s="67"/>
      <c r="O425" s="67"/>
      <c r="P425" s="67"/>
      <c r="Q425" s="67"/>
      <c r="R425" s="67"/>
      <c r="S425" s="67"/>
      <c r="T425" s="1218" t="s">
        <v>748</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c r="AC426" s="797" t="str">
        <f t="shared" si="41"/>
        <v/>
      </c>
      <c r="AD426" s="1515">
        <f>O373</f>
        <v>0</v>
      </c>
      <c r="AE426" s="828" t="s">
        <v>1069</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776</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c r="AC429" s="797" t="str">
        <f t="shared" si="41"/>
        <v/>
      </c>
      <c r="AD429" s="1515" t="str">
        <f>IF(O475="","",O475)</f>
        <v/>
      </c>
      <c r="AE429" s="829" t="s">
        <v>1070</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692</v>
      </c>
      <c r="AB430" s="1481"/>
      <c r="AC430" s="797" t="str">
        <f t="shared" si="41"/>
        <v/>
      </c>
      <c r="AD430" s="1515" t="str">
        <f>IF(O488="","",O488)</f>
        <v/>
      </c>
      <c r="AE430" s="829" t="s">
        <v>1071</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777</v>
      </c>
      <c r="AB431" s="1481"/>
      <c r="AC431" s="797" t="str">
        <f t="shared" si="41"/>
        <v/>
      </c>
      <c r="AD431" s="1515" t="str">
        <f>IF(O498="","",O498)</f>
        <v/>
      </c>
      <c r="AE431" s="829" t="s">
        <v>1072</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778</v>
      </c>
      <c r="AB432" s="1481"/>
      <c r="AC432" s="797" t="str">
        <f t="shared" si="41"/>
        <v/>
      </c>
      <c r="AD432" s="1515" t="str">
        <f>IF(O510="","",O510)</f>
        <v/>
      </c>
      <c r="AE432" s="829" t="s">
        <v>1073</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533</v>
      </c>
      <c r="M433" s="264" t="s">
        <v>716</v>
      </c>
      <c r="N433" s="115"/>
      <c r="O433" s="115"/>
      <c r="P433" s="115"/>
      <c r="Q433" s="67"/>
      <c r="R433" s="248"/>
      <c r="S433" s="115"/>
      <c r="T433" s="67"/>
      <c r="U433" s="115"/>
      <c r="V433" s="115"/>
      <c r="W433" s="85"/>
      <c r="X433" s="962" t="s">
        <v>533</v>
      </c>
      <c r="Y433" s="785"/>
      <c r="Z433" s="785"/>
      <c r="AA433" s="784" t="s">
        <v>779</v>
      </c>
      <c r="AB433" s="1481"/>
      <c r="AC433" s="797" t="str">
        <f t="shared" si="41"/>
        <v/>
      </c>
      <c r="AD433" s="1515" t="str">
        <f>IF(O565="","",O565)</f>
        <v/>
      </c>
      <c r="AE433" s="829" t="s">
        <v>1074</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533</v>
      </c>
      <c r="M434" s="1160" t="str">
        <f>IF(N434&lt;&gt;"",N434,IF(OR(AB127=0,AB127=""),"",AB127))</f>
        <v/>
      </c>
      <c r="N434" s="1006"/>
      <c r="O434" s="119" t="s">
        <v>771</v>
      </c>
      <c r="P434" s="60"/>
      <c r="Q434" s="60"/>
      <c r="R434" s="60"/>
      <c r="S434" s="60"/>
      <c r="T434" s="67"/>
      <c r="U434" s="60"/>
      <c r="V434" s="60"/>
      <c r="W434" s="85"/>
      <c r="X434" s="962" t="s">
        <v>533</v>
      </c>
      <c r="Y434" s="785"/>
      <c r="Z434" s="785"/>
      <c r="AA434" s="784" t="s">
        <v>780</v>
      </c>
      <c r="AB434" s="1481"/>
      <c r="AC434" s="797" t="str">
        <f t="shared" si="41"/>
        <v/>
      </c>
      <c r="AD434" s="1515" t="str">
        <f>IF(O582="","",O582)</f>
        <v/>
      </c>
      <c r="AE434" s="829" t="s">
        <v>1075</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781</v>
      </c>
      <c r="AB435" s="1481"/>
      <c r="AC435" s="797" t="str">
        <f t="shared" si="41"/>
        <v/>
      </c>
      <c r="AD435" s="1515" t="str">
        <f>IF(O591="","",O591)</f>
        <v/>
      </c>
      <c r="AE435" s="829" t="s">
        <v>1076</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782</v>
      </c>
      <c r="AB436" s="1481"/>
      <c r="AC436" s="797" t="str">
        <f t="shared" si="41"/>
        <v/>
      </c>
      <c r="AD436" s="1515" t="str">
        <f>IF(O628="","",O628)</f>
        <v/>
      </c>
      <c r="AE436" s="829" t="s">
        <v>1077</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533</v>
      </c>
      <c r="M437" s="159"/>
      <c r="N437" s="758" t="s">
        <v>723</v>
      </c>
      <c r="O437" s="757"/>
      <c r="P437" s="754" t="s">
        <v>582</v>
      </c>
      <c r="Q437" s="756" t="s">
        <v>583</v>
      </c>
      <c r="R437" s="999"/>
      <c r="S437" s="754" t="s">
        <v>582</v>
      </c>
      <c r="T437" s="756" t="s">
        <v>583</v>
      </c>
      <c r="U437" s="67"/>
      <c r="V437" s="67"/>
      <c r="W437" s="85"/>
      <c r="X437" s="962" t="s">
        <v>533</v>
      </c>
      <c r="Y437" s="785"/>
      <c r="Z437" s="785"/>
      <c r="AA437" s="784" t="s">
        <v>783</v>
      </c>
      <c r="AB437" s="1481"/>
      <c r="AC437" s="797" t="str">
        <f t="shared" si="41"/>
        <v/>
      </c>
      <c r="AD437" s="1515" t="str">
        <f>IF(O646="","",O646)</f>
        <v/>
      </c>
      <c r="AE437" s="829" t="s">
        <v>1078</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533</v>
      </c>
      <c r="M438" s="159"/>
      <c r="N438" s="755"/>
      <c r="O438" s="1214" t="s">
        <v>726</v>
      </c>
      <c r="P438" s="1163" t="str">
        <f>IF(S438&lt;&gt;"",S438,IF(OR(AB130=0,AB130=""),"",AB130))</f>
        <v/>
      </c>
      <c r="Q438" s="1163" t="str">
        <f>IF(T438&lt;&gt;"",T438,IF(OR(AB131=0,AB131=""),"",AB131))</f>
        <v/>
      </c>
      <c r="R438" s="759" t="s">
        <v>772</v>
      </c>
      <c r="S438" s="1095"/>
      <c r="T438" s="1095"/>
      <c r="U438" s="990" t="s">
        <v>748</v>
      </c>
      <c r="V438" s="67"/>
      <c r="W438" s="85"/>
      <c r="X438" s="962" t="s">
        <v>533</v>
      </c>
      <c r="Y438" s="785"/>
      <c r="Z438" s="785"/>
      <c r="AA438" s="784" t="s">
        <v>784</v>
      </c>
      <c r="AB438" s="1481"/>
      <c r="AC438" s="797" t="str">
        <f t="shared" si="41"/>
        <v/>
      </c>
      <c r="AD438" s="1515" t="str">
        <f>IF(O656="","",O656)</f>
        <v/>
      </c>
      <c r="AE438" s="829" t="s">
        <v>1079</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533</v>
      </c>
      <c r="M439" s="159"/>
      <c r="N439" s="753"/>
      <c r="O439" s="1215" t="s">
        <v>728</v>
      </c>
      <c r="P439" s="1164" t="str">
        <f>IF(S439&lt;&gt;"",S439,IF(OR(AB133=0,AB133=""),"",AB133))</f>
        <v/>
      </c>
      <c r="Q439" s="1164" t="str">
        <f>IF(T439&lt;&gt;"",T439,IF(OR(AB134=0,AB134=""),"",AB134))</f>
        <v/>
      </c>
      <c r="R439" s="760" t="s">
        <v>773</v>
      </c>
      <c r="S439" s="1095"/>
      <c r="T439" s="1095"/>
      <c r="U439" s="990" t="s">
        <v>748</v>
      </c>
      <c r="V439" s="67"/>
      <c r="W439" s="85"/>
      <c r="X439" s="962" t="s">
        <v>533</v>
      </c>
      <c r="Y439" s="785"/>
      <c r="Z439" s="785"/>
      <c r="AA439" s="784" t="s">
        <v>785</v>
      </c>
      <c r="AB439" s="1481"/>
      <c r="AC439" s="797" t="str">
        <f t="shared" si="41"/>
        <v/>
      </c>
      <c r="AD439" s="1515" t="str">
        <f>IF(O683="","",O683)</f>
        <v/>
      </c>
      <c r="AE439" s="829" t="s">
        <v>1080</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533</v>
      </c>
      <c r="M440" s="159"/>
      <c r="N440" s="753"/>
      <c r="O440" s="1215" t="s">
        <v>730</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786</v>
      </c>
      <c r="AB440" s="1481"/>
      <c r="AC440" s="797" t="str">
        <f t="shared" si="41"/>
        <v/>
      </c>
      <c r="AD440" s="1515" t="str">
        <f>IF(O703="","",O703)</f>
        <v/>
      </c>
      <c r="AE440" s="829" t="s">
        <v>1081</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787</v>
      </c>
      <c r="AB441" s="1481"/>
      <c r="AC441" s="797" t="str">
        <f t="shared" si="41"/>
        <v/>
      </c>
      <c r="AD441" s="1515" t="str">
        <f>IF(O719="","",O719)</f>
        <v/>
      </c>
      <c r="AE441" s="829" t="s">
        <v>1082</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c r="AC442" s="797" t="str">
        <f t="shared" si="41"/>
        <v/>
      </c>
      <c r="AD442" s="1515" t="str">
        <f>IF(O751="","",O751)</f>
        <v/>
      </c>
      <c r="AE442" s="829" t="s">
        <v>1083</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c r="AC443" s="797" t="str">
        <f t="shared" si="41"/>
        <v/>
      </c>
      <c r="AD443" s="1515" t="str">
        <f>IF(O753="","",O753)</f>
        <v/>
      </c>
      <c r="AE443" s="829" t="s">
        <v>1084</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c r="AC444" s="797" t="str">
        <f t="shared" si="41"/>
        <v/>
      </c>
      <c r="AD444" s="1515" t="str">
        <f>IF(O770="","",O770)</f>
        <v/>
      </c>
      <c r="AE444" s="829" t="s">
        <v>1177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745</v>
      </c>
      <c r="V445" s="1151" t="str">
        <f>IF(AB141="","??",AB141)</f>
        <v>??</v>
      </c>
      <c r="W445" s="85"/>
      <c r="X445" s="962" t="s">
        <v>533</v>
      </c>
      <c r="Y445" s="785"/>
      <c r="Z445" s="785"/>
      <c r="AA445" s="784" t="s">
        <v>425</v>
      </c>
      <c r="AB445" s="1481"/>
      <c r="AC445" s="797" t="str">
        <f t="shared" si="41"/>
        <v/>
      </c>
      <c r="AD445" s="1515" t="str">
        <f>IF(O772="","",O772)</f>
        <v/>
      </c>
      <c r="AE445" s="829" t="s">
        <v>1085</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789</v>
      </c>
      <c r="AB446" s="1481"/>
      <c r="AC446" s="797" t="str">
        <f t="shared" si="41"/>
        <v/>
      </c>
      <c r="AD446" s="1515" t="str">
        <f>IF(O824="","",O824)</f>
        <v/>
      </c>
      <c r="AE446" s="829" t="s">
        <v>1086</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533</v>
      </c>
      <c r="M447" s="159"/>
      <c r="N447" s="67"/>
      <c r="O447" s="67"/>
      <c r="P447" s="67"/>
      <c r="Q447" s="67"/>
      <c r="R447" s="67"/>
      <c r="S447" s="67"/>
      <c r="T447" s="67"/>
      <c r="U447" s="628" t="s">
        <v>742</v>
      </c>
      <c r="V447" s="67"/>
      <c r="W447" s="85"/>
      <c r="X447" s="962" t="s">
        <v>533</v>
      </c>
      <c r="Y447" s="785"/>
      <c r="Z447" s="785"/>
      <c r="AA447" s="784" t="s">
        <v>790</v>
      </c>
      <c r="AB447" s="1481"/>
      <c r="AC447" s="797" t="str">
        <f t="shared" si="41"/>
        <v/>
      </c>
      <c r="AD447" s="1515" t="str">
        <f>IF(O877="","",O877)</f>
        <v/>
      </c>
      <c r="AE447" s="829" t="s">
        <v>1087</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744</v>
      </c>
      <c r="W448" s="85"/>
      <c r="X448" s="962" t="s">
        <v>533</v>
      </c>
      <c r="Y448" s="441"/>
      <c r="Z448" s="441"/>
      <c r="AA448" s="784" t="s">
        <v>791</v>
      </c>
      <c r="AB448" s="1481"/>
      <c r="AC448" s="797" t="str">
        <f t="shared" si="41"/>
        <v/>
      </c>
      <c r="AD448" s="1515" t="str">
        <f>IF(O892="","",O892)</f>
        <v/>
      </c>
      <c r="AE448" s="829" t="s">
        <v>1088</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792</v>
      </c>
      <c r="AB449" s="1481"/>
      <c r="AC449" s="797" t="str">
        <f t="shared" si="41"/>
        <v/>
      </c>
      <c r="AD449" s="1515" t="str">
        <f>IF(O946="","",O946)</f>
        <v/>
      </c>
      <c r="AE449" s="829" t="s">
        <v>1089</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793</v>
      </c>
      <c r="AB450" s="1481"/>
      <c r="AC450" s="797" t="str">
        <f t="shared" si="41"/>
        <v>Change</v>
      </c>
      <c r="AD450" s="1515" t="str">
        <f>IF(O1105="","",O1105)</f>
        <v>Criteria: lgM - Max difference 0.2 lgM for individual kV or thickness; 0.2 lgM overall</v>
      </c>
      <c r="AE450" s="829" t="s">
        <v>1090</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794</v>
      </c>
      <c r="AB451" s="1481"/>
      <c r="AC451" s="797" t="str">
        <f t="shared" si="41"/>
        <v>Change</v>
      </c>
      <c r="AD451" s="1515" t="str">
        <f>IF(O1171="","",O1171)</f>
        <v>Criteria: lgM - Max difference 0.2 lgM for individual kV or thickness; 0.2 lgM overall</v>
      </c>
      <c r="AE451" s="829" t="s">
        <v>1091</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795</v>
      </c>
      <c r="AB452" s="1481"/>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796</v>
      </c>
      <c r="AB453" s="1481"/>
      <c r="AC453" s="797" t="str">
        <f t="shared" si="41"/>
        <v/>
      </c>
      <c r="AD453" s="1515" t="str">
        <f>IF(O1301="","",O1301)</f>
        <v/>
      </c>
      <c r="AE453" s="829" t="s">
        <v>1092</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797</v>
      </c>
      <c r="AB454" s="1487"/>
      <c r="AC454" s="797" t="str">
        <f t="shared" si="41"/>
        <v/>
      </c>
      <c r="AD454" s="1515" t="str">
        <f>IF(O1367="","",O1367)</f>
        <v/>
      </c>
      <c r="AE454" s="829" t="s">
        <v>1093</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c r="AC456" s="797" t="str">
        <f t="shared" si="41"/>
        <v>Change</v>
      </c>
      <c r="AD456" s="1515">
        <f t="shared" ref="AD456:AD462" si="52">U59</f>
        <v>1</v>
      </c>
      <c r="AE456" s="828" t="s">
        <v>1094</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c r="AC457" s="797" t="str">
        <f t="shared" si="41"/>
        <v>Change</v>
      </c>
      <c r="AD457" s="1515" t="str">
        <f t="shared" si="52"/>
        <v>AP</v>
      </c>
      <c r="AE457" s="828" t="s">
        <v>1095</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c r="AC458" s="797" t="str">
        <f t="shared" si="41"/>
        <v>Change</v>
      </c>
      <c r="AD458" s="1515" t="str">
        <f t="shared" si="52"/>
        <v>Front</v>
      </c>
      <c r="AE458" s="828" t="s">
        <v>1096</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1240</v>
      </c>
      <c r="D459" s="183" t="str">
        <f>IF(OR(Y1397="",W1397=""),"",SLOPE(Y1397:Y1404,W1397:W1404))</f>
        <v/>
      </c>
      <c r="F459" s="66" t="s">
        <v>1241</v>
      </c>
      <c r="G459" s="59" t="str">
        <f>IF(OR(Y1414="",W1414=""),"",SLOPE(Y1414:Y1419,W1414:W1419))</f>
        <v/>
      </c>
      <c r="I459" s="66" t="s">
        <v>1244</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c r="AC459" s="797" t="str">
        <f t="shared" si="41"/>
        <v>Change</v>
      </c>
      <c r="AD459" s="1515" t="str">
        <f t="shared" si="52"/>
        <v>Frontal</v>
      </c>
      <c r="AE459" s="828" t="s">
        <v>1097</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c r="AC460" s="797" t="str">
        <f t="shared" si="41"/>
        <v>Change</v>
      </c>
      <c r="AD460" s="1515" t="str">
        <f t="shared" si="52"/>
        <v>Ceph</v>
      </c>
      <c r="AE460" s="828" t="s">
        <v>1098</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c r="AC461" s="797" t="str">
        <f t="shared" si="41"/>
        <v>Change</v>
      </c>
      <c r="AD461" s="1515" t="str">
        <f t="shared" si="52"/>
        <v>Mobile</v>
      </c>
      <c r="AE461" s="828" t="s">
        <v>1099</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
      </c>
      <c r="E462" s="63"/>
      <c r="F462" s="63"/>
      <c r="G462" s="63"/>
      <c r="H462" s="63"/>
      <c r="I462" s="64" t="str">
        <v>Survey ID:</v>
      </c>
      <c r="J462" s="1475" t="str">
        <v/>
      </c>
      <c r="L462" s="981" t="s">
        <v>533</v>
      </c>
      <c r="M462" s="116"/>
      <c r="N462" s="98"/>
      <c r="O462" s="98"/>
      <c r="P462" s="98"/>
      <c r="Q462" s="98"/>
      <c r="R462" s="98"/>
      <c r="S462" s="98"/>
      <c r="T462" s="98"/>
      <c r="U462" s="98"/>
      <c r="V462" s="98"/>
      <c r="W462" s="103"/>
      <c r="X462" s="962" t="s">
        <v>533</v>
      </c>
      <c r="Y462" s="785"/>
      <c r="Z462" s="785"/>
      <c r="AA462" s="785"/>
      <c r="AB462" s="1489"/>
      <c r="AC462" s="797" t="str">
        <f t="shared" si="41"/>
        <v/>
      </c>
      <c r="AD462" s="1515" t="str">
        <f t="shared" si="52"/>
        <v/>
      </c>
      <c r="AE462" s="828" t="s">
        <v>1100</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688</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c r="AC464" s="797" t="str">
        <f t="shared" ref="AC464:AC522" si="53">IF(AND(OR(AB464="",AB464=0),OR(AD464="",AD464=0)),"",IF(AB464&lt;&gt;AD464,"Change",""))</f>
        <v>Change</v>
      </c>
      <c r="AD464" s="1515">
        <f t="shared" ref="AD464:AD470" si="54">V59</f>
        <v>2</v>
      </c>
      <c r="AE464" s="828" t="s">
        <v>1101</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533</v>
      </c>
      <c r="X465" s="962" t="s">
        <v>533</v>
      </c>
      <c r="Y465" s="441"/>
      <c r="Z465" s="441"/>
      <c r="AA465" s="785"/>
      <c r="AB465" s="1489"/>
      <c r="AC465" s="797" t="str">
        <f t="shared" si="53"/>
        <v>Change</v>
      </c>
      <c r="AD465" s="1515">
        <f t="shared" si="54"/>
        <v>3</v>
      </c>
      <c r="AE465" s="828" t="s">
        <v>1102</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c r="AC466" s="797" t="str">
        <f t="shared" si="53"/>
        <v>Change</v>
      </c>
      <c r="AD466" s="1515" t="str">
        <f t="shared" si="54"/>
        <v>Lat</v>
      </c>
      <c r="AE466" s="828" t="s">
        <v>1103</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c r="AC467" s="797" t="str">
        <f t="shared" si="53"/>
        <v>Change</v>
      </c>
      <c r="AD467" s="1515" t="str">
        <f t="shared" si="54"/>
        <v>Lateral</v>
      </c>
      <c r="AE467" s="828" t="s">
        <v>1104</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1201</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c r="AC468" s="797" t="str">
        <f t="shared" si="53"/>
        <v>Change</v>
      </c>
      <c r="AD468" s="1515" t="str">
        <f t="shared" si="54"/>
        <v>Pan</v>
      </c>
      <c r="AE468" s="828" t="s">
        <v>1105</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c r="AC469" s="797" t="str">
        <f t="shared" si="53"/>
        <v>Change</v>
      </c>
      <c r="AD469" s="1515" t="str">
        <f t="shared" si="54"/>
        <v>BCM</v>
      </c>
      <c r="AE469" s="828" t="s">
        <v>1106</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1202</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c r="AC470" s="797" t="str">
        <f t="shared" si="53"/>
        <v/>
      </c>
      <c r="AD470" s="1515" t="str">
        <f t="shared" si="54"/>
        <v/>
      </c>
      <c r="AE470" s="828" t="s">
        <v>1107</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1203</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1205</v>
      </c>
      <c r="C472" s="135"/>
      <c r="D472" s="62" t="s">
        <v>689</v>
      </c>
      <c r="E472" s="123"/>
      <c r="F472" s="123"/>
      <c r="G472" s="123"/>
      <c r="H472" s="123"/>
      <c r="I472" s="123"/>
      <c r="J472" s="158" t="str">
        <f t="shared" si="55"/>
        <v>TBD</v>
      </c>
      <c r="K472" s="471" t="str">
        <f t="shared" si="56"/>
        <v/>
      </c>
      <c r="L472" s="981" t="s">
        <v>533</v>
      </c>
      <c r="M472" s="887"/>
      <c r="N472" s="60"/>
      <c r="O472" s="62" t="s">
        <v>689</v>
      </c>
      <c r="P472" s="60"/>
      <c r="Q472" s="60"/>
      <c r="R472" s="60"/>
      <c r="S472" s="60"/>
      <c r="T472" s="60"/>
      <c r="U472" s="60"/>
      <c r="V472" s="60"/>
      <c r="W472" s="85"/>
      <c r="X472" s="962" t="s">
        <v>533</v>
      </c>
      <c r="Y472" s="441"/>
      <c r="Z472" s="441"/>
      <c r="AA472" s="784" t="s">
        <v>384</v>
      </c>
      <c r="AB472" s="1490"/>
      <c r="AC472" s="797" t="str">
        <f t="shared" si="53"/>
        <v>Change</v>
      </c>
      <c r="AD472" s="1517" t="str">
        <f>S484</f>
        <v>TBD</v>
      </c>
      <c r="AE472" s="828" t="s">
        <v>1108</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691</v>
      </c>
      <c r="E473" s="67"/>
      <c r="F473" s="67"/>
      <c r="G473" s="67"/>
      <c r="H473" s="67"/>
      <c r="I473" s="67"/>
      <c r="J473" s="158" t="str">
        <f t="shared" si="55"/>
        <v>TBD</v>
      </c>
      <c r="K473" s="471" t="str">
        <f t="shared" si="56"/>
        <v/>
      </c>
      <c r="L473" s="981" t="s">
        <v>533</v>
      </c>
      <c r="M473" s="887"/>
      <c r="N473" s="62"/>
      <c r="O473" s="324" t="s">
        <v>691</v>
      </c>
      <c r="P473" s="67"/>
      <c r="Q473" s="67"/>
      <c r="R473" s="67"/>
      <c r="S473" s="67"/>
      <c r="T473" s="67"/>
      <c r="U473" s="67"/>
      <c r="V473" s="67"/>
      <c r="W473" s="85"/>
      <c r="X473" s="962" t="s">
        <v>533</v>
      </c>
      <c r="Y473" s="441"/>
      <c r="Z473" s="441"/>
      <c r="AA473" s="784" t="s">
        <v>385</v>
      </c>
      <c r="AB473" s="1491"/>
      <c r="AC473" s="797" t="str">
        <f t="shared" si="53"/>
        <v>Change</v>
      </c>
      <c r="AD473" s="1518" t="str">
        <f>U504</f>
        <v>TBD</v>
      </c>
      <c r="AE473" s="828" t="s">
        <v>1109</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1217</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681</v>
      </c>
      <c r="C475" s="1290" t="str">
        <f>IF(O475="","",IF(LEN(O475)&lt;=135,O475,IF(LEN(O475)&lt;=260,LEFT(O475,SEARCH(" ",O475,125)),LEFT(O475,SEARCH(" ",O475,130)))))</f>
        <v/>
      </c>
      <c r="D475" s="61"/>
      <c r="E475" s="61"/>
      <c r="F475" s="61"/>
      <c r="G475" s="61"/>
      <c r="H475" s="61"/>
      <c r="I475" s="61"/>
      <c r="J475" s="61"/>
      <c r="K475" s="100"/>
      <c r="L475" s="981" t="s">
        <v>533</v>
      </c>
      <c r="M475" s="159"/>
      <c r="N475" s="830" t="s">
        <v>681</v>
      </c>
      <c r="O475" s="1025" t="str">
        <f>IF(O477&lt;&gt;"",O477,IF(OR(AB429=0,AB429=""),"",AB429))</f>
        <v/>
      </c>
      <c r="P475" s="59"/>
      <c r="Q475" s="59"/>
      <c r="R475" s="59"/>
      <c r="S475" s="59"/>
      <c r="T475" s="59"/>
      <c r="U475" s="59"/>
      <c r="V475" s="59"/>
      <c r="W475" s="126"/>
      <c r="X475" s="962" t="s">
        <v>533</v>
      </c>
      <c r="Y475" s="441"/>
      <c r="Z475" s="441"/>
      <c r="AA475" s="784" t="s">
        <v>386</v>
      </c>
      <c r="AB475" s="1492"/>
      <c r="AC475" s="797" t="str">
        <f t="shared" si="53"/>
        <v>Change</v>
      </c>
      <c r="AD475" s="1518" t="str">
        <f>R537</f>
        <v>NA</v>
      </c>
      <c r="AE475" s="828" t="s">
        <v>1110</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c r="AC476" s="797" t="str">
        <f t="shared" si="53"/>
        <v/>
      </c>
      <c r="AD476" s="1519" t="str">
        <f>IF(Q547="","",Q547)</f>
        <v/>
      </c>
      <c r="AE476" s="828" t="s">
        <v>1111</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533</v>
      </c>
      <c r="M477" s="150"/>
      <c r="N477" s="1447" t="s">
        <v>748</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c r="AC478" s="797" t="str">
        <f t="shared" si="53"/>
        <v/>
      </c>
      <c r="AD478" s="1519" t="str">
        <f>IF(Q608="","",Q608)</f>
        <v/>
      </c>
      <c r="AE478" s="828" t="s">
        <v>1112</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c r="AC480" s="797" t="str">
        <f t="shared" si="53"/>
        <v>Change</v>
      </c>
      <c r="AD480" s="1519" t="str">
        <f>S950</f>
        <v>HVL @80 kVp (Max kV)</v>
      </c>
      <c r="AE480" s="828" t="s">
        <v>1113</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c r="AC481" s="797" t="str">
        <f t="shared" si="53"/>
        <v>Change</v>
      </c>
      <c r="AD481" s="1519" t="str">
        <f>S951</f>
        <v>TBD</v>
      </c>
      <c r="AE481" s="828" t="s">
        <v>1114</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692</v>
      </c>
      <c r="C482" s="67"/>
      <c r="D482" s="145" t="s">
        <v>640</v>
      </c>
      <c r="E482" s="145" t="s">
        <v>640</v>
      </c>
      <c r="F482" s="67"/>
      <c r="G482" s="145" t="s">
        <v>693</v>
      </c>
      <c r="H482" s="60"/>
      <c r="I482" s="60"/>
      <c r="J482" s="60"/>
      <c r="K482" s="85"/>
      <c r="L482" s="981" t="s">
        <v>533</v>
      </c>
      <c r="M482" s="159"/>
      <c r="N482" s="253" t="s">
        <v>692</v>
      </c>
      <c r="O482" s="67"/>
      <c r="P482" s="145" t="s">
        <v>640</v>
      </c>
      <c r="Q482" s="145" t="s">
        <v>640</v>
      </c>
      <c r="R482" s="67"/>
      <c r="S482" s="145" t="s">
        <v>693</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694</v>
      </c>
      <c r="C483" s="60"/>
      <c r="D483" s="188" t="s">
        <v>695</v>
      </c>
      <c r="E483" s="188" t="s">
        <v>696</v>
      </c>
      <c r="F483" s="67"/>
      <c r="G483" s="188" t="s">
        <v>697</v>
      </c>
      <c r="H483" s="60"/>
      <c r="I483" s="60"/>
      <c r="J483" s="60"/>
      <c r="K483" s="85"/>
      <c r="L483" s="981" t="s">
        <v>533</v>
      </c>
      <c r="M483" s="159"/>
      <c r="N483" s="253" t="s">
        <v>694</v>
      </c>
      <c r="O483" s="60"/>
      <c r="P483" s="188" t="s">
        <v>695</v>
      </c>
      <c r="Q483" s="188" t="s">
        <v>696</v>
      </c>
      <c r="R483" s="67"/>
      <c r="S483" s="188" t="s">
        <v>697</v>
      </c>
      <c r="T483" s="60"/>
      <c r="U483" s="60"/>
      <c r="V483" s="60"/>
      <c r="W483" s="85"/>
      <c r="X483" s="962" t="s">
        <v>533</v>
      </c>
      <c r="Y483" s="441"/>
      <c r="Z483" s="441"/>
      <c r="AA483" s="784" t="s">
        <v>392</v>
      </c>
      <c r="AB483" s="1492"/>
      <c r="AC483" s="797" t="str">
        <f t="shared" si="53"/>
        <v/>
      </c>
      <c r="AD483" s="1519" t="str">
        <f>IF(W1063="","",W1063)</f>
        <v/>
      </c>
      <c r="AE483" s="828" t="s">
        <v>1115</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698</v>
      </c>
      <c r="J484" s="179" t="str">
        <f>IF(K472="NO","NA",V484)</f>
        <v>TBD</v>
      </c>
      <c r="K484" s="85"/>
      <c r="L484" s="981" t="s">
        <v>533</v>
      </c>
      <c r="M484" s="150"/>
      <c r="N484" s="60"/>
      <c r="O484" s="67"/>
      <c r="P484" s="885"/>
      <c r="Q484" s="885"/>
      <c r="R484" s="67"/>
      <c r="S484" s="189" t="str">
        <f>IF(OR(P484="",Q484=""),"TBD",ROUND(ABS(P484-Q484)/Q484,3))</f>
        <v>TBD</v>
      </c>
      <c r="T484" s="67"/>
      <c r="U484" s="1076" t="s">
        <v>698</v>
      </c>
      <c r="V484" s="1056" t="str">
        <f>IF(OR(M472=2,M472=3),"NA",IF(S484="TBD","TBD",IF(S484&lt;=0.02,"YES","NO")))</f>
        <v>TBD</v>
      </c>
      <c r="W484" s="85"/>
      <c r="X484" s="962" t="s">
        <v>533</v>
      </c>
      <c r="Y484" s="441"/>
      <c r="Z484" s="441"/>
      <c r="AA484" s="784" t="s">
        <v>393</v>
      </c>
      <c r="AB484" s="1493"/>
      <c r="AC484" s="797" t="str">
        <f t="shared" si="53"/>
        <v/>
      </c>
      <c r="AD484" s="1519" t="str">
        <f>IF(W1129="","",W1129)</f>
        <v/>
      </c>
      <c r="AE484" s="828" t="s">
        <v>1116</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533</v>
      </c>
      <c r="M485" s="150"/>
      <c r="N485" s="60"/>
      <c r="O485" s="67"/>
      <c r="P485" s="67"/>
      <c r="Q485" s="67"/>
      <c r="R485" s="1024" t="s">
        <v>495</v>
      </c>
      <c r="S485" s="1081" t="str">
        <f>IF(AB472="","",AB472)</f>
        <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699</v>
      </c>
      <c r="C486" s="119" t="s">
        <v>700</v>
      </c>
      <c r="D486" s="67"/>
      <c r="E486" s="67"/>
      <c r="F486" s="67"/>
      <c r="G486" s="67"/>
      <c r="H486" s="67"/>
      <c r="I486" s="67"/>
      <c r="J486" s="67"/>
      <c r="K486" s="85"/>
      <c r="L486" s="981" t="s">
        <v>533</v>
      </c>
      <c r="M486" s="141"/>
      <c r="N486" s="166" t="s">
        <v>699</v>
      </c>
      <c r="O486" s="119" t="s">
        <v>700</v>
      </c>
      <c r="P486" s="60"/>
      <c r="Q486" s="60"/>
      <c r="R486" s="60"/>
      <c r="S486" s="60"/>
      <c r="T486" s="67"/>
      <c r="U486" s="62"/>
      <c r="V486" s="60"/>
      <c r="W486" s="85"/>
      <c r="X486" s="962" t="s">
        <v>533</v>
      </c>
      <c r="Y486" s="441"/>
      <c r="Z486" s="441"/>
      <c r="AA486" s="784" t="s">
        <v>394</v>
      </c>
      <c r="AB486" s="1494"/>
      <c r="AC486" s="797" t="str">
        <f t="shared" si="53"/>
        <v/>
      </c>
      <c r="AD486" s="1510">
        <f>R1432</f>
        <v>0</v>
      </c>
      <c r="AE486" s="828" t="s">
        <v>1117</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c r="AC487" s="797" t="str">
        <f t="shared" si="53"/>
        <v/>
      </c>
      <c r="AD487" s="1510">
        <f>T1432</f>
        <v>0</v>
      </c>
      <c r="AE487" s="828" t="s">
        <v>1118</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681</v>
      </c>
      <c r="C488" s="1290" t="str">
        <f>IF(O488="","",IF(LEN(O488)&lt;=135,O488,IF(LEN(O488)&lt;=260,LEFT(O488,SEARCH(" ",O488,125)),LEFT(O488,SEARCH(" ",O488,130)))))</f>
        <v/>
      </c>
      <c r="D488" s="61"/>
      <c r="E488" s="61"/>
      <c r="F488" s="61"/>
      <c r="G488" s="61"/>
      <c r="H488" s="61"/>
      <c r="I488" s="61"/>
      <c r="J488" s="61"/>
      <c r="K488" s="85"/>
      <c r="L488" s="981" t="s">
        <v>533</v>
      </c>
      <c r="M488" s="159"/>
      <c r="N488" s="830" t="s">
        <v>681</v>
      </c>
      <c r="O488" s="1025" t="str">
        <f>IF(O490&lt;&gt;"",O490,IF(OR(AB430=0,AB430=""),"",AB430))</f>
        <v/>
      </c>
      <c r="P488" s="59"/>
      <c r="Q488" s="59"/>
      <c r="R488" s="59"/>
      <c r="S488" s="59"/>
      <c r="T488" s="59"/>
      <c r="U488" s="59"/>
      <c r="V488" s="59"/>
      <c r="W488" s="126"/>
      <c r="X488" s="962" t="s">
        <v>533</v>
      </c>
      <c r="Y488" s="441"/>
      <c r="Z488" s="441"/>
      <c r="AA488" s="784" t="s">
        <v>396</v>
      </c>
      <c r="AB488" s="1495"/>
      <c r="AC488" s="797" t="str">
        <f t="shared" si="53"/>
        <v/>
      </c>
      <c r="AD488" s="1510">
        <f>R1433</f>
        <v>0</v>
      </c>
      <c r="AE488" s="828" t="s">
        <v>1119</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533</v>
      </c>
      <c r="M490" s="150"/>
      <c r="N490" s="1447" t="s">
        <v>748</v>
      </c>
      <c r="O490" s="1449"/>
      <c r="P490" s="128"/>
      <c r="Q490" s="128"/>
      <c r="R490" s="59"/>
      <c r="S490" s="59"/>
      <c r="T490" s="59"/>
      <c r="U490" s="59"/>
      <c r="V490" s="59"/>
      <c r="W490" s="126"/>
      <c r="X490" s="962" t="s">
        <v>533</v>
      </c>
      <c r="Y490" s="441"/>
      <c r="Z490" s="441"/>
      <c r="AA490" s="784" t="str">
        <f t="shared" ref="AA490:AA499" si="57">IF(M1464="","N/A",M1464)</f>
        <v>CXR</v>
      </c>
      <c r="AB490" s="1496"/>
      <c r="AC490" s="797" t="str">
        <f t="shared" si="53"/>
        <v/>
      </c>
      <c r="AD490" s="1507" t="str">
        <f t="shared" ref="AD490:AD499" si="58">U1464</f>
        <v/>
      </c>
      <c r="AE490" s="828" t="s">
        <v>1120</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c r="AC491" s="797" t="str">
        <f t="shared" si="53"/>
        <v/>
      </c>
      <c r="AD491" s="1507" t="str">
        <f t="shared" si="58"/>
        <v/>
      </c>
      <c r="AE491" s="828" t="s">
        <v>1121</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701</v>
      </c>
      <c r="C492" s="60"/>
      <c r="D492" s="60"/>
      <c r="E492" s="60"/>
      <c r="F492" s="192" t="s">
        <v>702</v>
      </c>
      <c r="G492" s="193"/>
      <c r="H492" s="60"/>
      <c r="I492" s="60"/>
      <c r="J492" s="60"/>
      <c r="K492" s="85"/>
      <c r="L492" s="981" t="s">
        <v>533</v>
      </c>
      <c r="M492" s="159"/>
      <c r="N492" s="253" t="s">
        <v>701</v>
      </c>
      <c r="O492" s="60"/>
      <c r="P492" s="60"/>
      <c r="Q492" s="192" t="s">
        <v>702</v>
      </c>
      <c r="R492" s="193"/>
      <c r="S492" s="60"/>
      <c r="T492" s="67"/>
      <c r="U492" s="60"/>
      <c r="V492" s="60"/>
      <c r="W492" s="85"/>
      <c r="X492" s="962" t="s">
        <v>533</v>
      </c>
      <c r="Y492" s="441"/>
      <c r="Z492" s="441"/>
      <c r="AA492" s="784" t="str">
        <f t="shared" si="57"/>
        <v>Ribs</v>
      </c>
      <c r="AB492" s="1497"/>
      <c r="AC492" s="797" t="str">
        <f t="shared" si="53"/>
        <v/>
      </c>
      <c r="AD492" s="1507" t="str">
        <f t="shared" si="58"/>
        <v/>
      </c>
      <c r="AE492" s="828" t="s">
        <v>1122</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703</v>
      </c>
      <c r="C493" s="60"/>
      <c r="D493" s="60"/>
      <c r="E493" s="60"/>
      <c r="F493" s="31" t="s">
        <v>583</v>
      </c>
      <c r="G493" s="31" t="s">
        <v>582</v>
      </c>
      <c r="H493" s="60"/>
      <c r="I493" s="60"/>
      <c r="J493" s="60"/>
      <c r="K493" s="85"/>
      <c r="L493" s="981" t="s">
        <v>533</v>
      </c>
      <c r="M493" s="159"/>
      <c r="N493" s="253" t="s">
        <v>703</v>
      </c>
      <c r="O493" s="60"/>
      <c r="P493" s="60"/>
      <c r="Q493" s="31" t="s">
        <v>583</v>
      </c>
      <c r="R493" s="31" t="s">
        <v>582</v>
      </c>
      <c r="S493" s="60"/>
      <c r="T493" s="67"/>
      <c r="U493" s="60"/>
      <c r="V493" s="60"/>
      <c r="W493" s="85"/>
      <c r="X493" s="962" t="s">
        <v>533</v>
      </c>
      <c r="Y493" s="441"/>
      <c r="Z493" s="441"/>
      <c r="AA493" s="784" t="str">
        <f t="shared" si="57"/>
        <v>C-Spine AP</v>
      </c>
      <c r="AB493" s="1497"/>
      <c r="AC493" s="797" t="str">
        <f t="shared" si="53"/>
        <v/>
      </c>
      <c r="AD493" s="1507" t="str">
        <f t="shared" si="58"/>
        <v/>
      </c>
      <c r="AE493" s="828" t="s">
        <v>1123</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698</v>
      </c>
      <c r="J494" s="179" t="str">
        <f>IF(V494="","",V494)</f>
        <v>TBD</v>
      </c>
      <c r="K494" s="85"/>
      <c r="L494" s="981" t="s">
        <v>533</v>
      </c>
      <c r="M494" s="150"/>
      <c r="N494" s="60"/>
      <c r="O494" s="60"/>
      <c r="P494" s="60"/>
      <c r="Q494" s="886"/>
      <c r="R494" s="886"/>
      <c r="S494" s="60"/>
      <c r="T494" s="67"/>
      <c r="U494" s="1076" t="s">
        <v>698</v>
      </c>
      <c r="V494" s="1056" t="str">
        <f>IF(Q494="NA","NA",IF(OR(Q494="",R494=""),"TBD",IF(AND(Q494&lt;=5,R494&lt;=5),"YES","NO")))</f>
        <v>TBD</v>
      </c>
      <c r="W494" s="85"/>
      <c r="X494" s="962" t="s">
        <v>533</v>
      </c>
      <c r="Y494" s="441"/>
      <c r="Z494" s="441"/>
      <c r="AA494" s="784" t="str">
        <f t="shared" si="57"/>
        <v>Skull</v>
      </c>
      <c r="AB494" s="1497"/>
      <c r="AC494" s="797" t="str">
        <f t="shared" si="53"/>
        <v/>
      </c>
      <c r="AD494" s="1507" t="str">
        <f t="shared" si="58"/>
        <v/>
      </c>
      <c r="AE494" s="828" t="s">
        <v>1124</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533</v>
      </c>
      <c r="M495" s="150"/>
      <c r="N495" s="60"/>
      <c r="O495" s="60"/>
      <c r="P495" s="1026" t="s">
        <v>495</v>
      </c>
      <c r="Q495" s="1151" t="str">
        <f>IF(AB90="","",AB90)</f>
        <v/>
      </c>
      <c r="R495" s="1151" t="str">
        <f>IF(AB91="","",AB91)</f>
        <v/>
      </c>
      <c r="S495" s="67"/>
      <c r="T495" s="67"/>
      <c r="U495" s="67"/>
      <c r="V495" s="67"/>
      <c r="W495" s="85"/>
      <c r="X495" s="962" t="s">
        <v>533</v>
      </c>
      <c r="Y495" s="441"/>
      <c r="Z495" s="441"/>
      <c r="AA495" s="784" t="str">
        <f t="shared" si="57"/>
        <v>Foot</v>
      </c>
      <c r="AB495" s="1497"/>
      <c r="AC495" s="797" t="str">
        <f t="shared" si="53"/>
        <v/>
      </c>
      <c r="AD495" s="1507" t="str">
        <f t="shared" si="58"/>
        <v/>
      </c>
      <c r="AE495" s="828" t="s">
        <v>1125</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699</v>
      </c>
      <c r="C496" s="327" t="s">
        <v>705</v>
      </c>
      <c r="D496" s="60"/>
      <c r="E496" s="60"/>
      <c r="F496" s="60"/>
      <c r="G496" s="60"/>
      <c r="H496" s="67"/>
      <c r="I496" s="67"/>
      <c r="J496" s="60"/>
      <c r="K496" s="85"/>
      <c r="L496" s="981" t="s">
        <v>533</v>
      </c>
      <c r="M496" s="141"/>
      <c r="N496" s="166" t="s">
        <v>699</v>
      </c>
      <c r="O496" s="327" t="s">
        <v>705</v>
      </c>
      <c r="P496" s="60"/>
      <c r="Q496" s="60"/>
      <c r="R496" s="60"/>
      <c r="S496" s="60"/>
      <c r="T496" s="67"/>
      <c r="U496" s="62"/>
      <c r="V496" s="60"/>
      <c r="W496" s="85"/>
      <c r="X496" s="962" t="s">
        <v>533</v>
      </c>
      <c r="Y496" s="441"/>
      <c r="Z496" s="441"/>
      <c r="AA496" s="784" t="str">
        <f t="shared" si="57"/>
        <v>Knee</v>
      </c>
      <c r="AB496" s="1497"/>
      <c r="AC496" s="797" t="str">
        <f t="shared" si="53"/>
        <v/>
      </c>
      <c r="AD496" s="1507" t="str">
        <f t="shared" si="58"/>
        <v/>
      </c>
      <c r="AE496" s="828" t="s">
        <v>1126</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c r="AC497" s="797" t="str">
        <f t="shared" si="53"/>
        <v/>
      </c>
      <c r="AD497" s="1507" t="str">
        <f t="shared" si="58"/>
        <v/>
      </c>
      <c r="AE497" s="828" t="s">
        <v>1127</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681</v>
      </c>
      <c r="C498" s="1290" t="str">
        <f>IF(O498="","",IF(LEN(O498)&lt;=135,O498,IF(LEN(O498)&lt;=260,LEFT(O498,SEARCH(" ",O498,125)),LEFT(O498,SEARCH(" ",O498,130)))))</f>
        <v/>
      </c>
      <c r="D498" s="61"/>
      <c r="E498" s="61"/>
      <c r="F498" s="61"/>
      <c r="G498" s="61"/>
      <c r="H498" s="61"/>
      <c r="I498" s="61"/>
      <c r="J498" s="61"/>
      <c r="K498" s="85"/>
      <c r="L498" s="981" t="s">
        <v>533</v>
      </c>
      <c r="M498" s="159"/>
      <c r="N498" s="830" t="s">
        <v>681</v>
      </c>
      <c r="O498" s="1025" t="str">
        <f>IF(O500&lt;&gt;"",O500,IF(OR(AB431=0,AB431=""),"",AB431))</f>
        <v/>
      </c>
      <c r="P498" s="59"/>
      <c r="Q498" s="59"/>
      <c r="R498" s="59"/>
      <c r="S498" s="59"/>
      <c r="T498" s="59"/>
      <c r="U498" s="59"/>
      <c r="V498" s="59"/>
      <c r="W498" s="126"/>
      <c r="X498" s="962" t="s">
        <v>533</v>
      </c>
      <c r="Y498" s="441"/>
      <c r="Z498" s="441"/>
      <c r="AA498" s="784" t="str">
        <f t="shared" si="57"/>
        <v>Shoulder</v>
      </c>
      <c r="AB498" s="1497"/>
      <c r="AC498" s="797" t="str">
        <f t="shared" si="53"/>
        <v/>
      </c>
      <c r="AD498" s="1507" t="str">
        <f t="shared" si="58"/>
        <v/>
      </c>
      <c r="AE498" s="828" t="s">
        <v>1128</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c r="AC499" s="797" t="str">
        <f t="shared" si="53"/>
        <v/>
      </c>
      <c r="AD499" s="1507" t="str">
        <f t="shared" si="58"/>
        <v/>
      </c>
      <c r="AE499" s="828" t="s">
        <v>1129</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533</v>
      </c>
      <c r="M500" s="150"/>
      <c r="N500" s="1447" t="s">
        <v>748</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c r="AC501" s="797" t="str">
        <f t="shared" si="53"/>
        <v/>
      </c>
      <c r="AD501" s="1515">
        <f>O170</f>
        <v>0</v>
      </c>
      <c r="AE501" s="828" t="s">
        <v>1130</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706</v>
      </c>
      <c r="C502" s="47"/>
      <c r="D502" s="67"/>
      <c r="E502" s="160" t="str">
        <f>Q502</f>
        <v>Measurements (lux) at 100cm*</v>
      </c>
      <c r="F502" s="160"/>
      <c r="G502" s="67"/>
      <c r="H502" s="67"/>
      <c r="I502" s="160" t="s">
        <v>707</v>
      </c>
      <c r="J502" s="210"/>
      <c r="K502" s="85"/>
      <c r="L502" s="981" t="s">
        <v>533</v>
      </c>
      <c r="M502" s="159"/>
      <c r="N502" s="253" t="s">
        <v>706</v>
      </c>
      <c r="O502" s="47"/>
      <c r="P502" s="67"/>
      <c r="Q502" s="160" t="str">
        <f>IF(OR(O507="",O507=2),"Measurements (lux) at 100cm*",IF(O507=1,"Measurements (Ft-cd) at 100cm*"))</f>
        <v>Measurements (lux) at 100cm*</v>
      </c>
      <c r="R502" s="160"/>
      <c r="S502" s="67"/>
      <c r="T502" s="67"/>
      <c r="U502" s="160" t="s">
        <v>707</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708</v>
      </c>
      <c r="C503" s="67"/>
      <c r="D503" s="194" t="s">
        <v>709</v>
      </c>
      <c r="E503" s="194" t="s">
        <v>710</v>
      </c>
      <c r="F503" s="194" t="s">
        <v>711</v>
      </c>
      <c r="G503" s="195" t="s">
        <v>712</v>
      </c>
      <c r="H503" s="47"/>
      <c r="I503" s="197" t="str">
        <f>U503</f>
        <v>(lux)</v>
      </c>
      <c r="J503" s="207"/>
      <c r="K503" s="85"/>
      <c r="L503" s="981" t="s">
        <v>533</v>
      </c>
      <c r="M503" s="159"/>
      <c r="N503" s="253" t="s">
        <v>708</v>
      </c>
      <c r="O503" s="67"/>
      <c r="P503" s="194" t="s">
        <v>709</v>
      </c>
      <c r="Q503" s="194" t="s">
        <v>710</v>
      </c>
      <c r="R503" s="194" t="s">
        <v>711</v>
      </c>
      <c r="S503" s="195" t="s">
        <v>712</v>
      </c>
      <c r="T503" s="67"/>
      <c r="U503" s="197" t="str">
        <f>IF(OR(O507="",O507=2),"(lux)",IF(O507=1,"(ft-cd)"))</f>
        <v>(lux)</v>
      </c>
      <c r="V503" s="207"/>
      <c r="W503" s="85"/>
      <c r="X503" s="962" t="s">
        <v>533</v>
      </c>
      <c r="Y503" s="441"/>
      <c r="Z503" s="441"/>
      <c r="AA503" s="785"/>
      <c r="AB503" s="1488"/>
      <c r="AC503" s="797" t="str">
        <f t="shared" si="53"/>
        <v/>
      </c>
      <c r="AD503" s="1515">
        <f>O172</f>
        <v>0</v>
      </c>
      <c r="AE503" s="828" t="s">
        <v>1131</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713</v>
      </c>
      <c r="E505" s="67"/>
      <c r="F505" s="67"/>
      <c r="G505" s="67"/>
      <c r="H505" s="67"/>
      <c r="I505" s="67"/>
      <c r="J505" s="67"/>
      <c r="K505" s="85"/>
      <c r="L505" s="981" t="s">
        <v>533</v>
      </c>
      <c r="M505" s="203"/>
      <c r="N505" s="67"/>
      <c r="O505" s="67"/>
      <c r="P505" s="62" t="s">
        <v>713</v>
      </c>
      <c r="Q505" s="67"/>
      <c r="R505" s="67"/>
      <c r="S505" s="67"/>
      <c r="W505" s="85"/>
      <c r="X505" s="962" t="s">
        <v>533</v>
      </c>
      <c r="Y505" s="441"/>
      <c r="Z505" s="441"/>
      <c r="AA505" s="785"/>
      <c r="AB505" s="1488"/>
      <c r="AC505" s="797" t="str">
        <f t="shared" si="53"/>
        <v/>
      </c>
      <c r="AD505" s="1515">
        <f>O174</f>
        <v>0</v>
      </c>
      <c r="AE505" s="828" t="s">
        <v>1132</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698</v>
      </c>
      <c r="J506" s="179" t="str">
        <f>IF(V506="","",V506)</f>
        <v>TBD</v>
      </c>
      <c r="K506" s="85"/>
      <c r="L506" s="981" t="s">
        <v>533</v>
      </c>
      <c r="M506" s="159"/>
      <c r="N506" s="628" t="s">
        <v>1215</v>
      </c>
      <c r="O506" s="1556" t="str">
        <f>IF(O507&lt;&gt;"",O507,IF(OR(AB474=0,AB474=""),"",AB474))</f>
        <v/>
      </c>
      <c r="P506" s="990" t="s">
        <v>1216</v>
      </c>
      <c r="Q506" s="67"/>
      <c r="R506" s="67"/>
      <c r="S506" s="67"/>
      <c r="T506" s="67"/>
      <c r="U506" s="1076" t="s">
        <v>698</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699</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c r="AC507" s="797" t="str">
        <f t="shared" si="53"/>
        <v/>
      </c>
      <c r="AD507" s="1515">
        <f>O176</f>
        <v>0</v>
      </c>
      <c r="AE507" s="828" t="s">
        <v>1133</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533</v>
      </c>
      <c r="M508" s="159"/>
      <c r="N508" s="166" t="s">
        <v>699</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681</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688" t="str">
        <f>IF(OR(AB473=0,AB473=""),"",AB473)</f>
        <v/>
      </c>
      <c r="V509" s="1689"/>
      <c r="W509" s="85"/>
      <c r="X509" s="962" t="s">
        <v>533</v>
      </c>
      <c r="Y509" s="441"/>
      <c r="Z509" s="441"/>
      <c r="AA509" s="785"/>
      <c r="AB509" s="1488"/>
      <c r="AC509" s="797" t="str">
        <f t="shared" si="53"/>
        <v/>
      </c>
      <c r="AD509" s="1515">
        <f>O178</f>
        <v>0</v>
      </c>
      <c r="AE509" s="828" t="s">
        <v>1134</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681</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c r="AC511" s="797" t="str">
        <f t="shared" si="53"/>
        <v/>
      </c>
      <c r="AD511" s="1515">
        <f>O180</f>
        <v>0</v>
      </c>
      <c r="AE511" s="828" t="s">
        <v>1135</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533</v>
      </c>
      <c r="M512" s="159"/>
      <c r="N512" s="1447" t="s">
        <v>748</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533</v>
      </c>
      <c r="M513" s="159"/>
      <c r="W513" s="83"/>
      <c r="X513" s="962" t="s">
        <v>533</v>
      </c>
      <c r="Y513" s="441"/>
      <c r="Z513" s="441"/>
      <c r="AA513" s="785"/>
      <c r="AB513" s="1488"/>
      <c r="AC513" s="797" t="str">
        <f t="shared" si="53"/>
        <v/>
      </c>
      <c r="AD513" s="1515">
        <f>O182</f>
        <v>0</v>
      </c>
      <c r="AE513" s="828" t="s">
        <v>1136</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533</v>
      </c>
      <c r="M515" s="80"/>
      <c r="W515" s="83"/>
      <c r="X515" s="962" t="s">
        <v>533</v>
      </c>
      <c r="Y515" s="441"/>
      <c r="Z515" s="441"/>
      <c r="AA515" s="785"/>
      <c r="AB515" s="1488"/>
      <c r="AC515" s="797" t="str">
        <f t="shared" si="53"/>
        <v/>
      </c>
      <c r="AD515" s="1515">
        <f>O184</f>
        <v>0</v>
      </c>
      <c r="AE515" s="828" t="s">
        <v>1137</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533</v>
      </c>
      <c r="M517" s="80"/>
      <c r="W517" s="83"/>
      <c r="X517" s="962" t="s">
        <v>533</v>
      </c>
      <c r="Y517" s="441"/>
      <c r="Z517" s="441"/>
      <c r="AA517" s="785"/>
      <c r="AB517" s="1488"/>
      <c r="AC517" s="797" t="str">
        <f t="shared" si="53"/>
        <v/>
      </c>
      <c r="AD517" s="1515">
        <f>O186</f>
        <v>0</v>
      </c>
      <c r="AE517" s="828" t="s">
        <v>1138</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c r="AC520" s="797" t="str">
        <f t="shared" si="53"/>
        <v/>
      </c>
      <c r="AD520" s="1510">
        <f>O1225</f>
        <v>0</v>
      </c>
      <c r="AE520" s="828" t="s">
        <v>1139</v>
      </c>
    </row>
    <row r="521" spans="1:58" ht="11.25" customHeight="1">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c r="AC521" s="797" t="str">
        <f t="shared" si="53"/>
        <v/>
      </c>
      <c r="AD521" s="1510">
        <f>W1261</f>
        <v>0</v>
      </c>
      <c r="AE521" s="828" t="s">
        <v>1140</v>
      </c>
    </row>
    <row r="522" spans="1:58" ht="11.25" customHeight="1">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c r="AC522" s="797" t="str">
        <f t="shared" si="53"/>
        <v/>
      </c>
      <c r="AD522" s="1510">
        <f>W1327</f>
        <v>0</v>
      </c>
      <c r="AE522" s="828" t="s">
        <v>1141</v>
      </c>
    </row>
    <row r="523" spans="1:58" ht="11.25" customHeight="1" thickBot="1">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c r="A524" s="878">
        <v>62</v>
      </c>
      <c r="L524" s="981" t="s">
        <v>533</v>
      </c>
      <c r="X524" s="962" t="s">
        <v>533</v>
      </c>
      <c r="AA524" s="979" t="s">
        <v>457</v>
      </c>
      <c r="AB524" s="710"/>
      <c r="AC524" s="797" t="str">
        <f>IF(AND(OR(AB524="",AB524=0),OR(AD524="",AD524=0)),"",IF(AB524&lt;&gt;AD524,"Change",""))</f>
        <v/>
      </c>
      <c r="AD524" s="785"/>
      <c r="AE524" s="828"/>
    </row>
    <row r="525" spans="1:58" ht="11.25" customHeight="1">
      <c r="A525" s="878">
        <v>63</v>
      </c>
      <c r="L525" s="981" t="s">
        <v>533</v>
      </c>
      <c r="X525" s="962" t="s">
        <v>533</v>
      </c>
      <c r="AA525" s="784" t="s">
        <v>739</v>
      </c>
      <c r="AB525" s="1494"/>
      <c r="AC525" s="797" t="str">
        <f>IF(AND(OR(AB525="",AB525=0),OR(AD525="",AD525=0)),"",IF(AB525&lt;&gt;AD525,"Change",""))</f>
        <v>Change</v>
      </c>
      <c r="AD525" s="1510" t="str">
        <f>IF(OR(M1003=0,M1003=""),"",M1003)</f>
        <v>101.6 cm</v>
      </c>
      <c r="AE525" s="828" t="s">
        <v>446</v>
      </c>
    </row>
    <row r="526" spans="1:58" ht="11.25" customHeight="1">
      <c r="A526" s="878">
        <v>64</v>
      </c>
      <c r="L526" s="981" t="s">
        <v>533</v>
      </c>
      <c r="X526" s="962" t="s">
        <v>533</v>
      </c>
      <c r="AA526" s="784" t="s">
        <v>308</v>
      </c>
      <c r="AB526" s="1495"/>
      <c r="AC526" s="797" t="str">
        <f>IF(AND(OR(AB526="",AB526=0),OR(AD526="",AD526=0)),"",IF(AB526&lt;&gt;AD526,"Change",""))</f>
        <v>Change</v>
      </c>
      <c r="AD526" s="1501" t="str">
        <f>IF(OR(N1003=0,N1003=""),"",N1003)</f>
        <v>C</v>
      </c>
      <c r="AE526" s="828" t="s">
        <v>666</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735</v>
      </c>
      <c r="AB527" s="1495"/>
      <c r="AC527" s="797" t="str">
        <f>IF(AND(OR(AB527="",AB527=0),OR(AD527="",AD527=0)),"",IF(AB527&lt;&gt;AD527,"Change",""))</f>
        <v>Change</v>
      </c>
      <c r="AD527" s="1510">
        <f>IF(OR(M1008=0,M1008=""),"",M1008)</f>
        <v>80</v>
      </c>
      <c r="AE527" s="828" t="s">
        <v>447</v>
      </c>
    </row>
    <row r="528" spans="1:58" ht="11.25" customHeight="1">
      <c r="A528" s="878">
        <v>66</v>
      </c>
      <c r="B528" s="64" t="str">
        <v>Room Number:</v>
      </c>
      <c r="C528" s="508" t="str">
        <v/>
      </c>
      <c r="D528" s="123"/>
      <c r="E528" s="200"/>
      <c r="F528" s="200"/>
      <c r="G528" s="200"/>
      <c r="H528" s="200"/>
      <c r="I528" s="717" t="str">
        <v>Survey ID:</v>
      </c>
      <c r="J528" s="1477" t="str">
        <v/>
      </c>
      <c r="L528" s="981" t="s">
        <v>533</v>
      </c>
      <c r="M528" s="200"/>
      <c r="N528" s="200"/>
      <c r="O528" s="200"/>
      <c r="P528" s="200"/>
      <c r="Q528" s="200"/>
      <c r="R528" s="200"/>
      <c r="S528" s="200"/>
      <c r="T528" s="200"/>
      <c r="U528" s="200"/>
      <c r="V528" s="200"/>
      <c r="W528" s="200"/>
      <c r="X528" s="962" t="s">
        <v>533</v>
      </c>
      <c r="AA528" s="784" t="s">
        <v>445</v>
      </c>
      <c r="AB528" s="1497"/>
      <c r="AC528" s="797" t="str">
        <f>IF(AND(OR(AB528="",AB528=0),OR(AD528="",AD528=0)),"",IF(AB528&lt;&gt;AD528,"Change",""))</f>
        <v>Change</v>
      </c>
      <c r="AD528" s="1521">
        <f>IF(OR(N1008=0,N1008=""),"",N1008)</f>
        <v>7.8740157480314963</v>
      </c>
      <c r="AE528" s="828" t="s">
        <v>667</v>
      </c>
    </row>
    <row r="529" spans="1:31" ht="11.25" customHeight="1">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739</v>
      </c>
      <c r="AB531" s="1494"/>
      <c r="AC531" s="797" t="str">
        <f>IF(AND(OR(AB531="",AB531=0),OR(AD531="",AD531=0)),"",IF(AB531&lt;&gt;AD531,"Change",""))</f>
        <v>Change</v>
      </c>
      <c r="AD531" s="1509" t="str">
        <f>IF(OR(Q1063=0,Q1063=""),"",Q1063)</f>
        <v>101.6 cm</v>
      </c>
      <c r="AE531" s="828" t="s">
        <v>453</v>
      </c>
    </row>
    <row r="532" spans="1:31" ht="11.25" customHeight="1" thickTop="1" thickBot="1">
      <c r="A532" s="878">
        <v>4</v>
      </c>
      <c r="B532" s="159"/>
      <c r="C532" s="67"/>
      <c r="D532" s="67"/>
      <c r="E532" s="67"/>
      <c r="F532" s="248" t="s">
        <v>566</v>
      </c>
      <c r="G532" s="274"/>
      <c r="H532" s="765"/>
      <c r="I532" s="766"/>
      <c r="J532" s="767" t="s">
        <v>715</v>
      </c>
      <c r="K532" s="768" t="str">
        <f>IF(R416=1,"NA",R416)</f>
        <v>NA</v>
      </c>
      <c r="L532" s="981" t="s">
        <v>533</v>
      </c>
      <c r="M532" s="159"/>
      <c r="P532" s="1414" t="str">
        <f>IF(M409=2,"**SKIP**","**TEST**")</f>
        <v>**TEST**</v>
      </c>
      <c r="R532" s="1208" t="s">
        <v>415</v>
      </c>
      <c r="W532" s="85"/>
      <c r="X532" s="962" t="s">
        <v>533</v>
      </c>
      <c r="AA532" s="784" t="s">
        <v>308</v>
      </c>
      <c r="AB532" s="1495"/>
      <c r="AC532" s="797" t="str">
        <f>IF(AND(OR(AB532="",AB532=0),OR(AD532="",AD532=0)),"",IF(AB532&lt;&gt;AD532,"Change",""))</f>
        <v>Change</v>
      </c>
      <c r="AD532" s="1522" t="str">
        <f>IF(OR(Q1064=0,Q1064=""),"",Q1064)</f>
        <v>C</v>
      </c>
      <c r="AE532" s="828" t="s">
        <v>454</v>
      </c>
    </row>
    <row r="533" spans="1:31" ht="11.25" customHeight="1" thickTop="1">
      <c r="A533" s="878">
        <v>5</v>
      </c>
      <c r="B533" s="159"/>
      <c r="C533" s="67"/>
      <c r="D533" s="67"/>
      <c r="E533" s="67"/>
      <c r="F533" s="67"/>
      <c r="G533" s="769"/>
      <c r="H533" s="770" t="s">
        <v>717</v>
      </c>
      <c r="I533" s="771"/>
      <c r="J533" s="772"/>
      <c r="K533" s="773"/>
      <c r="L533" s="981" t="s">
        <v>533</v>
      </c>
      <c r="M533" s="466" t="s">
        <v>734</v>
      </c>
      <c r="N533" s="67"/>
      <c r="O533" s="67"/>
      <c r="P533" s="67"/>
      <c r="Q533" s="67"/>
      <c r="R533" s="67"/>
      <c r="S533" s="848" t="s">
        <v>419</v>
      </c>
      <c r="T533" s="67"/>
      <c r="U533" s="847"/>
      <c r="V533" s="67"/>
      <c r="W533" s="630"/>
      <c r="X533" s="962" t="s">
        <v>533</v>
      </c>
      <c r="AA533" s="784" t="s">
        <v>735</v>
      </c>
      <c r="AB533" s="1495"/>
      <c r="AC533" s="797" t="str">
        <f>IF(AND(OR(AB533="",AB533=0),OR(AD533="",AD533=0)),"",IF(AB533&lt;&gt;AD533,"Change",""))</f>
        <v>Change</v>
      </c>
      <c r="AD533" s="1510">
        <f>IF(OR(Q1065=0,Q1065=""),"",Q1065)</f>
        <v>80</v>
      </c>
      <c r="AE533" s="828" t="s">
        <v>455</v>
      </c>
    </row>
    <row r="534" spans="1:31" ht="11.25" customHeight="1" thickBot="1">
      <c r="A534" s="878">
        <v>6</v>
      </c>
      <c r="B534" s="250"/>
      <c r="C534" s="60"/>
      <c r="D534" s="60"/>
      <c r="E534" s="60"/>
      <c r="F534" s="60"/>
      <c r="G534" s="465"/>
      <c r="H534" s="774" t="s">
        <v>719</v>
      </c>
      <c r="I534" s="775"/>
      <c r="J534" s="776"/>
      <c r="K534" s="777"/>
      <c r="L534" s="981" t="s">
        <v>533</v>
      </c>
      <c r="M534" s="159"/>
      <c r="N534" s="67"/>
      <c r="O534" s="67"/>
      <c r="P534" s="67"/>
      <c r="Q534" s="67"/>
      <c r="R534" s="67"/>
      <c r="S534" s="848" t="s">
        <v>420</v>
      </c>
      <c r="T534" s="848"/>
      <c r="U534" s="847"/>
      <c r="V534" s="67"/>
      <c r="W534" s="630"/>
      <c r="X534" s="962" t="s">
        <v>533</v>
      </c>
      <c r="AA534" s="784" t="s">
        <v>445</v>
      </c>
      <c r="AB534" s="1497"/>
      <c r="AC534" s="797" t="str">
        <f>IF(AND(OR(AB534="",AB534=0),OR(AD534="",AD534=0)),"",IF(AB534&lt;&gt;AD534,"Change",""))</f>
        <v>Change</v>
      </c>
      <c r="AD534" s="1521">
        <f>IF(OR(Q1066=0,Q1066=""),"",Q1066)</f>
        <v>7.8740157480314963</v>
      </c>
      <c r="AE534" s="828" t="s">
        <v>456</v>
      </c>
    </row>
    <row r="535" spans="1:31" ht="11.25" customHeight="1" thickTop="1" thickBot="1">
      <c r="A535" s="878">
        <v>9</v>
      </c>
      <c r="B535" s="395" t="s">
        <v>720</v>
      </c>
      <c r="C535" s="465"/>
      <c r="D535" s="67"/>
      <c r="E535" s="160" t="s">
        <v>721</v>
      </c>
      <c r="F535" s="160"/>
      <c r="G535" s="60" t="s">
        <v>697</v>
      </c>
      <c r="H535" s="762"/>
      <c r="I535" s="763"/>
      <c r="J535" s="778" t="s">
        <v>722</v>
      </c>
      <c r="K535" s="764" t="str">
        <f>IF(M421="","NA",M421&amp;" cm")</f>
        <v>NA</v>
      </c>
      <c r="L535" s="981" t="s">
        <v>533</v>
      </c>
      <c r="M535" s="159"/>
      <c r="N535" s="67"/>
      <c r="O535" s="160" t="s">
        <v>721</v>
      </c>
      <c r="P535" s="160"/>
      <c r="Q535" s="67"/>
      <c r="R535" s="60" t="s">
        <v>697</v>
      </c>
      <c r="S535" s="204"/>
      <c r="T535" s="849">
        <v>2</v>
      </c>
      <c r="U535" s="60"/>
      <c r="V535" s="67"/>
      <c r="W535" s="976" t="s">
        <v>732</v>
      </c>
      <c r="X535" s="962" t="s">
        <v>533</v>
      </c>
      <c r="AB535" s="1286"/>
      <c r="AD535" s="1286"/>
    </row>
    <row r="536" spans="1:31" ht="11.25" customHeight="1" thickTop="1" thickBot="1">
      <c r="A536" s="878">
        <v>8</v>
      </c>
      <c r="B536" s="159"/>
      <c r="C536" s="67"/>
      <c r="D536" s="67"/>
      <c r="E536" s="197" t="s">
        <v>724</v>
      </c>
      <c r="F536" s="198"/>
      <c r="G536" s="188" t="s">
        <v>725</v>
      </c>
      <c r="H536" s="60"/>
      <c r="I536" s="60"/>
      <c r="J536" s="60"/>
      <c r="K536" s="83"/>
      <c r="L536" s="981" t="s">
        <v>533</v>
      </c>
      <c r="M536" s="159"/>
      <c r="N536" s="67"/>
      <c r="O536" s="197" t="s">
        <v>724</v>
      </c>
      <c r="P536" s="198"/>
      <c r="Q536" s="67"/>
      <c r="R536" s="145" t="s">
        <v>725</v>
      </c>
      <c r="S536" s="204"/>
      <c r="T536" s="60"/>
      <c r="U536" s="60"/>
      <c r="V536" s="67"/>
      <c r="W536" s="977" t="s">
        <v>733</v>
      </c>
      <c r="X536" s="962" t="s">
        <v>533</v>
      </c>
      <c r="AA536" s="979" t="s">
        <v>459</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698</v>
      </c>
      <c r="J537" s="179" t="str">
        <f>IF(U537="","",U537)</f>
        <v>NA</v>
      </c>
      <c r="K537" s="83"/>
      <c r="L537" s="981" t="s">
        <v>533</v>
      </c>
      <c r="M537" s="159"/>
      <c r="N537" s="67"/>
      <c r="O537" s="1675"/>
      <c r="P537" s="1676"/>
      <c r="Q537" s="1027"/>
      <c r="R537" s="1232" t="str">
        <f>IF(OR($M$409&lt;&gt;1,$O$537="NA"),"NA",IF(OR($M$420="",$M$420=0,$M$421="",$M$421=0,$O$537=""),"TBD",(180/PI())*ATAN(($O$537/152)*IF($T$535=1,IF($M$410=1,1,($M$420/($M$420+$M$421))),IF($M$410=1,(($M$420-15.2)/$M$420),((($M$420+$M$421)-(15.2+$M$421))/($M$420+$M$421)))))))</f>
        <v>NA</v>
      </c>
      <c r="S537" s="204"/>
      <c r="T537" s="1076" t="s">
        <v>698</v>
      </c>
      <c r="U537" s="1056" t="str">
        <f>IF($R$537="NA","NA",IF($R$537="TBD","TBD",IF($R$537&lt;=2,"YES","NO")))</f>
        <v>NA</v>
      </c>
      <c r="V537" s="67"/>
      <c r="W537" s="85"/>
      <c r="X537" s="962" t="s">
        <v>533</v>
      </c>
      <c r="AA537" s="784" t="s">
        <v>739</v>
      </c>
      <c r="AB537" s="1494"/>
      <c r="AC537" s="797" t="str">
        <f>IF(AND(OR(AB537="",AB537=0),OR(AD537="",AD537=0)),"",IF(AB537&lt;&gt;AD537,"Change",""))</f>
        <v>Change</v>
      </c>
      <c r="AD537" s="1522" t="str">
        <f>IF(OR(R1127=0,R1127=""),"",R1127)</f>
        <v>101.6 cm</v>
      </c>
      <c r="AE537" s="828" t="s">
        <v>449</v>
      </c>
    </row>
    <row r="538" spans="1:31" ht="11.25" customHeight="1">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c r="AC538" s="797" t="str">
        <f>IF(AND(OR(AB538="",AB538=0),OR(AD538="",AD538=0)),"",IF(AB538&lt;&gt;AD538,"Change",""))</f>
        <v>Change</v>
      </c>
      <c r="AD538" s="1510" t="str">
        <f>IF(OR(R1128=0,R1128=""),"",R1128)</f>
        <v>C</v>
      </c>
      <c r="AE538" s="828" t="s">
        <v>450</v>
      </c>
    </row>
    <row r="539" spans="1:31" ht="11.25" customHeight="1">
      <c r="A539" s="878">
        <v>11</v>
      </c>
      <c r="B539" s="251" t="s">
        <v>699</v>
      </c>
      <c r="C539" s="119" t="s">
        <v>731</v>
      </c>
      <c r="D539" s="60"/>
      <c r="E539" s="60"/>
      <c r="F539" s="67"/>
      <c r="G539" s="67"/>
      <c r="H539" s="60"/>
      <c r="I539" s="60"/>
      <c r="J539" s="60"/>
      <c r="K539" s="83"/>
      <c r="L539" s="981" t="s">
        <v>533</v>
      </c>
      <c r="M539" s="159"/>
      <c r="N539" s="166" t="s">
        <v>699</v>
      </c>
      <c r="O539" s="119" t="s">
        <v>731</v>
      </c>
      <c r="P539" s="60"/>
      <c r="Q539" s="60"/>
      <c r="R539" s="62"/>
      <c r="S539" s="67"/>
      <c r="T539" s="60"/>
      <c r="U539" s="60"/>
      <c r="V539" s="60"/>
      <c r="W539" s="85"/>
      <c r="X539" s="962" t="s">
        <v>533</v>
      </c>
      <c r="AA539" s="784" t="s">
        <v>735</v>
      </c>
      <c r="AB539" s="1495"/>
      <c r="AC539" s="797" t="str">
        <f>IF(AND(OR(AB539="",AB539=0),OR(AD539="",AD539=0)),"",IF(AB539&lt;&gt;AD539,"Change",""))</f>
        <v>Change</v>
      </c>
      <c r="AD539" s="1510">
        <f>IF(OR(R1129=0,R1129=""),"",R1129)</f>
        <v>80</v>
      </c>
      <c r="AE539" s="828" t="s">
        <v>451</v>
      </c>
    </row>
    <row r="540" spans="1:31" ht="11.25" customHeight="1">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c r="AC540" s="797" t="str">
        <f>IF(AND(OR(AB540="",AB540=0),OR(AD540="",AD540=0)),"",IF(AB540&lt;&gt;AD540,"Change",""))</f>
        <v>Change</v>
      </c>
      <c r="AD540" s="1521">
        <f>IF(OR(R1130=0,R1130=""),"",R1130)</f>
        <v>7.8740157480314963</v>
      </c>
      <c r="AE540" s="828" t="s">
        <v>452</v>
      </c>
    </row>
    <row r="541" spans="1:31" ht="11.25" customHeight="1">
      <c r="A541" s="878">
        <v>13</v>
      </c>
      <c r="B541" s="395" t="s">
        <v>734</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
      </c>
      <c r="V541" s="1368"/>
      <c r="W541" s="85"/>
      <c r="X541" s="962" t="s">
        <v>533</v>
      </c>
      <c r="AB541" s="1286"/>
      <c r="AD541" s="1286"/>
    </row>
    <row r="542" spans="1:31" ht="11.25" customHeight="1">
      <c r="A542" s="878">
        <v>14</v>
      </c>
      <c r="B542" s="159"/>
      <c r="C542" s="67"/>
      <c r="D542" s="67"/>
      <c r="E542" s="67"/>
      <c r="F542" s="67"/>
      <c r="G542" s="67"/>
      <c r="H542" s="67"/>
      <c r="I542" s="67"/>
      <c r="J542" s="67"/>
      <c r="K542" s="85"/>
      <c r="L542" s="981" t="s">
        <v>533</v>
      </c>
      <c r="M542" s="159"/>
      <c r="N542" s="187" t="s">
        <v>735</v>
      </c>
      <c r="O542" s="1157">
        <f>IF(O543&lt;&gt;"",O543,IF(OR(AB111=0,AB111=""),"",AB111))</f>
        <v>80</v>
      </c>
      <c r="P542" s="187" t="s">
        <v>736</v>
      </c>
      <c r="Q542" s="1157" t="str">
        <f>IF(Q543&lt;&gt;"",Q543,IF(OR(AB112=0,AB112=""),"",AB112))</f>
        <v/>
      </c>
      <c r="R542" s="187" t="s">
        <v>737</v>
      </c>
      <c r="S542" s="1200" t="str">
        <f>IF(S543&lt;&gt;"",S543,IF(OR(AB113=0,AB113=""),"",AB113))</f>
        <v/>
      </c>
      <c r="T542" s="187" t="s">
        <v>738</v>
      </c>
      <c r="U542" s="1199">
        <f>IF(AND(OR(U543=0,U543=""),OR(Q542=0,Q542=""),OR(S542=0,S542=""),OR(U541=0,U541="")),0.5,IF(U543&lt;&gt;"","See below",IF(AND(Q542&lt;&gt;"",S542&lt;&gt;""),Q542*S542,U541)))</f>
        <v>0.5</v>
      </c>
      <c r="V542" s="67"/>
      <c r="W542" s="85"/>
      <c r="X542" s="962" t="s">
        <v>533</v>
      </c>
      <c r="AA542" s="979" t="s">
        <v>473</v>
      </c>
      <c r="AB542" s="710"/>
      <c r="AD542" s="1286"/>
    </row>
    <row r="543" spans="1:31" ht="11.25" customHeight="1">
      <c r="A543" s="878">
        <v>15</v>
      </c>
      <c r="B543" s="124" t="s">
        <v>735</v>
      </c>
      <c r="C543" s="61">
        <f>IF(O542="","",O542)</f>
        <v>80</v>
      </c>
      <c r="D543" s="187" t="s">
        <v>736</v>
      </c>
      <c r="E543" s="61" t="str">
        <f>IF($U$543&lt;&gt;"","",IF(Q542="","",Q542))</f>
        <v/>
      </c>
      <c r="F543" s="187" t="s">
        <v>737</v>
      </c>
      <c r="G543" s="61" t="str">
        <f>IF($U$543&lt;&gt;"","",IF(S542="","",S542))</f>
        <v/>
      </c>
      <c r="H543" s="187" t="s">
        <v>738</v>
      </c>
      <c r="I543" s="61">
        <f>IF(U542="","",IF(U543="",U542,U543))</f>
        <v>0.5</v>
      </c>
      <c r="J543" s="187" t="s">
        <v>739</v>
      </c>
      <c r="K543" s="240" t="str">
        <f>IF(U423="","",U423&amp;" "&amp;TBCM_IN)</f>
        <v/>
      </c>
      <c r="L543" s="981" t="s">
        <v>533</v>
      </c>
      <c r="M543" s="159"/>
      <c r="N543" s="1099" t="s">
        <v>111</v>
      </c>
      <c r="O543" s="1095">
        <v>80</v>
      </c>
      <c r="P543" s="1099" t="s">
        <v>111</v>
      </c>
      <c r="Q543" s="1095"/>
      <c r="R543" s="1099" t="s">
        <v>111</v>
      </c>
      <c r="S543" s="1098"/>
      <c r="T543" s="1207" t="s">
        <v>111</v>
      </c>
      <c r="U543" s="1206"/>
      <c r="V543" s="67"/>
      <c r="W543" s="85"/>
      <c r="X543" s="962" t="s">
        <v>533</v>
      </c>
      <c r="AA543" s="784" t="s">
        <v>739</v>
      </c>
      <c r="AB543" s="1494"/>
      <c r="AC543" s="797" t="str">
        <f>IF(AND(OR(AB543="",AB543=0),OR(AD543="",AD543=0)),"",IF(AB543&lt;&gt;AD543,"Change",""))</f>
        <v/>
      </c>
      <c r="AD543" s="1510" t="str">
        <f>IF(OR(M1201=0,M1201=""),"",M1201)</f>
        <v/>
      </c>
      <c r="AE543" s="802" t="s">
        <v>749</v>
      </c>
    </row>
    <row r="544" spans="1:31" ht="11.25" customHeight="1" thickBot="1">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c r="AC544" s="797" t="str">
        <f>IF(AND(OR(AB544="",AB544=0),OR(AD544="",AD544=0)),"",IF(AB544&lt;&gt;AD544,"Change",""))</f>
        <v/>
      </c>
      <c r="AD544" s="1501" t="str">
        <f>IF(OR(N1201=0,N1201=""),"",N1201)</f>
        <v/>
      </c>
      <c r="AE544" s="802" t="s">
        <v>460</v>
      </c>
    </row>
    <row r="545" spans="1:33" ht="11.25" customHeight="1">
      <c r="A545" s="878">
        <v>17</v>
      </c>
      <c r="B545" s="159"/>
      <c r="C545" s="257" t="s">
        <v>741</v>
      </c>
      <c r="D545" s="135"/>
      <c r="E545" s="67"/>
      <c r="F545" s="67"/>
      <c r="G545" s="67"/>
      <c r="H545" s="67"/>
      <c r="I545" s="67"/>
      <c r="J545" s="60"/>
      <c r="K545" s="85"/>
      <c r="L545" s="981" t="s">
        <v>533</v>
      </c>
      <c r="M545" s="629"/>
      <c r="N545" s="700" t="s">
        <v>747</v>
      </c>
      <c r="O545" s="627"/>
      <c r="P545" s="627"/>
      <c r="Q545" s="1201" t="s">
        <v>741</v>
      </c>
      <c r="R545" s="1202"/>
      <c r="S545" s="67"/>
      <c r="T545" s="67"/>
      <c r="U545" s="67"/>
      <c r="V545" s="67"/>
      <c r="W545" s="85"/>
      <c r="X545" s="962" t="s">
        <v>533</v>
      </c>
      <c r="AA545" s="784" t="s">
        <v>735</v>
      </c>
      <c r="AB545" s="1495"/>
      <c r="AC545" s="797" t="str">
        <f>IF(AND(OR(AB545="",AB545=0),OR(AD545="",AD545=0)),"",IF(AB545&lt;&gt;AD545,"Change",""))</f>
        <v/>
      </c>
      <c r="AD545" s="1510" t="str">
        <f>IF(OR(M1206=0,M1206=""),"",M1206)</f>
        <v/>
      </c>
      <c r="AE545" s="802" t="s">
        <v>461</v>
      </c>
    </row>
    <row r="546" spans="1:33" ht="11.25" customHeight="1" thickBot="1">
      <c r="A546" s="878">
        <v>18</v>
      </c>
      <c r="B546" s="159"/>
      <c r="C546" s="258" t="str">
        <f>"Distance ("&amp;TBCM_IN&amp;")"</f>
        <v>Distance (cm)</v>
      </c>
      <c r="D546" s="196"/>
      <c r="E546" s="67"/>
      <c r="F546" s="67"/>
      <c r="G546" s="67"/>
      <c r="H546" s="67"/>
      <c r="I546" s="197" t="s">
        <v>741</v>
      </c>
      <c r="J546" s="196"/>
      <c r="K546" s="85"/>
      <c r="L546" s="981" t="s">
        <v>533</v>
      </c>
      <c r="M546" s="887"/>
      <c r="N546" s="699" t="s">
        <v>750</v>
      </c>
      <c r="O546" s="627"/>
      <c r="P546" s="627"/>
      <c r="Q546" s="1203" t="str">
        <f>"Distance ("&amp;TBCM_IN&amp;")"</f>
        <v>Distance (cm)</v>
      </c>
      <c r="R546" s="1204"/>
      <c r="S546" s="67"/>
      <c r="T546" s="197" t="s">
        <v>741</v>
      </c>
      <c r="U546" s="196"/>
      <c r="V546" s="67"/>
      <c r="W546" s="85"/>
      <c r="X546" s="962" t="s">
        <v>533</v>
      </c>
      <c r="AA546" s="784" t="s">
        <v>445</v>
      </c>
      <c r="AB546" s="1497"/>
      <c r="AC546" s="797" t="str">
        <f>IF(AND(OR(AB546="",AB546=0),OR(AD546="",AD546=0)),"",IF(AB546&lt;&gt;AD546,"Change",""))</f>
        <v/>
      </c>
      <c r="AD546" s="1521" t="str">
        <f>IF(OR(N1206=0,N1206=""),"",N1206)</f>
        <v/>
      </c>
      <c r="AE546" s="802" t="s">
        <v>462</v>
      </c>
    </row>
    <row r="547" spans="1:33" ht="11.25" customHeight="1" thickBot="1">
      <c r="A547" s="878">
        <v>19</v>
      </c>
      <c r="B547" s="159"/>
      <c r="C547" s="254">
        <f>IF(M546&lt;&gt;"","NA",Q547)</f>
        <v>0</v>
      </c>
      <c r="D547" s="209"/>
      <c r="E547" s="67"/>
      <c r="F547" s="67"/>
      <c r="G547" s="67"/>
      <c r="H547" s="67"/>
      <c r="I547" s="255" t="s">
        <v>698</v>
      </c>
      <c r="J547" s="256" t="str">
        <f>U547</f>
        <v>TBD</v>
      </c>
      <c r="K547" s="85"/>
      <c r="L547" s="981" t="s">
        <v>533</v>
      </c>
      <c r="M547" s="887"/>
      <c r="N547" s="699" t="s">
        <v>756</v>
      </c>
      <c r="O547" s="627"/>
      <c r="P547" s="627"/>
      <c r="Q547" s="1690"/>
      <c r="R547" s="1691"/>
      <c r="S547" s="67"/>
      <c r="T547" s="1076" t="s">
        <v>698</v>
      </c>
      <c r="U547" s="1056" t="str">
        <f>IF(OR($Q$547="NA",$M$409=2),"NA",IF($M$546=1,"YES",IF($M$546=2,"NO",IF(Q547="","TBD",IF(TBCM_IN="cm",IF(Q547&gt;0.02*U423,"NO","YES"),IF(Q547&gt;0.02*U423,"NO","YES"))))))</f>
        <v>TBD</v>
      </c>
      <c r="V547" s="67"/>
      <c r="W547" s="85"/>
      <c r="X547" s="962" t="s">
        <v>533</v>
      </c>
      <c r="AB547" s="1286"/>
      <c r="AD547" s="1286"/>
    </row>
    <row r="548" spans="1:33" ht="11.25" customHeight="1" thickBot="1">
      <c r="A548" s="878">
        <v>20</v>
      </c>
      <c r="B548" s="159"/>
      <c r="C548" s="123"/>
      <c r="D548" s="67"/>
      <c r="E548" s="67"/>
      <c r="F548" s="67"/>
      <c r="G548" s="67"/>
      <c r="H548" s="67"/>
      <c r="I548" s="43"/>
      <c r="J548" s="67"/>
      <c r="K548" s="85"/>
      <c r="L548" s="981" t="s">
        <v>533</v>
      </c>
      <c r="M548" s="887"/>
      <c r="N548" s="699" t="s">
        <v>758</v>
      </c>
      <c r="O548" s="627"/>
      <c r="P548" s="627"/>
      <c r="Q548" s="1079" t="s">
        <v>495</v>
      </c>
      <c r="R548" s="1349" t="str">
        <f>IF(OR(AB476=0,AB476=""),"",AB476)</f>
        <v/>
      </c>
      <c r="S548" s="67"/>
      <c r="T548" s="67"/>
      <c r="U548" s="67"/>
      <c r="V548" s="67"/>
      <c r="W548" s="85"/>
      <c r="X548" s="962" t="s">
        <v>533</v>
      </c>
      <c r="AA548" s="979" t="s">
        <v>472</v>
      </c>
      <c r="AB548" s="710"/>
      <c r="AC548" s="797" t="str">
        <f>IF(AND(OR(AB548="",AB548=0),OR(AD548="",AD548=0)),"",IF(AB548&lt;&gt;AD548,"Change",""))</f>
        <v/>
      </c>
      <c r="AD548" s="785"/>
    </row>
    <row r="549" spans="1:33" ht="11.25" customHeight="1">
      <c r="A549" s="878">
        <v>21</v>
      </c>
      <c r="B549" s="251" t="s">
        <v>699</v>
      </c>
      <c r="C549" s="119" t="s">
        <v>746</v>
      </c>
      <c r="D549" s="67"/>
      <c r="E549" s="67"/>
      <c r="F549" s="67"/>
      <c r="G549" s="67"/>
      <c r="H549" s="67"/>
      <c r="I549" s="67"/>
      <c r="J549" s="67"/>
      <c r="K549" s="85"/>
      <c r="L549" s="981" t="s">
        <v>533</v>
      </c>
      <c r="M549" s="159"/>
      <c r="N549" s="166" t="s">
        <v>699</v>
      </c>
      <c r="O549" s="119" t="s">
        <v>35</v>
      </c>
      <c r="P549" s="67"/>
      <c r="Q549" s="67"/>
      <c r="R549" s="67"/>
      <c r="S549" s="67"/>
      <c r="T549" s="67"/>
      <c r="U549" s="67"/>
      <c r="V549" s="67"/>
      <c r="W549" s="85"/>
      <c r="X549" s="962" t="s">
        <v>533</v>
      </c>
      <c r="AA549" s="784" t="s">
        <v>739</v>
      </c>
      <c r="AB549" s="1494"/>
      <c r="AC549" s="797" t="str">
        <f>IF(AND(OR(AB549="",AB549=0),OR(AD549="",AD549=0)),"",IF(AB549&lt;&gt;AD549,"Change",""))</f>
        <v>Change</v>
      </c>
      <c r="AD549" s="1509" t="str">
        <f>IF(OR(Q1261=0,Q1261=""),"",Q1261)</f>
        <v xml:space="preserve"> cm</v>
      </c>
      <c r="AE549" s="802" t="s">
        <v>463</v>
      </c>
    </row>
    <row r="550" spans="1:33" ht="11.25" customHeight="1" thickBot="1">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c r="AC550" s="797" t="str">
        <f>IF(AND(OR(AB550="",AB550=0),OR(AD550="",AD550=0)),"",IF(AB550&lt;&gt;AD550,"Change",""))</f>
        <v/>
      </c>
      <c r="AD550" s="1522" t="str">
        <f>IF(OR(Q1262=0,Q1262=""),"",Q1262)</f>
        <v/>
      </c>
      <c r="AE550" s="802" t="s">
        <v>464</v>
      </c>
    </row>
    <row r="551" spans="1:33" ht="11.25" customHeight="1">
      <c r="A551" s="878">
        <v>23</v>
      </c>
      <c r="B551" s="1360" t="s">
        <v>751</v>
      </c>
      <c r="C551" s="1361"/>
      <c r="D551" s="1362" t="s">
        <v>752</v>
      </c>
      <c r="E551" s="1361"/>
      <c r="F551" s="1362" t="s">
        <v>753</v>
      </c>
      <c r="G551" s="1357"/>
      <c r="H551" s="233" t="s">
        <v>754</v>
      </c>
      <c r="I551" s="1355"/>
      <c r="J551" s="1356" t="s">
        <v>755</v>
      </c>
      <c r="K551" s="1367"/>
      <c r="L551" s="981" t="s">
        <v>533</v>
      </c>
      <c r="M551" s="331" t="s">
        <v>751</v>
      </c>
      <c r="N551" s="226"/>
      <c r="O551" s="330" t="s">
        <v>752</v>
      </c>
      <c r="P551" s="226"/>
      <c r="Q551" s="330" t="s">
        <v>753</v>
      </c>
      <c r="R551" s="332"/>
      <c r="S551" s="67"/>
      <c r="T551" s="280" t="s">
        <v>754</v>
      </c>
      <c r="U551" s="161"/>
      <c r="V551" s="133" t="s">
        <v>755</v>
      </c>
      <c r="W551" s="241"/>
      <c r="X551" s="962" t="s">
        <v>533</v>
      </c>
      <c r="AA551" s="784" t="s">
        <v>735</v>
      </c>
      <c r="AB551" s="1495"/>
      <c r="AC551" s="797" t="str">
        <f>IF(AND(OR(AB551="",AB551=0),OR(AD551="",AD551=0)),"",IF(AB551&lt;&gt;AD551,"Change",""))</f>
        <v/>
      </c>
      <c r="AD551" s="1510" t="str">
        <f>IF(OR(Q1263=0,Q1263=""),"",Q1263)</f>
        <v/>
      </c>
      <c r="AE551" s="802" t="s">
        <v>465</v>
      </c>
    </row>
    <row r="552" spans="1:33" ht="11.25" customHeight="1" thickBot="1">
      <c r="A552" s="878">
        <v>24</v>
      </c>
      <c r="B552" s="213" t="str">
        <f>"("&amp;TBCM_IN&amp;")"</f>
        <v>(cm)</v>
      </c>
      <c r="C552" s="226"/>
      <c r="D552" s="225" t="str">
        <f>"("&amp;TBCM_IN&amp;")"</f>
        <v>(cm)</v>
      </c>
      <c r="E552" s="226"/>
      <c r="F552" s="225" t="str">
        <f>"("&amp;TBCM_IN&amp;")"</f>
        <v>(cm)</v>
      </c>
      <c r="G552" s="332"/>
      <c r="H552" s="218" t="s">
        <v>757</v>
      </c>
      <c r="I552" s="215"/>
      <c r="J552" s="219" t="s">
        <v>757</v>
      </c>
      <c r="K552" s="241"/>
      <c r="L552" s="981" t="s">
        <v>533</v>
      </c>
      <c r="M552" s="213" t="str">
        <f>"("&amp;TBCM_IN&amp;")"</f>
        <v>(cm)</v>
      </c>
      <c r="N552" s="226"/>
      <c r="O552" s="225" t="str">
        <f>"("&amp;TBCM_IN&amp;")"</f>
        <v>(cm)</v>
      </c>
      <c r="P552" s="226"/>
      <c r="Q552" s="225" t="str">
        <f>"("&amp;TBCM_IN&amp;")"</f>
        <v>(cm)</v>
      </c>
      <c r="R552" s="332"/>
      <c r="S552" s="67"/>
      <c r="T552" s="192" t="s">
        <v>757</v>
      </c>
      <c r="U552" s="215"/>
      <c r="V552" s="219" t="s">
        <v>757</v>
      </c>
      <c r="W552" s="241"/>
      <c r="X552" s="962" t="s">
        <v>533</v>
      </c>
      <c r="AA552" s="784" t="s">
        <v>445</v>
      </c>
      <c r="AB552" s="1497"/>
      <c r="AC552" s="797" t="str">
        <f>IF(AND(OR(AB552="",AB552=0),OR(AD552="",AD552=0)),"",IF(AB552&lt;&gt;AD552,"Change",""))</f>
        <v/>
      </c>
      <c r="AD552" s="1521" t="str">
        <f>IF(OR(Q1264=0,Q1264=""),"",Q1264)</f>
        <v/>
      </c>
      <c r="AE552" s="802" t="s">
        <v>466</v>
      </c>
    </row>
    <row r="553" spans="1:33" ht="11.25" customHeight="1" thickBot="1">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739</v>
      </c>
      <c r="AB555" s="1494"/>
      <c r="AC555" s="797" t="str">
        <f>IF(AND(OR(AB555="",AB555=0),OR(AD555="",AD555=0)),"",IF(AB555&lt;&gt;AD555,"Change",""))</f>
        <v>Change</v>
      </c>
      <c r="AD555" s="1522" t="str">
        <f>IF(OR(R1325=0,R1325=""),"",R1325)</f>
        <v xml:space="preserve"> cm</v>
      </c>
      <c r="AE555" s="802" t="s">
        <v>467</v>
      </c>
      <c r="AG555" s="1369"/>
    </row>
    <row r="556" spans="1:33" ht="11.25" customHeight="1" thickBot="1">
      <c r="A556" s="878">
        <v>28</v>
      </c>
      <c r="B556" s="211" t="s">
        <v>759</v>
      </c>
      <c r="C556" s="67"/>
      <c r="D556" s="67"/>
      <c r="E556" s="67"/>
      <c r="F556" s="67"/>
      <c r="G556" s="67"/>
      <c r="H556" s="67"/>
      <c r="I556" s="67"/>
      <c r="J556" s="67"/>
      <c r="K556" s="85"/>
      <c r="L556" s="981" t="s">
        <v>533</v>
      </c>
      <c r="M556" s="211" t="s">
        <v>759</v>
      </c>
      <c r="N556" s="123"/>
      <c r="O556" s="123"/>
      <c r="P556" s="123"/>
      <c r="Q556" s="123"/>
      <c r="R556" s="202"/>
      <c r="S556" s="123"/>
      <c r="T556" s="67"/>
      <c r="U556" s="67"/>
      <c r="V556" s="67"/>
      <c r="W556" s="85"/>
      <c r="X556" s="962" t="s">
        <v>533</v>
      </c>
      <c r="AA556" s="784" t="s">
        <v>308</v>
      </c>
      <c r="AB556" s="1495"/>
      <c r="AC556" s="797" t="str">
        <f>IF(AND(OR(AB556="",AB556=0),OR(AD556="",AD556=0)),"",IF(AB556&lt;&gt;AD556,"Change",""))</f>
        <v/>
      </c>
      <c r="AD556" s="1510" t="str">
        <f>IF(OR(R1326=0,R1326=""),"",R1326)</f>
        <v/>
      </c>
      <c r="AE556" s="802" t="s">
        <v>468</v>
      </c>
      <c r="AG556" s="1369"/>
    </row>
    <row r="557" spans="1:33" ht="11.25" customHeight="1" thickBot="1">
      <c r="A557" s="878">
        <v>29</v>
      </c>
      <c r="B557" s="212" t="s">
        <v>760</v>
      </c>
      <c r="C557" s="67"/>
      <c r="D557" s="67"/>
      <c r="E557" s="67"/>
      <c r="F557" s="67"/>
      <c r="G557" s="67"/>
      <c r="H557" s="234"/>
      <c r="I557" s="235" t="s">
        <v>761</v>
      </c>
      <c r="J557" s="233"/>
      <c r="K557" s="244"/>
      <c r="L557" s="981" t="s">
        <v>533</v>
      </c>
      <c r="M557" s="212" t="s">
        <v>760</v>
      </c>
      <c r="N557" s="67"/>
      <c r="O557" s="67"/>
      <c r="P557" s="67"/>
      <c r="Q557" s="67"/>
      <c r="R557" s="67"/>
      <c r="S557" s="67"/>
      <c r="T557" s="1150"/>
      <c r="U557" s="1677" t="s">
        <v>761</v>
      </c>
      <c r="V557" s="1677"/>
      <c r="W557" s="1149"/>
      <c r="X557" s="962" t="s">
        <v>533</v>
      </c>
      <c r="AA557" s="784" t="s">
        <v>735</v>
      </c>
      <c r="AB557" s="1495"/>
      <c r="AC557" s="797" t="str">
        <f>IF(AND(OR(AB557="",AB557=0),OR(AD557="",AD557=0)),"",IF(AB557&lt;&gt;AD557,"Change",""))</f>
        <v/>
      </c>
      <c r="AD557" s="1510" t="str">
        <f>IF(OR(R1327=0,R1327=""),"",R1327)</f>
        <v/>
      </c>
      <c r="AE557" s="802" t="s">
        <v>469</v>
      </c>
      <c r="AG557" s="1369"/>
    </row>
    <row r="558" spans="1:33" ht="11.25" customHeight="1">
      <c r="A558" s="878">
        <v>30</v>
      </c>
      <c r="B558" s="143"/>
      <c r="C558" s="123"/>
      <c r="D558" s="123"/>
      <c r="E558" s="67"/>
      <c r="F558" s="238" t="str">
        <f>"Indicated Field Size ("&amp;TBCM_IN&amp;")"</f>
        <v>Indicated Field Size (cm)</v>
      </c>
      <c r="G558" s="239"/>
      <c r="H558" s="219" t="s">
        <v>754</v>
      </c>
      <c r="I558" s="215"/>
      <c r="J558" s="217" t="s">
        <v>755</v>
      </c>
      <c r="K558" s="340"/>
      <c r="L558" s="981" t="s">
        <v>533</v>
      </c>
      <c r="M558" s="1035" t="s">
        <v>762</v>
      </c>
      <c r="N558" s="1030"/>
      <c r="O558" s="67"/>
      <c r="P558" s="67"/>
      <c r="Q558" s="67"/>
      <c r="R558" s="238" t="str">
        <f>"Indicated Field Size ("&amp;TBCM_IN&amp;")"</f>
        <v>Indicated Field Size (cm)</v>
      </c>
      <c r="S558" s="337"/>
      <c r="T558" s="1064" t="s">
        <v>754</v>
      </c>
      <c r="U558" s="1065"/>
      <c r="V558" s="1066" t="s">
        <v>755</v>
      </c>
      <c r="W558" s="1067"/>
      <c r="X558" s="962" t="s">
        <v>533</v>
      </c>
      <c r="AA558" s="784" t="s">
        <v>445</v>
      </c>
      <c r="AB558" s="1497"/>
      <c r="AC558" s="797" t="str">
        <f>IF(AND(OR(AB558="",AB558=0),OR(AD558="",AD558=0)),"",IF(AB558&lt;&gt;AD558,"Change",""))</f>
        <v/>
      </c>
      <c r="AD558" s="1521" t="str">
        <f>IF(OR(R1328=0,R1328=""),"",R1328)</f>
        <v/>
      </c>
      <c r="AE558" s="802" t="s">
        <v>470</v>
      </c>
      <c r="AG558" s="1369"/>
    </row>
    <row r="559" spans="1:33" ht="11.25" customHeight="1" thickBot="1">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533</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1146</v>
      </c>
      <c r="AB560" s="1236"/>
      <c r="AD560" s="1286"/>
    </row>
    <row r="561" spans="1:31" ht="11.25" customHeight="1" thickBot="1">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533</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c r="AC561" s="797" t="str">
        <f t="shared" ref="AC561:AC566" si="62">IF(AND(OR(AB561="",AB561=0),OR(AD561="",AD561=0)),"",IF(AB561&lt;&gt;AD561,"Change",""))</f>
        <v/>
      </c>
      <c r="AD561" s="1515" t="str">
        <f t="shared" ref="AD561:AD566" si="63">IF(OR(T1="",T1=0),"",T1)</f>
        <v/>
      </c>
      <c r="AE561" s="802" t="s">
        <v>1147</v>
      </c>
    </row>
    <row r="562" spans="1:31" ht="11.25" customHeight="1">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c r="AC562" s="797" t="str">
        <f t="shared" si="62"/>
        <v/>
      </c>
      <c r="AD562" s="1515" t="str">
        <f t="shared" si="63"/>
        <v/>
      </c>
      <c r="AE562" s="802" t="s">
        <v>1148</v>
      </c>
    </row>
    <row r="563" spans="1:31" ht="11.25" customHeight="1">
      <c r="A563" s="878">
        <v>35</v>
      </c>
      <c r="B563" s="251" t="s">
        <v>699</v>
      </c>
      <c r="C563" s="246" t="s">
        <v>763</v>
      </c>
      <c r="D563" s="204"/>
      <c r="E563" s="67"/>
      <c r="F563" s="67"/>
      <c r="G563" s="204"/>
      <c r="H563" s="204"/>
      <c r="I563" s="204"/>
      <c r="J563" s="204"/>
      <c r="K563" s="205"/>
      <c r="L563" s="981" t="s">
        <v>533</v>
      </c>
      <c r="M563" s="141"/>
      <c r="N563" s="166" t="s">
        <v>699</v>
      </c>
      <c r="O563" s="246" t="s">
        <v>763</v>
      </c>
      <c r="P563" s="67"/>
      <c r="Q563" s="67"/>
      <c r="R563" s="122"/>
      <c r="S563" s="67"/>
      <c r="T563" s="67"/>
      <c r="U563" s="123"/>
      <c r="V563" s="123"/>
      <c r="W563" s="85"/>
      <c r="X563" s="962" t="s">
        <v>533</v>
      </c>
      <c r="AB563" s="1498"/>
      <c r="AC563" s="797" t="str">
        <f t="shared" si="62"/>
        <v/>
      </c>
      <c r="AD563" s="1515" t="str">
        <f t="shared" si="63"/>
        <v/>
      </c>
      <c r="AE563" s="802" t="s">
        <v>1149</v>
      </c>
    </row>
    <row r="564" spans="1:31" ht="11.25" customHeight="1">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c r="AC564" s="797" t="str">
        <f t="shared" si="62"/>
        <v/>
      </c>
      <c r="AD564" s="1515" t="str">
        <f t="shared" si="63"/>
        <v/>
      </c>
      <c r="AE564" s="802" t="s">
        <v>1150</v>
      </c>
    </row>
    <row r="565" spans="1:31" ht="11.25" customHeight="1">
      <c r="A565" s="878">
        <v>37</v>
      </c>
      <c r="B565" s="124" t="s">
        <v>681</v>
      </c>
      <c r="C565" s="1290" t="str">
        <f>IF(O565="","",IF(LEN(O565)&lt;=135,O565,IF(LEN(O565)&lt;=260,LEFT(O565,SEARCH(" ",O565,125)),LEFT(O565,SEARCH(" ",O565,130)))))</f>
        <v/>
      </c>
      <c r="D565" s="61"/>
      <c r="E565" s="61"/>
      <c r="F565" s="61"/>
      <c r="G565" s="61"/>
      <c r="H565" s="61"/>
      <c r="I565" s="61"/>
      <c r="J565" s="61"/>
      <c r="K565" s="100"/>
      <c r="L565" s="981" t="s">
        <v>533</v>
      </c>
      <c r="M565" s="159"/>
      <c r="N565" s="830" t="s">
        <v>681</v>
      </c>
      <c r="O565" s="1025" t="str">
        <f>IF(O567&lt;&gt;"",O567,IF(OR(AB433=0,AB433=""),"",AB433))</f>
        <v/>
      </c>
      <c r="P565" s="59"/>
      <c r="Q565" s="59"/>
      <c r="R565" s="59"/>
      <c r="S565" s="59"/>
      <c r="T565" s="59"/>
      <c r="U565" s="59"/>
      <c r="V565" s="59"/>
      <c r="W565" s="126"/>
      <c r="X565" s="962" t="s">
        <v>533</v>
      </c>
      <c r="AB565" s="1498"/>
      <c r="AC565" s="797" t="str">
        <f t="shared" si="62"/>
        <v/>
      </c>
      <c r="AD565" s="1515" t="str">
        <f t="shared" si="63"/>
        <v/>
      </c>
      <c r="AE565" s="802" t="s">
        <v>1151</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c r="AC566" s="797" t="str">
        <f t="shared" si="62"/>
        <v/>
      </c>
      <c r="AD566" s="1515" t="str">
        <f t="shared" si="63"/>
        <v/>
      </c>
      <c r="AE566" s="802" t="s">
        <v>1152</v>
      </c>
    </row>
    <row r="567" spans="1:31" ht="11.25" customHeight="1">
      <c r="A567" s="878">
        <v>39</v>
      </c>
      <c r="B567" s="101"/>
      <c r="C567" s="1290" t="str">
        <f>IF(LEN(O565)&lt;=265,"",RIGHT(O565,LEN(O565)-SEARCH(" ",O565,255)))</f>
        <v/>
      </c>
      <c r="D567" s="61"/>
      <c r="E567" s="61"/>
      <c r="F567" s="61"/>
      <c r="G567" s="61"/>
      <c r="H567" s="61"/>
      <c r="I567" s="61"/>
      <c r="J567" s="61"/>
      <c r="K567" s="100"/>
      <c r="L567" s="981" t="s">
        <v>533</v>
      </c>
      <c r="M567" s="150"/>
      <c r="N567" s="1447" t="s">
        <v>748</v>
      </c>
      <c r="O567" s="1449"/>
      <c r="P567" s="128"/>
      <c r="Q567" s="128"/>
      <c r="R567" s="59"/>
      <c r="S567" s="59"/>
      <c r="T567" s="59"/>
      <c r="U567" s="59"/>
      <c r="V567" s="59"/>
      <c r="W567" s="126"/>
      <c r="X567" s="962" t="s">
        <v>533</v>
      </c>
    </row>
    <row r="568" spans="1:31" ht="11.25" customHeight="1">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c r="A569" s="878">
        <v>41</v>
      </c>
      <c r="B569" s="395" t="s">
        <v>764</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c r="A570" s="878">
        <v>42</v>
      </c>
      <c r="B570" s="159"/>
      <c r="C570" s="65"/>
      <c r="D570" s="67"/>
      <c r="E570" s="67"/>
      <c r="F570" s="67"/>
      <c r="G570" s="67"/>
      <c r="H570" s="67"/>
      <c r="I570" s="67"/>
      <c r="J570" s="121" t="s">
        <v>538</v>
      </c>
      <c r="K570" s="85"/>
      <c r="L570" s="981" t="s">
        <v>533</v>
      </c>
      <c r="M570" s="395" t="s">
        <v>764</v>
      </c>
      <c r="N570" s="65"/>
      <c r="O570" s="65"/>
      <c r="P570" s="65"/>
      <c r="Q570" s="67"/>
      <c r="R570" s="67"/>
      <c r="S570" s="67"/>
      <c r="T570" s="67"/>
      <c r="U570" s="67"/>
      <c r="V570" s="67"/>
      <c r="W570" s="85"/>
      <c r="X570" s="962" t="s">
        <v>533</v>
      </c>
    </row>
    <row r="571" spans="1:31" ht="11.25" customHeight="1">
      <c r="A571" s="878">
        <v>43</v>
      </c>
      <c r="B571" s="159"/>
      <c r="C571" s="65"/>
      <c r="D571" s="67"/>
      <c r="E571" s="62" t="s">
        <v>765</v>
      </c>
      <c r="F571" s="67"/>
      <c r="G571" s="67"/>
      <c r="H571" s="67"/>
      <c r="I571" s="67"/>
      <c r="J571" s="158" t="str">
        <f>IF(M409=2,"NA",IF($M572="","TBD",IF($M572=1,"YES",IF($M572=3,"NA",""))))</f>
        <v>TBD</v>
      </c>
      <c r="K571" s="139" t="str">
        <f>IF($M572=2,"NO","")</f>
        <v/>
      </c>
      <c r="L571" s="981" t="s">
        <v>533</v>
      </c>
      <c r="M571" s="264" t="s">
        <v>766</v>
      </c>
      <c r="N571" s="67"/>
      <c r="O571" s="67"/>
      <c r="P571" s="67"/>
      <c r="Q571" s="67"/>
      <c r="R571" s="67"/>
      <c r="S571" s="67"/>
      <c r="T571" s="67"/>
      <c r="U571" s="67"/>
      <c r="V571" s="67"/>
      <c r="W571" s="85"/>
      <c r="X571" s="962" t="s">
        <v>533</v>
      </c>
    </row>
    <row r="572" spans="1:31" ht="11.25" customHeight="1" thickBot="1">
      <c r="A572" s="878">
        <v>44</v>
      </c>
      <c r="B572" s="159"/>
      <c r="C572" s="67"/>
      <c r="D572" s="67"/>
      <c r="E572" s="67"/>
      <c r="F572" s="67"/>
      <c r="G572" s="67"/>
      <c r="H572" s="67"/>
      <c r="I572" s="67"/>
      <c r="J572" s="67"/>
      <c r="K572" s="85"/>
      <c r="L572" s="981" t="s">
        <v>533</v>
      </c>
      <c r="M572" s="1160" t="str">
        <f>IF(N572&lt;&gt;"",N572,IF(OR(AB122=0,AB122=""),"",AB122))</f>
        <v/>
      </c>
      <c r="N572" s="1006"/>
      <c r="O572" s="62" t="s">
        <v>767</v>
      </c>
      <c r="P572" s="67"/>
      <c r="Q572" s="67"/>
      <c r="R572" s="67"/>
      <c r="S572" s="67"/>
      <c r="T572" s="67"/>
      <c r="U572" s="67"/>
      <c r="V572" s="67"/>
      <c r="W572" s="85"/>
      <c r="X572" s="962" t="s">
        <v>533</v>
      </c>
    </row>
    <row r="573" spans="1:31" ht="11.25" customHeight="1">
      <c r="A573" s="878">
        <v>45</v>
      </c>
      <c r="B573" s="1360" t="str">
        <f>"Cassette/Film Size ("&amp;TBCM_IN&amp;")"</f>
        <v>Cassette/Film Size (cm)</v>
      </c>
      <c r="C573" s="1361"/>
      <c r="D573" s="1362" t="str">
        <f>"Measured* Radiation ("&amp;TBCM_IN&amp;")"</f>
        <v>Measured* Radiation (cm)</v>
      </c>
      <c r="E573" s="1361"/>
      <c r="F573" s="1692" t="s">
        <v>757</v>
      </c>
      <c r="G573" s="1693"/>
      <c r="H573" s="1694"/>
      <c r="I573" s="1703" t="s">
        <v>761</v>
      </c>
      <c r="J573" s="1704"/>
      <c r="K573" s="1705"/>
      <c r="L573" s="981" t="s">
        <v>533</v>
      </c>
      <c r="M573" s="159"/>
      <c r="N573" s="329" t="str">
        <f>"Cassette/Film Size ("&amp;TBCM_IN&amp;")"</f>
        <v>Cassette/Film Size (cm)</v>
      </c>
      <c r="O573" s="226"/>
      <c r="P573" s="330" t="str">
        <f>"Measured* Radiation ("&amp;TBCM_IN&amp;")"</f>
        <v>Measured* Radiation (cm)</v>
      </c>
      <c r="Q573" s="226"/>
      <c r="R573" s="1683" t="s">
        <v>757</v>
      </c>
      <c r="S573" s="1684"/>
      <c r="T573" s="1685"/>
      <c r="U573" s="1680" t="s">
        <v>761</v>
      </c>
      <c r="V573" s="1681"/>
      <c r="W573" s="1682"/>
      <c r="X573" s="962" t="s">
        <v>533</v>
      </c>
      <c r="AA573" s="1236"/>
      <c r="AB573" s="1236"/>
      <c r="AC573" s="1286"/>
      <c r="AD573" s="1286"/>
    </row>
    <row r="574" spans="1:31" ht="11.25" customHeight="1" thickBot="1">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c r="A577" s="878">
        <v>49</v>
      </c>
      <c r="B577" s="159"/>
      <c r="C577" s="265" t="s">
        <v>759</v>
      </c>
      <c r="D577" s="67"/>
      <c r="E577" s="67"/>
      <c r="F577" s="67"/>
      <c r="G577" s="67"/>
      <c r="H577" s="67"/>
      <c r="I577" s="67"/>
      <c r="J577" s="67"/>
      <c r="K577" s="85"/>
      <c r="L577" s="981" t="s">
        <v>533</v>
      </c>
      <c r="M577" s="159"/>
      <c r="N577" s="265" t="s">
        <v>759</v>
      </c>
      <c r="O577" s="67"/>
      <c r="P577" s="67"/>
      <c r="Q577" s="67"/>
      <c r="R577" s="67"/>
      <c r="S577" s="67"/>
      <c r="T577" s="67"/>
      <c r="U577" s="67"/>
      <c r="V577" s="67"/>
      <c r="W577" s="85"/>
      <c r="X577" s="962" t="s">
        <v>533</v>
      </c>
      <c r="AA577" s="1236"/>
      <c r="AB577" s="1236"/>
      <c r="AC577" s="1286"/>
      <c r="AD577" s="1286"/>
    </row>
    <row r="578" spans="1:30" ht="11.25" customHeight="1">
      <c r="A578" s="878">
        <v>50</v>
      </c>
      <c r="B578" s="159"/>
      <c r="C578" s="67"/>
      <c r="D578" s="67"/>
      <c r="E578" s="67"/>
      <c r="F578" s="67"/>
      <c r="G578" s="67"/>
      <c r="H578" s="67"/>
      <c r="I578" s="67"/>
      <c r="J578" s="67"/>
      <c r="K578" s="85"/>
      <c r="L578" s="981" t="s">
        <v>533</v>
      </c>
      <c r="M578" s="1050" t="s">
        <v>748</v>
      </c>
      <c r="N578" s="1103"/>
      <c r="O578" s="1103"/>
      <c r="P578" s="1102"/>
      <c r="Q578" s="1102"/>
      <c r="R578" s="60"/>
      <c r="S578" s="1104"/>
      <c r="T578" s="60"/>
      <c r="U578" s="60"/>
      <c r="V578" s="60"/>
      <c r="W578" s="83"/>
      <c r="X578" s="962" t="s">
        <v>533</v>
      </c>
      <c r="AA578" s="1236"/>
      <c r="AB578" s="1236"/>
      <c r="AC578" s="1286"/>
      <c r="AD578" s="1286"/>
    </row>
    <row r="579" spans="1:30" ht="11.25" customHeight="1">
      <c r="A579" s="878">
        <v>51</v>
      </c>
      <c r="B579" s="251" t="s">
        <v>699</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c r="A580" s="878">
        <v>52</v>
      </c>
      <c r="B580" s="159"/>
      <c r="C580" s="990" t="s">
        <v>48</v>
      </c>
      <c r="D580" s="67"/>
      <c r="E580" s="67"/>
      <c r="F580" s="67"/>
      <c r="G580" s="67"/>
      <c r="H580" s="67"/>
      <c r="I580" s="67"/>
      <c r="J580" s="67"/>
      <c r="K580" s="85"/>
      <c r="L580" s="981" t="s">
        <v>533</v>
      </c>
      <c r="M580" s="159"/>
      <c r="N580" s="166" t="s">
        <v>699</v>
      </c>
      <c r="O580" s="246" t="s">
        <v>49</v>
      </c>
      <c r="P580" s="67"/>
      <c r="Q580" s="67"/>
      <c r="R580" s="67"/>
      <c r="S580" s="67"/>
      <c r="T580" s="67"/>
      <c r="U580" s="67"/>
      <c r="V580" s="67"/>
      <c r="W580" s="85"/>
      <c r="X580" s="962" t="s">
        <v>533</v>
      </c>
      <c r="AA580" s="1236"/>
      <c r="AB580" s="1236"/>
      <c r="AC580" s="1286"/>
      <c r="AD580" s="1286"/>
    </row>
    <row r="581" spans="1:30" ht="11.25" customHeight="1">
      <c r="A581" s="878">
        <v>53</v>
      </c>
      <c r="B581" s="124" t="s">
        <v>681</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681</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c r="A584" s="878">
        <v>56</v>
      </c>
      <c r="B584" s="159"/>
      <c r="D584" s="67"/>
      <c r="E584" s="67"/>
      <c r="F584" s="67"/>
      <c r="G584" s="67"/>
      <c r="H584" s="67"/>
      <c r="I584" s="67"/>
      <c r="J584" s="67"/>
      <c r="K584" s="85"/>
      <c r="L584" s="981" t="s">
        <v>533</v>
      </c>
      <c r="M584" s="150"/>
      <c r="N584" s="1447" t="s">
        <v>748</v>
      </c>
      <c r="O584" s="1449"/>
      <c r="P584" s="67"/>
      <c r="Q584" s="67"/>
      <c r="R584" s="67"/>
      <c r="S584" s="67"/>
      <c r="T584" s="67"/>
      <c r="U584" s="67"/>
      <c r="V584" s="67"/>
      <c r="W584" s="85"/>
      <c r="X584" s="962" t="s">
        <v>533</v>
      </c>
    </row>
    <row r="585" spans="1:30" ht="11.25" customHeight="1">
      <c r="A585" s="878">
        <v>57</v>
      </c>
      <c r="B585" s="260" t="s">
        <v>536</v>
      </c>
      <c r="C585" s="133"/>
      <c r="D585" s="67"/>
      <c r="E585" s="261" t="s">
        <v>769</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c r="A587" s="878">
        <v>59</v>
      </c>
      <c r="B587" s="125"/>
      <c r="C587" s="62"/>
      <c r="D587" s="62" t="s">
        <v>1225</v>
      </c>
      <c r="E587" s="67"/>
      <c r="F587" s="67"/>
      <c r="G587" s="67"/>
      <c r="H587" s="67"/>
      <c r="I587" s="67"/>
      <c r="J587" s="158" t="str">
        <f>IF($M$409=2,"NA",IF($M589="","TBD",IF($M589=1,"Stationary",IF($M589=2,"Reciprocating",IF($M589=3,"NA","")))))</f>
        <v>TBD</v>
      </c>
      <c r="K587" s="139"/>
      <c r="L587" s="981" t="s">
        <v>533</v>
      </c>
      <c r="M587" s="264" t="s">
        <v>539</v>
      </c>
      <c r="N587" s="67"/>
      <c r="O587" s="274"/>
      <c r="P587" s="67"/>
      <c r="Q587" s="261" t="s">
        <v>769</v>
      </c>
      <c r="R587" s="65"/>
      <c r="S587" s="67"/>
      <c r="T587" s="67"/>
      <c r="U587" s="67"/>
      <c r="V587" s="67"/>
      <c r="W587" s="85"/>
      <c r="X587" s="962" t="s">
        <v>533</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c r="A589" s="878">
        <v>61</v>
      </c>
      <c r="B589" s="124" t="s">
        <v>681</v>
      </c>
      <c r="C589" s="1290" t="str">
        <f>IF(O591="","",IF(LEN(O591)&lt;=135,O591,IF(LEN(O591)&lt;=260,LEFT(O591,SEARCH(" ",O591,125)),LEFT(O591,SEARCH(" ",O591,130)))))</f>
        <v/>
      </c>
      <c r="D589" s="502"/>
      <c r="E589" s="502"/>
      <c r="F589" s="502"/>
      <c r="G589" s="502"/>
      <c r="H589" s="502"/>
      <c r="I589" s="502"/>
      <c r="J589" s="502"/>
      <c r="K589" s="100"/>
      <c r="L589" s="981" t="s">
        <v>533</v>
      </c>
      <c r="M589" s="1162" t="str">
        <f>IF(N589&lt;&gt;"",N589,IF(OR(AB123=0,AB123=""),"",AB123))</f>
        <v/>
      </c>
      <c r="N589" s="1006"/>
      <c r="O589" s="62" t="s">
        <v>770</v>
      </c>
      <c r="P589" s="67"/>
      <c r="R589" s="67"/>
      <c r="S589" s="67"/>
      <c r="T589" s="67"/>
      <c r="U589" s="67"/>
      <c r="V589" s="67"/>
      <c r="W589" s="85"/>
      <c r="X589" s="962" t="s">
        <v>533</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Radiographic image is free of grid lines.</v>
      </c>
      <c r="P590" s="62"/>
      <c r="Q590" s="62"/>
      <c r="R590" s="62"/>
      <c r="S590" s="62"/>
      <c r="T590" s="62"/>
      <c r="U590" s="62"/>
      <c r="V590" s="62"/>
      <c r="W590" s="84"/>
      <c r="X590" s="962" t="s">
        <v>533</v>
      </c>
    </row>
    <row r="591" spans="1:30" ht="11.25" customHeight="1">
      <c r="A591" s="878">
        <v>63</v>
      </c>
      <c r="B591" s="159"/>
      <c r="C591" s="1290" t="str">
        <f>IF(LEN(O591)&lt;=265,"",RIGHT(O591,LEN(O591)-SEARCH(" ",O591,255)))</f>
        <v/>
      </c>
      <c r="D591" s="502"/>
      <c r="E591" s="502"/>
      <c r="F591" s="502"/>
      <c r="G591" s="502"/>
      <c r="H591" s="502"/>
      <c r="I591" s="502"/>
      <c r="J591" s="502"/>
      <c r="K591" s="85"/>
      <c r="L591" s="981" t="s">
        <v>533</v>
      </c>
      <c r="M591" s="159"/>
      <c r="N591" s="830" t="s">
        <v>681</v>
      </c>
      <c r="O591" s="1025" t="str">
        <f>IF(O593&lt;&gt;"",O593,IF(OR(AB435=0,AB435=""),"",AB435))</f>
        <v/>
      </c>
      <c r="P591" s="59"/>
      <c r="Q591" s="59"/>
      <c r="R591" s="59"/>
      <c r="S591" s="59"/>
      <c r="T591" s="59"/>
      <c r="U591" s="59"/>
      <c r="V591" s="59"/>
      <c r="W591" s="126"/>
      <c r="X591" s="962" t="s">
        <v>533</v>
      </c>
    </row>
    <row r="592" spans="1:30" ht="11.25" customHeight="1" thickBot="1">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533</v>
      </c>
      <c r="M593" s="150"/>
      <c r="N593" s="1447" t="s">
        <v>748</v>
      </c>
      <c r="O593" s="1449"/>
      <c r="P593" s="128"/>
      <c r="Q593" s="128"/>
      <c r="R593" s="59"/>
      <c r="S593" s="59"/>
      <c r="T593" s="59"/>
      <c r="U593" s="59"/>
      <c r="V593" s="59"/>
      <c r="W593" s="126"/>
      <c r="X593" s="962" t="s">
        <v>533</v>
      </c>
    </row>
    <row r="594" spans="1:24" ht="11.25" customHeight="1" thickBot="1">
      <c r="A594" s="878">
        <v>66</v>
      </c>
      <c r="B594" s="64" t="str">
        <v>Room Number:</v>
      </c>
      <c r="C594" s="508" t="str">
        <v/>
      </c>
      <c r="D594" s="115"/>
      <c r="E594" s="142"/>
      <c r="F594" s="142"/>
      <c r="G594" s="142"/>
      <c r="H594" s="142"/>
      <c r="I594" s="64" t="str">
        <v>Survey ID:</v>
      </c>
      <c r="J594" s="1475" t="str">
        <v/>
      </c>
      <c r="L594" s="981" t="s">
        <v>533</v>
      </c>
      <c r="M594" s="168"/>
      <c r="N594" s="87"/>
      <c r="O594" s="87"/>
      <c r="P594" s="87"/>
      <c r="Q594" s="87"/>
      <c r="R594" s="87"/>
      <c r="S594" s="87"/>
      <c r="T594" s="87"/>
      <c r="U594" s="87"/>
      <c r="V594" s="87"/>
      <c r="W594" s="88"/>
      <c r="X594" s="962" t="s">
        <v>533</v>
      </c>
    </row>
    <row r="595" spans="1:24" ht="11.25" customHeight="1" thickTop="1">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c r="A597" s="878">
        <v>3</v>
      </c>
      <c r="L597" s="981" t="s">
        <v>533</v>
      </c>
      <c r="M597" s="93"/>
      <c r="N597" s="76"/>
      <c r="O597" s="76"/>
      <c r="P597" s="76"/>
      <c r="Q597" s="259"/>
      <c r="R597" s="76"/>
      <c r="S597" s="76"/>
      <c r="T597" s="76"/>
      <c r="U597" s="76"/>
      <c r="V597" s="76"/>
      <c r="W597" s="94"/>
      <c r="X597" s="962" t="s">
        <v>533</v>
      </c>
    </row>
    <row r="598" spans="1:24" ht="11.25" customHeight="1" thickTop="1" thickBot="1">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745</v>
      </c>
      <c r="U600" s="1280" t="str">
        <f>IF(OR(AB139=0,AB139=""),"",AB139)</f>
        <v/>
      </c>
      <c r="V600" s="67"/>
      <c r="W600" s="85"/>
      <c r="X600" s="962" t="s">
        <v>533</v>
      </c>
    </row>
    <row r="601" spans="1:24" ht="11.25" customHeight="1">
      <c r="A601" s="878">
        <v>7</v>
      </c>
      <c r="B601" s="80"/>
      <c r="C601" s="115"/>
      <c r="D601" s="115"/>
      <c r="E601" s="115"/>
      <c r="F601" s="248"/>
      <c r="G601" s="115"/>
      <c r="H601" s="115"/>
      <c r="I601" s="115"/>
      <c r="J601" s="115"/>
      <c r="K601" s="100"/>
      <c r="L601" s="981" t="s">
        <v>533</v>
      </c>
      <c r="M601" s="159"/>
      <c r="N601" s="1224" t="s">
        <v>735</v>
      </c>
      <c r="O601" s="1165">
        <f>IF(O602&lt;&gt;"",O602,IF(OR(AB136=0,AB136=""),"",AB136))</f>
        <v>80</v>
      </c>
      <c r="P601" s="187" t="s">
        <v>736</v>
      </c>
      <c r="Q601" s="1165" t="str">
        <f>IF(Q602&lt;&gt;"",Q602,IF(OR(AB137=0,AB137=""),"",AB137))</f>
        <v/>
      </c>
      <c r="R601" s="187" t="s">
        <v>737</v>
      </c>
      <c r="S601" s="1223" t="str">
        <f>IF(S602&lt;&gt;"",S602,IF(OR(AB138=0,AB138=""),"",AB138))</f>
        <v/>
      </c>
      <c r="T601" s="187" t="s">
        <v>738</v>
      </c>
      <c r="U601" s="635">
        <f>IF(AND(OR(U602=0,U602=""),OR(Q601=0,Q601=""),OR(S601=0,S601=""),OR(U600=0,U600="")),2,IF(U602&lt;&gt;"","See below",IF(AND(Q601&lt;&gt;"",S601&lt;&gt;""),Q601*S601,U600)))</f>
        <v>2</v>
      </c>
      <c r="V601" s="482"/>
      <c r="W601" s="490"/>
      <c r="X601" s="962" t="s">
        <v>533</v>
      </c>
    </row>
    <row r="602" spans="1:24" ht="11.25" customHeight="1">
      <c r="A602" s="878">
        <v>8</v>
      </c>
      <c r="B602" s="395" t="s">
        <v>734</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c r="A604" s="878">
        <v>10</v>
      </c>
      <c r="B604" s="124" t="s">
        <v>735</v>
      </c>
      <c r="C604" s="61">
        <f>IF(O601="","",O601)</f>
        <v>80</v>
      </c>
      <c r="D604" s="187" t="s">
        <v>736</v>
      </c>
      <c r="E604" s="61" t="str">
        <f>IF($U$602&lt;&gt;"","",IF(Q601="","",Q601))</f>
        <v/>
      </c>
      <c r="F604" s="187" t="s">
        <v>737</v>
      </c>
      <c r="G604" s="61" t="str">
        <f>IF($U$602&lt;&gt;"","",IF(S601="","",S601))</f>
        <v/>
      </c>
      <c r="H604" s="187" t="s">
        <v>738</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c r="A605" s="878">
        <v>11</v>
      </c>
      <c r="B605" s="159"/>
      <c r="C605" s="67"/>
      <c r="D605" s="67"/>
      <c r="E605" s="67"/>
      <c r="F605" s="67"/>
      <c r="G605" s="67"/>
      <c r="H605" s="67"/>
      <c r="I605" s="67"/>
      <c r="J605" s="67"/>
      <c r="K605" s="85"/>
      <c r="L605" s="981" t="s">
        <v>533</v>
      </c>
      <c r="M605" s="395" t="s">
        <v>734</v>
      </c>
      <c r="N605" s="67"/>
      <c r="O605" s="67"/>
      <c r="P605" s="67"/>
      <c r="Q605" s="67"/>
      <c r="R605" s="67"/>
      <c r="S605" s="67"/>
      <c r="T605" s="67"/>
      <c r="U605" s="67"/>
      <c r="V605" s="67"/>
      <c r="W605" s="85"/>
      <c r="X605" s="962" t="s">
        <v>533</v>
      </c>
    </row>
    <row r="606" spans="1:24" ht="11.25" customHeight="1">
      <c r="A606" s="878">
        <v>12</v>
      </c>
      <c r="B606" s="159"/>
      <c r="C606" s="257" t="s">
        <v>741</v>
      </c>
      <c r="D606" s="135"/>
      <c r="E606" s="67"/>
      <c r="F606" s="67"/>
      <c r="G606" s="67"/>
      <c r="H606" s="67"/>
      <c r="I606" s="67"/>
      <c r="J606" s="60"/>
      <c r="K606" s="85"/>
      <c r="L606" s="981" t="s">
        <v>533</v>
      </c>
      <c r="M606" s="629"/>
      <c r="N606" s="700" t="s">
        <v>747</v>
      </c>
      <c r="O606" s="627"/>
      <c r="P606" s="67"/>
      <c r="Q606" s="1201" t="s">
        <v>741</v>
      </c>
      <c r="R606" s="1202"/>
      <c r="S606" s="67"/>
      <c r="T606" s="67"/>
      <c r="U606" s="67"/>
      <c r="V606" s="67"/>
      <c r="W606" s="85"/>
      <c r="X606" s="962" t="s">
        <v>533</v>
      </c>
    </row>
    <row r="607" spans="1:24" ht="11.25" customHeight="1" thickBot="1">
      <c r="A607" s="878">
        <v>13</v>
      </c>
      <c r="B607" s="159"/>
      <c r="C607" s="258" t="str">
        <f>"Distance ("&amp;WBCM_IN&amp;")"</f>
        <v>Distance (cm)</v>
      </c>
      <c r="D607" s="196"/>
      <c r="E607" s="67"/>
      <c r="F607" s="67"/>
      <c r="G607" s="67"/>
      <c r="H607" s="67"/>
      <c r="I607" s="197" t="s">
        <v>741</v>
      </c>
      <c r="J607" s="196"/>
      <c r="K607" s="85"/>
      <c r="L607" s="981" t="s">
        <v>533</v>
      </c>
      <c r="M607" s="887"/>
      <c r="N607" s="699" t="s">
        <v>750</v>
      </c>
      <c r="O607" s="627"/>
      <c r="P607" s="67"/>
      <c r="Q607" s="1203" t="str">
        <f>"Distance ("&amp;WBCM_IN&amp;")"</f>
        <v>Distance (cm)</v>
      </c>
      <c r="R607" s="1204"/>
      <c r="S607" s="67"/>
      <c r="T607" s="1678" t="s">
        <v>741</v>
      </c>
      <c r="U607" s="1679"/>
      <c r="V607" s="67"/>
      <c r="W607" s="85"/>
      <c r="X607" s="962" t="s">
        <v>533</v>
      </c>
    </row>
    <row r="608" spans="1:24" ht="11.25" customHeight="1" thickBot="1">
      <c r="A608" s="878">
        <v>14</v>
      </c>
      <c r="B608" s="159"/>
      <c r="C608" s="254">
        <f>Q608</f>
        <v>0</v>
      </c>
      <c r="D608" s="209"/>
      <c r="E608" s="67"/>
      <c r="F608" s="67"/>
      <c r="G608" s="67"/>
      <c r="H608" s="67"/>
      <c r="I608" s="255" t="s">
        <v>698</v>
      </c>
      <c r="J608" s="256" t="str">
        <f>U608</f>
        <v>TBD</v>
      </c>
      <c r="K608" s="85"/>
      <c r="L608" s="981" t="s">
        <v>533</v>
      </c>
      <c r="M608" s="887"/>
      <c r="N608" s="699" t="s">
        <v>756</v>
      </c>
      <c r="O608" s="627"/>
      <c r="P608" s="67"/>
      <c r="Q608" s="1707"/>
      <c r="R608" s="1708"/>
      <c r="S608" s="67"/>
      <c r="T608" s="1076" t="s">
        <v>698</v>
      </c>
      <c r="U608" s="1056" t="str">
        <f>IF(OR($M$434=2,$Q$608="NA"),"NA",IF($M$607=1,"YES",IF($M$607=2,"NO",IF($Q$608="","TBD",IF(WBCM_IN="cm",IF($Q$608&gt;0.02*M616,"NO","YES"),IF($Q$608&gt;0.02*M616,"NO","YES"))))))</f>
        <v>TBD</v>
      </c>
      <c r="V608" s="67"/>
      <c r="W608" s="85"/>
      <c r="X608" s="962" t="s">
        <v>533</v>
      </c>
    </row>
    <row r="609" spans="1:54" ht="11.25" customHeight="1">
      <c r="A609" s="878">
        <v>15</v>
      </c>
      <c r="B609" s="159"/>
      <c r="C609" s="123"/>
      <c r="D609" s="67"/>
      <c r="E609" s="67"/>
      <c r="F609" s="67"/>
      <c r="G609" s="67"/>
      <c r="H609" s="67"/>
      <c r="I609" s="43"/>
      <c r="J609" s="67"/>
      <c r="K609" s="85"/>
      <c r="L609" s="981" t="s">
        <v>533</v>
      </c>
      <c r="M609" s="887"/>
      <c r="N609" s="699" t="s">
        <v>758</v>
      </c>
      <c r="O609" s="627"/>
      <c r="P609" s="67"/>
      <c r="Q609" s="1024" t="s">
        <v>495</v>
      </c>
      <c r="R609" s="1281" t="str">
        <f>IF(AB478="","",AB478)</f>
        <v/>
      </c>
      <c r="S609" s="67"/>
      <c r="T609" s="67"/>
      <c r="U609" s="67"/>
      <c r="V609" s="67"/>
      <c r="W609" s="85"/>
      <c r="X609" s="962" t="s">
        <v>533</v>
      </c>
    </row>
    <row r="610" spans="1:54" ht="11.25" customHeight="1">
      <c r="A610" s="878">
        <v>16</v>
      </c>
      <c r="B610" s="251" t="s">
        <v>699</v>
      </c>
      <c r="C610" s="119" t="s">
        <v>746</v>
      </c>
      <c r="D610" s="67"/>
      <c r="E610" s="67"/>
      <c r="F610" s="67"/>
      <c r="G610" s="67"/>
      <c r="H610" s="67"/>
      <c r="I610" s="67"/>
      <c r="J610" s="67"/>
      <c r="K610" s="85"/>
      <c r="L610" s="981" t="s">
        <v>533</v>
      </c>
      <c r="M610" s="159"/>
      <c r="N610" s="166" t="s">
        <v>699</v>
      </c>
      <c r="O610" s="119" t="s">
        <v>35</v>
      </c>
      <c r="P610" s="67"/>
      <c r="Q610" s="67"/>
      <c r="R610" s="67"/>
      <c r="S610" s="67"/>
      <c r="T610" s="67"/>
      <c r="U610" s="67"/>
      <c r="V610" s="67"/>
      <c r="W610" s="85"/>
      <c r="X610" s="962" t="s">
        <v>533</v>
      </c>
    </row>
    <row r="611" spans="1:54" ht="11.25" customHeight="1" thickBot="1">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c r="A612" s="878">
        <v>18</v>
      </c>
      <c r="B612" s="159"/>
      <c r="C612" s="1359"/>
      <c r="D612" s="1360" t="s">
        <v>751</v>
      </c>
      <c r="E612" s="1361"/>
      <c r="F612" s="1362" t="s">
        <v>752</v>
      </c>
      <c r="G612" s="1361"/>
      <c r="H612" s="1362" t="s">
        <v>753</v>
      </c>
      <c r="I612" s="1357"/>
      <c r="J612" s="67"/>
      <c r="K612" s="85"/>
      <c r="L612" s="981" t="s">
        <v>533</v>
      </c>
      <c r="M612" s="159"/>
      <c r="N612" s="67"/>
      <c r="O612" s="67"/>
      <c r="P612" s="67"/>
      <c r="Q612" s="67"/>
      <c r="R612" s="67"/>
      <c r="S612" s="67"/>
      <c r="T612" s="67"/>
      <c r="U612" s="67"/>
      <c r="V612" s="67"/>
      <c r="W612" s="85"/>
      <c r="X612" s="962" t="s">
        <v>533</v>
      </c>
    </row>
    <row r="613" spans="1:54" ht="11.25" customHeight="1">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774</v>
      </c>
      <c r="N613" s="330" t="s">
        <v>751</v>
      </c>
      <c r="O613" s="226"/>
      <c r="P613" s="330" t="s">
        <v>752</v>
      </c>
      <c r="Q613" s="226"/>
      <c r="R613" s="330" t="s">
        <v>753</v>
      </c>
      <c r="S613" s="332"/>
      <c r="T613" s="280" t="s">
        <v>754</v>
      </c>
      <c r="U613" s="161"/>
      <c r="V613" s="133" t="s">
        <v>755</v>
      </c>
      <c r="W613" s="241"/>
      <c r="X613" s="962" t="s">
        <v>533</v>
      </c>
    </row>
    <row r="614" spans="1:54" ht="11.25" customHeight="1" thickBot="1">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757</v>
      </c>
      <c r="U614" s="215"/>
      <c r="V614" s="219" t="s">
        <v>757</v>
      </c>
      <c r="W614" s="241"/>
      <c r="X614" s="962" t="s">
        <v>533</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775</v>
      </c>
      <c r="P615" s="335" t="s">
        <v>582</v>
      </c>
      <c r="Q615" s="334" t="s">
        <v>775</v>
      </c>
      <c r="R615" s="335" t="s">
        <v>582</v>
      </c>
      <c r="S615" s="336" t="s">
        <v>775</v>
      </c>
      <c r="T615" s="336" t="s">
        <v>582</v>
      </c>
      <c r="U615" s="334" t="s">
        <v>775</v>
      </c>
      <c r="V615" s="335" t="s">
        <v>582</v>
      </c>
      <c r="W615" s="339" t="s">
        <v>775</v>
      </c>
      <c r="X615" s="962" t="s">
        <v>533</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533</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c r="A617" s="878">
        <v>23</v>
      </c>
      <c r="B617" s="159"/>
      <c r="C617" s="265" t="s">
        <v>759</v>
      </c>
      <c r="D617" s="67"/>
      <c r="E617" s="67"/>
      <c r="F617" s="67"/>
      <c r="G617" s="67"/>
      <c r="H617" s="67"/>
      <c r="I617" s="67"/>
      <c r="J617" s="67"/>
      <c r="K617" s="85"/>
      <c r="L617" s="981" t="s">
        <v>533</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c r="A618" s="878">
        <v>24</v>
      </c>
      <c r="B618" s="159"/>
      <c r="C618" s="4" t="s">
        <v>760</v>
      </c>
      <c r="D618" s="67"/>
      <c r="E618" s="67"/>
      <c r="F618" s="67"/>
      <c r="G618" s="67"/>
      <c r="H618" s="67"/>
      <c r="I618" s="67"/>
      <c r="J618" s="67"/>
      <c r="K618" s="85"/>
      <c r="L618" s="981" t="s">
        <v>533</v>
      </c>
      <c r="M618" s="211" t="s">
        <v>759</v>
      </c>
      <c r="N618" s="123"/>
      <c r="O618" s="123"/>
      <c r="P618" s="123"/>
      <c r="Q618" s="123"/>
      <c r="R618" s="202"/>
      <c r="S618" s="123"/>
      <c r="T618" s="67"/>
      <c r="U618" s="67"/>
      <c r="V618" s="67"/>
      <c r="W618" s="85"/>
      <c r="X618" s="962" t="s">
        <v>533</v>
      </c>
    </row>
    <row r="619" spans="1:54" ht="11.25" customHeight="1" thickBot="1">
      <c r="A619" s="878">
        <v>25</v>
      </c>
      <c r="B619" s="1354" t="s">
        <v>754</v>
      </c>
      <c r="C619" s="1355"/>
      <c r="D619" s="1356" t="s">
        <v>755</v>
      </c>
      <c r="E619" s="1357"/>
      <c r="F619" s="1358"/>
      <c r="G619" s="473"/>
      <c r="H619" s="234"/>
      <c r="I619" s="235" t="s">
        <v>761</v>
      </c>
      <c r="J619" s="233"/>
      <c r="K619" s="244"/>
      <c r="L619" s="981" t="s">
        <v>533</v>
      </c>
      <c r="M619" s="212" t="s">
        <v>760</v>
      </c>
      <c r="N619" s="67"/>
      <c r="O619" s="67"/>
      <c r="P619" s="67"/>
      <c r="Q619" s="67"/>
      <c r="R619" s="67"/>
      <c r="S619" s="67"/>
      <c r="T619" s="1150"/>
      <c r="U619" s="1677" t="s">
        <v>761</v>
      </c>
      <c r="V619" s="1677"/>
      <c r="W619" s="1149"/>
      <c r="X619" s="962" t="s">
        <v>533</v>
      </c>
    </row>
    <row r="620" spans="1:54" ht="11.25" customHeight="1">
      <c r="A620" s="878">
        <v>26</v>
      </c>
      <c r="B620" s="399" t="s">
        <v>757</v>
      </c>
      <c r="C620" s="215"/>
      <c r="D620" s="219" t="s">
        <v>757</v>
      </c>
      <c r="E620" s="493"/>
      <c r="F620" s="495" t="str">
        <f>"Indicated Field Size ("&amp;WBCM_IN&amp;")"</f>
        <v>Indicated Field Size (cm)</v>
      </c>
      <c r="G620" s="239"/>
      <c r="H620" s="219" t="s">
        <v>754</v>
      </c>
      <c r="I620" s="215"/>
      <c r="J620" s="217" t="s">
        <v>755</v>
      </c>
      <c r="K620" s="340"/>
      <c r="L620" s="981" t="s">
        <v>533</v>
      </c>
      <c r="M620" s="1035" t="s">
        <v>762</v>
      </c>
      <c r="N620" s="1036"/>
      <c r="O620" s="1030"/>
      <c r="P620" s="67"/>
      <c r="Q620" s="67"/>
      <c r="R620" s="238" t="str">
        <f>"Indicated Field Size ("&amp;WBCM_IN&amp;")"</f>
        <v>Indicated Field Size (cm)</v>
      </c>
      <c r="S620" s="337"/>
      <c r="T620" s="1064" t="s">
        <v>754</v>
      </c>
      <c r="U620" s="1065"/>
      <c r="V620" s="1066" t="s">
        <v>755</v>
      </c>
      <c r="W620" s="1067"/>
      <c r="X620" s="962" t="s">
        <v>533</v>
      </c>
    </row>
    <row r="621" spans="1:54" ht="11.25" customHeight="1" thickBot="1">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775</v>
      </c>
      <c r="T621" s="1068" t="s">
        <v>582</v>
      </c>
      <c r="U621" s="1069" t="s">
        <v>775</v>
      </c>
      <c r="V621" s="1068" t="s">
        <v>582</v>
      </c>
      <c r="W621" s="1070" t="s">
        <v>775</v>
      </c>
      <c r="X621" s="962" t="s">
        <v>533</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533</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1214</v>
      </c>
      <c r="AP622" s="1618" t="s">
        <v>70</v>
      </c>
      <c r="AQ622" s="1619"/>
      <c r="AR622" s="1619"/>
      <c r="AS622" s="1620"/>
      <c r="AT622" s="1618" t="s">
        <v>69</v>
      </c>
      <c r="AU622" s="1619"/>
      <c r="AV622" s="1620"/>
      <c r="AW622" s="1618" t="s">
        <v>1209</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533</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c r="A624" s="878">
        <v>30</v>
      </c>
      <c r="B624" s="251" t="s">
        <v>699</v>
      </c>
      <c r="C624" s="246" t="s">
        <v>763</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1226</v>
      </c>
      <c r="AT624" s="1569" t="s">
        <v>1226</v>
      </c>
      <c r="AU624" s="695" t="s">
        <v>593</v>
      </c>
      <c r="AV624" s="1526" t="s">
        <v>110</v>
      </c>
      <c r="AW624" s="1592" t="s">
        <v>590</v>
      </c>
      <c r="AX624" s="1593" t="s">
        <v>1210</v>
      </c>
      <c r="AY624" s="1593" t="s">
        <v>1211</v>
      </c>
      <c r="AZ624" s="1593" t="s">
        <v>1242</v>
      </c>
      <c r="BA624" s="1593" t="s">
        <v>1212</v>
      </c>
      <c r="BB624" s="1594" t="s">
        <v>1213</v>
      </c>
    </row>
    <row r="625" spans="1:54" ht="11.25" customHeight="1" thickTop="1">
      <c r="A625" s="878">
        <v>31</v>
      </c>
      <c r="B625" s="262"/>
      <c r="C625" s="119" t="s">
        <v>571</v>
      </c>
      <c r="D625" s="204"/>
      <c r="E625" s="67"/>
      <c r="F625" s="67"/>
      <c r="G625" s="204"/>
      <c r="H625" s="204"/>
      <c r="I625" s="204"/>
      <c r="J625" s="204"/>
      <c r="K625" s="205"/>
      <c r="L625" s="981" t="s">
        <v>533</v>
      </c>
      <c r="M625" s="141"/>
      <c r="N625" s="166" t="s">
        <v>699</v>
      </c>
      <c r="O625" s="246" t="s">
        <v>763</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681</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681</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533</v>
      </c>
      <c r="M630" s="150"/>
      <c r="N630" s="1447" t="s">
        <v>748</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764</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765</v>
      </c>
      <c r="F633" s="67"/>
      <c r="G633" s="67"/>
      <c r="H633" s="67"/>
      <c r="I633" s="67"/>
      <c r="J633" s="158" t="str">
        <f>IF(M434=2,"NA",IF($M635="","TBD",IF($M635=1,"YES",IF($M635=3,"NA",""))))</f>
        <v>TBD</v>
      </c>
      <c r="K633" s="139" t="str">
        <f>IF($M635=2,"NO","")</f>
        <v/>
      </c>
      <c r="L633" s="981" t="s">
        <v>533</v>
      </c>
      <c r="M633" s="395" t="s">
        <v>764</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533</v>
      </c>
      <c r="M634" s="264" t="s">
        <v>766</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640</v>
      </c>
      <c r="C635" s="1364" t="str">
        <f>"Cassette/Film Size ("&amp;WBCM_IN&amp;")"</f>
        <v>Cassette/Film Size (cm)</v>
      </c>
      <c r="D635" s="1361"/>
      <c r="E635" s="1362" t="str">
        <f>"Measured* Radiation ("&amp;WBCM_IN&amp;")"</f>
        <v>Measured* Radiation (cm)</v>
      </c>
      <c r="F635" s="1361"/>
      <c r="G635" s="1365" t="s">
        <v>757</v>
      </c>
      <c r="H635" s="1366"/>
      <c r="I635" s="1366"/>
      <c r="J635" s="269" t="s">
        <v>761</v>
      </c>
      <c r="K635" s="271"/>
      <c r="L635" s="981" t="s">
        <v>533</v>
      </c>
      <c r="M635" s="1160" t="str">
        <f>IF(N635&lt;&gt;"",N635,IF(OR(AB151=0,AB151=""),"",AB151))</f>
        <v/>
      </c>
      <c r="N635" s="1006"/>
      <c r="O635" s="62" t="s">
        <v>765</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83" t="s">
        <v>757</v>
      </c>
      <c r="S637" s="1684"/>
      <c r="T637" s="1685"/>
      <c r="U637" s="1680" t="s">
        <v>761</v>
      </c>
      <c r="V637" s="1681"/>
      <c r="W637" s="1682"/>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775</v>
      </c>
      <c r="P638" s="335" t="s">
        <v>582</v>
      </c>
      <c r="Q638" s="338" t="s">
        <v>775</v>
      </c>
      <c r="R638" s="335" t="s">
        <v>582</v>
      </c>
      <c r="S638" s="336" t="s">
        <v>775</v>
      </c>
      <c r="T638" s="336" t="s">
        <v>41</v>
      </c>
      <c r="U638" s="1071" t="s">
        <v>582</v>
      </c>
      <c r="V638" s="1069" t="s">
        <v>775</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759</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699</v>
      </c>
      <c r="C641" s="246" t="s">
        <v>573</v>
      </c>
      <c r="D641" s="122"/>
      <c r="E641" s="123"/>
      <c r="F641" s="123"/>
      <c r="G641" s="123"/>
      <c r="H641" s="123"/>
      <c r="I641" s="123"/>
      <c r="J641" s="158"/>
      <c r="K641" s="139" t="str">
        <f>IF(M643=2,"NO","")</f>
        <v/>
      </c>
      <c r="L641" s="981" t="s">
        <v>533</v>
      </c>
      <c r="M641" s="159"/>
      <c r="N641" s="265" t="s">
        <v>759</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533</v>
      </c>
      <c r="M642" s="1000"/>
      <c r="N642" s="1001"/>
      <c r="O642" s="1001"/>
      <c r="P642" s="1102"/>
      <c r="Q642" s="1102"/>
      <c r="R642" s="1048" t="s">
        <v>748</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681</v>
      </c>
      <c r="C644" s="1290" t="str">
        <f>IF(O646="","",IF(LEN(O646)&lt;=135,O646,IF(LEN(O646)&lt;=260,LEFT(O646,SEARCH(" ",O646,125)),LEFT(O646,SEARCH(" ",O646,130)))))</f>
        <v/>
      </c>
      <c r="D644" s="61"/>
      <c r="E644" s="61"/>
      <c r="F644" s="61"/>
      <c r="G644" s="61"/>
      <c r="H644" s="61"/>
      <c r="I644" s="61"/>
      <c r="J644" s="61"/>
      <c r="K644" s="85"/>
      <c r="L644" s="981" t="s">
        <v>533</v>
      </c>
      <c r="M644" s="276"/>
      <c r="N644" s="166" t="s">
        <v>699</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533</v>
      </c>
      <c r="M646" s="125"/>
      <c r="N646" s="830" t="s">
        <v>681</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536</v>
      </c>
      <c r="C648" s="133"/>
      <c r="D648" s="67"/>
      <c r="E648" s="261" t="s">
        <v>769</v>
      </c>
      <c r="F648" s="65"/>
      <c r="G648" s="47"/>
      <c r="H648" s="47"/>
      <c r="I648" s="47"/>
      <c r="J648" s="534" t="s">
        <v>538</v>
      </c>
      <c r="K648" s="535"/>
      <c r="L648" s="981" t="s">
        <v>533</v>
      </c>
      <c r="M648" s="159"/>
      <c r="N648" s="1447" t="s">
        <v>748</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1225</v>
      </c>
      <c r="E650" s="67"/>
      <c r="F650" s="67"/>
      <c r="G650" s="67"/>
      <c r="H650" s="67"/>
      <c r="I650" s="67"/>
      <c r="J650" s="158" t="str">
        <f>IF($M$409=2,"NA",IF($M653="","TBD",IF($M653=1,"Stationary",IF($M653=2,"Reciprocating",IF($M653=3,"NA","")))))</f>
        <v>TBD</v>
      </c>
      <c r="K650" s="139"/>
      <c r="L650" s="981" t="s">
        <v>533</v>
      </c>
      <c r="M650" s="159"/>
      <c r="N650" s="67"/>
      <c r="O650" s="274"/>
      <c r="P650" s="67"/>
      <c r="Q650" s="67"/>
      <c r="R650" s="1226" t="s">
        <v>769</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681</v>
      </c>
      <c r="C653" s="1290" t="str">
        <f>IF(O656="","",IF(LEN(O656)&lt;=135,O656,IF(LEN(O656)&lt;=260,LEFT(O656,SEARCH(" ",O656,125)),LEFT(O656,SEARCH(" ",O656,130)))))</f>
        <v/>
      </c>
      <c r="D653" s="61"/>
      <c r="E653" s="61"/>
      <c r="F653" s="61"/>
      <c r="G653" s="61"/>
      <c r="H653" s="61"/>
      <c r="I653" s="61"/>
      <c r="J653" s="61"/>
      <c r="K653" s="100"/>
      <c r="L653" s="981" t="s">
        <v>533</v>
      </c>
      <c r="M653" s="1162" t="str">
        <f>IF(N653&lt;&gt;"",N653,IF(OR(AB152=0,AB152=""),"",AB152))</f>
        <v/>
      </c>
      <c r="N653" s="1006"/>
      <c r="O653" s="62" t="s">
        <v>770</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Radiographic image is free of grid lines.</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533</v>
      </c>
      <c r="M656" s="159"/>
      <c r="N656" s="830" t="s">
        <v>681</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1246</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533</v>
      </c>
      <c r="M658" s="150"/>
      <c r="N658" s="1447" t="s">
        <v>748</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
      </c>
      <c r="D660" s="115"/>
      <c r="E660" s="142"/>
      <c r="F660" s="142"/>
      <c r="G660" s="142"/>
      <c r="H660" s="142"/>
      <c r="I660" s="64" t="str">
        <v>Survey ID:</v>
      </c>
      <c r="J660" s="1475" t="str">
        <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798</v>
      </c>
      <c r="W665" s="607" t="s">
        <v>799</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533</v>
      </c>
      <c r="M666" s="395" t="s">
        <v>785</v>
      </c>
      <c r="N666" s="280"/>
      <c r="O666" s="3"/>
      <c r="P666" s="3"/>
      <c r="Q666" s="62" t="s">
        <v>800</v>
      </c>
      <c r="R666" s="3"/>
      <c r="S666" s="3"/>
      <c r="T666" s="3"/>
      <c r="U666" s="5" t="s">
        <v>696</v>
      </c>
      <c r="V666" s="5" t="s">
        <v>801</v>
      </c>
      <c r="W666" s="607" t="s">
        <v>801</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785</v>
      </c>
      <c r="C667" s="280"/>
      <c r="D667" s="3"/>
      <c r="E667" s="3"/>
      <c r="F667" s="3"/>
      <c r="G667" s="3"/>
      <c r="H667" s="3"/>
      <c r="I667" s="3"/>
      <c r="J667" s="3"/>
      <c r="K667" s="85"/>
      <c r="L667" s="981" t="s">
        <v>533</v>
      </c>
      <c r="M667" s="278" t="str">
        <f>$S$37</f>
        <v>Large:</v>
      </c>
      <c r="N667" s="1113" t="str">
        <f>IF($U$54="","?Tube #?",IF(ISNA(MATCH($U$54,$U$59:$U$65,0)),IF(ISNA(MATCH($U$54,$V$59:$V$65,0)),"?Tube #?",$T$37),$T$24))</f>
        <v>?Tube #?</v>
      </c>
      <c r="O667" s="4" t="s">
        <v>802</v>
      </c>
      <c r="P667" s="3"/>
      <c r="Q667" s="1171">
        <f>AB155</f>
        <v>0</v>
      </c>
      <c r="R667" s="1287" t="s">
        <v>448</v>
      </c>
      <c r="S667" s="3"/>
      <c r="T667" s="3"/>
      <c r="U667" s="5" t="s">
        <v>803</v>
      </c>
      <c r="V667" s="5" t="s">
        <v>803</v>
      </c>
      <c r="W667" s="607" t="s">
        <v>803</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798</v>
      </c>
      <c r="K668" s="607" t="s">
        <v>799</v>
      </c>
      <c r="L668" s="981" t="s">
        <v>533</v>
      </c>
      <c r="M668" s="56"/>
      <c r="N668" s="67"/>
      <c r="O668" s="31" t="s">
        <v>590</v>
      </c>
      <c r="P668" s="1002" t="s">
        <v>592</v>
      </c>
      <c r="Q668" s="31" t="s">
        <v>804</v>
      </c>
      <c r="R668" s="31" t="s">
        <v>805</v>
      </c>
      <c r="S668" s="31" t="s">
        <v>806</v>
      </c>
      <c r="T668" s="349" t="s">
        <v>807</v>
      </c>
      <c r="U668" s="7" t="s">
        <v>808</v>
      </c>
      <c r="V668" s="7" t="s">
        <v>808</v>
      </c>
      <c r="W668" s="26" t="s">
        <v>808</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t="str">
        <f>IF(N667="","",N667)</f>
        <v>?Tube #?</v>
      </c>
      <c r="D669" s="4" t="str">
        <f>IF(O667="","",O667)</f>
        <v>mm</v>
      </c>
      <c r="E669" s="3"/>
      <c r="F669" s="3"/>
      <c r="G669" s="3"/>
      <c r="H669" s="3"/>
      <c r="I669" s="5" t="s">
        <v>696</v>
      </c>
      <c r="J669" s="5" t="s">
        <v>801</v>
      </c>
      <c r="K669" s="607" t="s">
        <v>801</v>
      </c>
      <c r="L669" s="981" t="s">
        <v>533</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803</v>
      </c>
      <c r="J670" s="5" t="s">
        <v>803</v>
      </c>
      <c r="K670" s="607" t="s">
        <v>803</v>
      </c>
      <c r="L670" s="981" t="s">
        <v>533</v>
      </c>
      <c r="M670" s="1037"/>
      <c r="N670" s="1029" t="s">
        <v>809</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590</v>
      </c>
      <c r="D671" s="31" t="str">
        <f>IF(LFMAS="","mA/mAs",LFMAS)</f>
        <v>mA</v>
      </c>
      <c r="E671" s="31" t="s">
        <v>804</v>
      </c>
      <c r="F671" s="31" t="s">
        <v>805</v>
      </c>
      <c r="G671" s="31" t="s">
        <v>806</v>
      </c>
      <c r="H671" s="349" t="s">
        <v>807</v>
      </c>
      <c r="I671" s="7" t="s">
        <v>808</v>
      </c>
      <c r="J671" s="7" t="s">
        <v>808</v>
      </c>
      <c r="K671" s="26" t="s">
        <v>808</v>
      </c>
      <c r="L671" s="981" t="s">
        <v>533</v>
      </c>
      <c r="M671" s="159"/>
      <c r="N671" s="67"/>
      <c r="O671" s="67"/>
      <c r="P671" s="3"/>
      <c r="Q671" s="62" t="s">
        <v>800</v>
      </c>
      <c r="R671" s="3"/>
      <c r="S671" s="3"/>
      <c r="T671" s="67"/>
      <c r="U671" s="5" t="s">
        <v>696</v>
      </c>
      <c r="V671" s="5" t="s">
        <v>801</v>
      </c>
      <c r="W671" s="607" t="s">
        <v>801</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533</v>
      </c>
      <c r="M672" s="278" t="str">
        <f>IF($U$54="","Small:",IF(ISNA(MATCH($U$54,$U$59:$U$65,0)),IF(ISNA(MATCH($U$54,$V$59:$V$65,0)),"Small:",IF($T$39="",$S$38,$S$39)),IF($T$26="",$S$25,$S$26)))</f>
        <v>Small:</v>
      </c>
      <c r="N672" s="1113" t="str">
        <f>IF($U$54="","?Tube #?",IF(ISNA(MATCH($U$54,$U$59:$U$65,0)),IF(ISNA(MATCH($U$54,$V$59:$V$65,0)),"?Tube #?",IF($T$39="",$T$38,$T$39)),IF($T$26="",$T$25,$T$26)))</f>
        <v>?Tube #?</v>
      </c>
      <c r="O672" s="4" t="s">
        <v>802</v>
      </c>
      <c r="P672" s="3"/>
      <c r="Q672" s="1171">
        <f>AB165</f>
        <v>0</v>
      </c>
      <c r="R672" s="1287" t="s">
        <v>448</v>
      </c>
      <c r="S672" s="3"/>
      <c r="T672" s="67"/>
      <c r="U672" s="5" t="s">
        <v>803</v>
      </c>
      <c r="V672" s="5" t="s">
        <v>803</v>
      </c>
      <c r="W672" s="607" t="s">
        <v>803</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533</v>
      </c>
      <c r="M673" s="159"/>
      <c r="N673" s="67"/>
      <c r="O673" s="31" t="s">
        <v>590</v>
      </c>
      <c r="P673" s="1002" t="s">
        <v>592</v>
      </c>
      <c r="Q673" s="31" t="s">
        <v>804</v>
      </c>
      <c r="R673" s="31" t="s">
        <v>805</v>
      </c>
      <c r="S673" s="31" t="s">
        <v>806</v>
      </c>
      <c r="T673" s="349" t="s">
        <v>807</v>
      </c>
      <c r="U673" s="7" t="s">
        <v>808</v>
      </c>
      <c r="V673" s="7" t="s">
        <v>808</v>
      </c>
      <c r="W673" s="26" t="s">
        <v>808</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t="str">
        <f>IF(N672="","",N672)</f>
        <v>?Tube #?</v>
      </c>
      <c r="D674" s="4" t="str">
        <f>IF(O672="","",O672)</f>
        <v>mm</v>
      </c>
      <c r="E674" s="3"/>
      <c r="F674" s="3"/>
      <c r="G674" s="3"/>
      <c r="H674" s="3"/>
      <c r="I674" s="5" t="s">
        <v>696</v>
      </c>
      <c r="J674" s="5" t="s">
        <v>801</v>
      </c>
      <c r="K674" s="607" t="s">
        <v>801</v>
      </c>
      <c r="L674" s="981" t="s">
        <v>533</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803</v>
      </c>
      <c r="J675" s="5" t="s">
        <v>803</v>
      </c>
      <c r="K675" s="607" t="s">
        <v>803</v>
      </c>
      <c r="L675" s="981" t="s">
        <v>533</v>
      </c>
      <c r="M675" s="1037"/>
      <c r="N675" s="1029" t="s">
        <v>809</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590</v>
      </c>
      <c r="D676" s="31" t="str">
        <f>IF(SFMAS="","mA/mAs",SFMAS)</f>
        <v>mA</v>
      </c>
      <c r="E676" s="31" t="s">
        <v>804</v>
      </c>
      <c r="F676" s="31" t="s">
        <v>805</v>
      </c>
      <c r="G676" s="31" t="s">
        <v>806</v>
      </c>
      <c r="H676" s="349" t="s">
        <v>807</v>
      </c>
      <c r="I676" s="7" t="s">
        <v>808</v>
      </c>
      <c r="J676" s="7" t="s">
        <v>808</v>
      </c>
      <c r="K676" s="26" t="s">
        <v>808</v>
      </c>
      <c r="L676" s="981" t="s">
        <v>533</v>
      </c>
      <c r="M676" s="56"/>
      <c r="N676" s="67"/>
      <c r="O676" s="4" t="s">
        <v>810</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533</v>
      </c>
      <c r="M677" s="278"/>
      <c r="N677" s="67"/>
      <c r="O677" s="4" t="s">
        <v>811</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810</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811</v>
      </c>
      <c r="D679" s="3"/>
      <c r="E679" s="3"/>
      <c r="F679" s="3"/>
      <c r="G679" s="3"/>
      <c r="H679" s="3"/>
      <c r="I679" s="51" t="s">
        <v>698</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533</v>
      </c>
      <c r="M680" s="159"/>
      <c r="N680" s="67"/>
      <c r="O680" s="166" t="s">
        <v>699</v>
      </c>
      <c r="P680" s="246" t="s">
        <v>812</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699</v>
      </c>
      <c r="D681" s="246" t="s">
        <v>812</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681</v>
      </c>
      <c r="C683" s="1290" t="str">
        <f>IF(O683="","",IF(LEN(O683)&lt;=135,O683,IF(LEN(O683)&lt;=260,LEFT(O683,SEARCH(" ",O683,125)),LEFT(O683,SEARCH(" ",O683,130)))))</f>
        <v/>
      </c>
      <c r="D683" s="2"/>
      <c r="E683" s="2"/>
      <c r="F683" s="2"/>
      <c r="G683" s="2"/>
      <c r="H683" s="2"/>
      <c r="I683" s="2"/>
      <c r="J683" s="2"/>
      <c r="K683" s="85"/>
      <c r="L683" s="981" t="s">
        <v>533</v>
      </c>
      <c r="M683" s="159"/>
      <c r="N683" s="830" t="s">
        <v>681</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533</v>
      </c>
      <c r="M685" s="150"/>
      <c r="N685" s="1447" t="s">
        <v>748</v>
      </c>
      <c r="O685" s="1449"/>
      <c r="P685" s="67"/>
      <c r="Q685" s="67"/>
      <c r="R685" s="67"/>
      <c r="S685" s="67"/>
      <c r="T685" s="67"/>
      <c r="U685" s="67"/>
      <c r="V685" s="67"/>
      <c r="W685" s="85"/>
      <c r="X685" s="962" t="s">
        <v>533</v>
      </c>
      <c r="Y685" s="1405" t="s">
        <v>1165</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533</v>
      </c>
      <c r="M686" s="159"/>
      <c r="N686" s="67"/>
      <c r="O686" s="67"/>
      <c r="P686" s="67"/>
      <c r="Q686" s="67"/>
      <c r="R686" s="343" t="s">
        <v>813</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704</v>
      </c>
      <c r="BD686" s="1391" t="s">
        <v>1155</v>
      </c>
      <c r="BE686" s="1144"/>
      <c r="BF686" s="1406" t="s">
        <v>1166</v>
      </c>
    </row>
    <row r="687" spans="1:58" ht="11.25" customHeight="1" thickTop="1" thickBot="1">
      <c r="A687" s="878">
        <v>27</v>
      </c>
      <c r="B687" s="67"/>
      <c r="C687" s="67"/>
      <c r="D687" s="67"/>
      <c r="E687" s="67"/>
      <c r="F687" s="67"/>
      <c r="G687" s="67"/>
      <c r="H687" s="67"/>
      <c r="I687" s="67"/>
      <c r="J687" s="67"/>
      <c r="K687" s="67"/>
      <c r="L687" s="981" t="s">
        <v>533</v>
      </c>
      <c r="M687" s="159"/>
      <c r="N687" s="66" t="s">
        <v>85</v>
      </c>
      <c r="O687" s="1115" t="str">
        <f>IF(O688&lt;&gt;"",O688,IF(OR(AB175="",AB175=0),"Unknown",AB175))</f>
        <v>Barracuda BC1-051100117</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694</v>
      </c>
      <c r="AS687" s="710" t="s">
        <v>103</v>
      </c>
      <c r="AT687" s="710" t="s">
        <v>104</v>
      </c>
      <c r="AU687" s="710" t="s">
        <v>105</v>
      </c>
      <c r="AV687" s="710" t="s">
        <v>106</v>
      </c>
      <c r="AW687" s="710" t="s">
        <v>107</v>
      </c>
      <c r="AX687" s="695" t="s">
        <v>108</v>
      </c>
      <c r="AY687" s="695" t="s">
        <v>109</v>
      </c>
      <c r="AZ687" s="695" t="s">
        <v>110</v>
      </c>
      <c r="BA687" s="1570" t="s">
        <v>1227</v>
      </c>
      <c r="BB687" s="1570" t="s">
        <v>1226</v>
      </c>
      <c r="BC687" s="695"/>
      <c r="BD687" s="1390" t="s">
        <v>1156</v>
      </c>
      <c r="BE687" s="1262"/>
      <c r="BF687" s="1406" t="s">
        <v>1167</v>
      </c>
    </row>
    <row r="688" spans="1:58" ht="11.25" customHeight="1" thickTop="1">
      <c r="A688" s="878">
        <v>28</v>
      </c>
      <c r="B688" s="67"/>
      <c r="C688" s="67"/>
      <c r="D688" s="67"/>
      <c r="E688" s="67"/>
      <c r="F688" s="67"/>
      <c r="G688" s="67"/>
      <c r="H688" s="67"/>
      <c r="I688" s="67"/>
      <c r="J688" s="67"/>
      <c r="K688" s="67"/>
      <c r="L688" s="981" t="s">
        <v>533</v>
      </c>
      <c r="M688" s="159"/>
      <c r="N688" s="1447" t="s">
        <v>111</v>
      </c>
      <c r="O688" s="1659" t="s">
        <v>1254</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744</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1243</v>
      </c>
      <c r="BE688" s="1389" t="s">
        <v>1161</v>
      </c>
    </row>
    <row r="689" spans="1:57" ht="11.25" customHeight="1">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744</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744</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744</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c r="A692" s="878">
        <v>32</v>
      </c>
      <c r="B692" s="159"/>
      <c r="C692" s="66" t="s">
        <v>85</v>
      </c>
      <c r="D692" s="128" t="str">
        <f>IF($O$687="","",$O$687)</f>
        <v>Barracuda BC1-051100117</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744</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c r="A693" s="878">
        <v>33</v>
      </c>
      <c r="B693" s="159"/>
      <c r="C693" s="47"/>
      <c r="D693" s="47"/>
      <c r="E693" s="47"/>
      <c r="F693" s="67"/>
      <c r="G693" s="47"/>
      <c r="H693" s="47"/>
      <c r="I693" s="47"/>
      <c r="J693" s="47"/>
      <c r="K693" s="85"/>
      <c r="L693" s="981" t="s">
        <v>533</v>
      </c>
      <c r="M693" s="292" t="s">
        <v>128</v>
      </c>
      <c r="N693" s="891" t="s">
        <v>744</v>
      </c>
      <c r="O693" s="175" t="s">
        <v>129</v>
      </c>
      <c r="P693" s="175" t="s">
        <v>96</v>
      </c>
      <c r="Q693" s="175" t="s">
        <v>130</v>
      </c>
      <c r="R693" s="291" t="str">
        <f>IF(AND(LFMAS="",SFMAS=""),"mA/mAs",IF(O694="Large",LFMAS,SFMAS))</f>
        <v>mA</v>
      </c>
      <c r="S693" s="175" t="s">
        <v>131</v>
      </c>
      <c r="T693" s="292" t="s">
        <v>132</v>
      </c>
      <c r="U693" s="175" t="s">
        <v>133</v>
      </c>
      <c r="V693" s="175" t="s">
        <v>131</v>
      </c>
      <c r="W693" s="299" t="s">
        <v>1228</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744</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744</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744</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744</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1170</v>
      </c>
      <c r="BE696" s="1389" t="s">
        <v>1162</v>
      </c>
    </row>
    <row r="697" spans="1:57" ht="11.25" customHeight="1">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744</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1159</v>
      </c>
      <c r="BE697" s="1389" t="s">
        <v>1168</v>
      </c>
    </row>
    <row r="698" spans="1:57" ht="11.25" customHeight="1">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744</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1159</v>
      </c>
      <c r="BE698" s="1389" t="s">
        <v>1158</v>
      </c>
    </row>
    <row r="699" spans="1:57" ht="11.25" customHeight="1">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744</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1169</v>
      </c>
      <c r="BE699" s="1389" t="s">
        <v>1157</v>
      </c>
    </row>
    <row r="700" spans="1:57" ht="11.25" customHeight="1">
      <c r="A700" s="878">
        <v>40</v>
      </c>
      <c r="B700" s="124" t="s">
        <v>736</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744</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1169</v>
      </c>
    </row>
    <row r="701" spans="1:57" ht="11.25" customHeight="1">
      <c r="A701" s="878">
        <v>41</v>
      </c>
      <c r="B701" s="124" t="s">
        <v>738</v>
      </c>
      <c r="C701" s="75" t="str">
        <f>IF(R694="","",IF(LFMAS="mAs",R694,""))</f>
        <v/>
      </c>
      <c r="D701" s="123"/>
      <c r="E701" s="123"/>
      <c r="F701" s="123"/>
      <c r="G701" s="187" t="s">
        <v>738</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744</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744</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c r="A703" s="878">
        <v>43</v>
      </c>
      <c r="B703" s="125" t="s">
        <v>141</v>
      </c>
      <c r="C703" s="123"/>
      <c r="D703" s="123"/>
      <c r="E703" s="123"/>
      <c r="F703" s="123"/>
      <c r="G703" s="62" t="s">
        <v>141</v>
      </c>
      <c r="H703" s="123"/>
      <c r="I703" s="123"/>
      <c r="J703" s="123"/>
      <c r="K703" s="83"/>
      <c r="L703" s="981" t="s">
        <v>533</v>
      </c>
      <c r="M703" s="159"/>
      <c r="N703" s="830" t="s">
        <v>681</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744</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698</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744</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c r="A705" s="878">
        <v>45</v>
      </c>
      <c r="B705" s="152" t="s">
        <v>695</v>
      </c>
      <c r="C705" s="160" t="s">
        <v>696</v>
      </c>
      <c r="D705" s="65"/>
      <c r="E705" s="145" t="s">
        <v>132</v>
      </c>
      <c r="F705" s="67"/>
      <c r="G705" s="145" t="s">
        <v>695</v>
      </c>
      <c r="H705" s="160" t="s">
        <v>696</v>
      </c>
      <c r="I705" s="65"/>
      <c r="J705" s="145" t="s">
        <v>132</v>
      </c>
      <c r="K705" s="83"/>
      <c r="L705" s="981" t="s">
        <v>533</v>
      </c>
      <c r="M705" s="150"/>
      <c r="N705" s="1447" t="s">
        <v>748</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744</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744</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744</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1160</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744</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1160</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744</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1160</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744</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1160</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744</v>
      </c>
      <c r="O711" s="175" t="s">
        <v>129</v>
      </c>
      <c r="P711" s="175" t="s">
        <v>96</v>
      </c>
      <c r="Q711" s="291" t="s">
        <v>130</v>
      </c>
      <c r="R711" s="291" t="str">
        <f>IF(AND(LFMAS="",SFMAS=""),"mA/mAs",IF(O712="Large",LFMAS,SFMAS))</f>
        <v>mA</v>
      </c>
      <c r="S711" s="175" t="s">
        <v>131</v>
      </c>
      <c r="T711" s="292" t="s">
        <v>132</v>
      </c>
      <c r="U711" s="175" t="s">
        <v>133</v>
      </c>
      <c r="V711" s="175" t="s">
        <v>131</v>
      </c>
      <c r="W711" s="299" t="s">
        <v>1228</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744</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1164</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744</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744</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744</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744</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c r="A716" s="878">
        <v>56</v>
      </c>
      <c r="B716" s="150"/>
      <c r="C716" s="60"/>
      <c r="D716" s="284" t="s">
        <v>698</v>
      </c>
      <c r="E716" s="285" t="str">
        <f>IF(E707="","TBD",(IF(AND(ABS(MAX(E707:E714))&lt;=0.05,ABS(MIN(E707:E714))&lt;=0.05),"YES","NO")))</f>
        <v>TBD</v>
      </c>
      <c r="F716" s="60"/>
      <c r="G716" s="60"/>
      <c r="H716" s="60"/>
      <c r="I716" s="284" t="s">
        <v>698</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744</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744</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c r="A718" s="878">
        <v>58</v>
      </c>
      <c r="B718" s="159"/>
      <c r="C718" s="166" t="s">
        <v>699</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744</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c r="A719" s="878">
        <v>59</v>
      </c>
      <c r="B719" s="159"/>
      <c r="D719" s="67"/>
      <c r="E719" s="67"/>
      <c r="F719" s="67"/>
      <c r="G719" s="67"/>
      <c r="H719" s="67"/>
      <c r="I719" s="67"/>
      <c r="J719" s="67"/>
      <c r="K719" s="85"/>
      <c r="L719" s="981" t="s">
        <v>533</v>
      </c>
      <c r="M719" s="159"/>
      <c r="N719" s="830" t="s">
        <v>681</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744</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1243</v>
      </c>
    </row>
    <row r="720" spans="1:56" ht="11.25" customHeight="1" thickBot="1">
      <c r="A720" s="878">
        <v>60</v>
      </c>
      <c r="B720" s="124"/>
      <c r="D720" s="67"/>
      <c r="E720" s="67"/>
      <c r="F720" s="67"/>
      <c r="G720" s="67"/>
      <c r="H720" s="67"/>
      <c r="I720" s="67"/>
      <c r="J720" s="67"/>
      <c r="K720" s="85"/>
      <c r="L720" s="981" t="s">
        <v>533</v>
      </c>
      <c r="M720" s="125"/>
      <c r="N720" s="1447" t="s">
        <v>748</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744</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c r="A721" s="878">
        <v>61</v>
      </c>
      <c r="B721" s="143" t="s">
        <v>681</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698</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744</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744</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c r="A723" s="878">
        <v>63</v>
      </c>
      <c r="B723" s="159"/>
      <c r="C723" s="1290" t="str">
        <f>IF(LEN(O721)&lt;=265,"",RIGHT(O721,LEN(O721)-SEARCH(" ",O721,255)))</f>
        <v/>
      </c>
      <c r="D723" s="61"/>
      <c r="E723" s="61"/>
      <c r="F723" s="61"/>
      <c r="G723" s="61"/>
      <c r="H723" s="61"/>
      <c r="I723" s="61"/>
      <c r="J723" s="61"/>
      <c r="K723" s="85"/>
      <c r="L723" s="981" t="s">
        <v>533</v>
      </c>
      <c r="M723" s="159"/>
      <c r="N723" s="166" t="s">
        <v>699</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744</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744</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744</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c r="A726" s="878">
        <v>66</v>
      </c>
      <c r="B726" s="64" t="str">
        <v>Room Number:</v>
      </c>
      <c r="C726" s="508" t="str">
        <v/>
      </c>
      <c r="D726" s="67"/>
      <c r="E726" s="63"/>
      <c r="F726" s="63"/>
      <c r="G726" s="63"/>
      <c r="H726" s="63"/>
      <c r="I726" s="64" t="str">
        <v>Survey ID:</v>
      </c>
      <c r="J726" s="1475" t="str">
        <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744</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744</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1164</v>
      </c>
    </row>
    <row r="728" spans="1:56" ht="11.25" customHeight="1">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744</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1164</v>
      </c>
    </row>
    <row r="729" spans="1:56" ht="11.25" customHeight="1" thickBot="1">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744</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1164</v>
      </c>
    </row>
    <row r="730" spans="1:56" ht="11.25" customHeight="1" thickTop="1" thickBot="1">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744</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1171</v>
      </c>
    </row>
    <row r="731" spans="1:56" ht="11.25" customHeight="1" thickTop="1">
      <c r="A731" s="878">
        <v>5</v>
      </c>
      <c r="B731" s="159"/>
      <c r="C731" s="67"/>
      <c r="D731" s="67"/>
      <c r="E731" s="67"/>
      <c r="F731" s="343" t="s">
        <v>813</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744</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1159</v>
      </c>
    </row>
    <row r="732" spans="1:56" ht="11.25" customHeight="1">
      <c r="A732" s="878">
        <v>6</v>
      </c>
      <c r="B732" s="159"/>
      <c r="C732" s="67"/>
      <c r="D732" s="67"/>
      <c r="E732" s="67"/>
      <c r="F732" s="67"/>
      <c r="G732" s="67"/>
      <c r="H732" s="67"/>
      <c r="I732" s="67"/>
      <c r="J732" s="67"/>
      <c r="K732" s="85"/>
      <c r="L732" s="981" t="s">
        <v>533</v>
      </c>
      <c r="M732" s="159"/>
      <c r="N732" s="67"/>
      <c r="O732" s="67"/>
      <c r="P732" s="67"/>
      <c r="Q732" s="67"/>
      <c r="R732" s="343" t="s">
        <v>813</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744</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1159</v>
      </c>
    </row>
    <row r="733" spans="1:56" ht="11.25" customHeight="1">
      <c r="A733" s="878">
        <v>7</v>
      </c>
      <c r="B733" s="159"/>
      <c r="C733" s="66" t="s">
        <v>85</v>
      </c>
      <c r="D733" s="128" t="str">
        <f>IF($O$687="","",$O$687)</f>
        <v>Barracuda BC1-051100117</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744</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1159</v>
      </c>
    </row>
    <row r="734" spans="1:56" ht="11.25" customHeight="1">
      <c r="A734" s="878">
        <v>8</v>
      </c>
      <c r="B734" s="159"/>
      <c r="C734" s="67"/>
      <c r="D734" s="67"/>
      <c r="E734" s="67"/>
      <c r="F734" s="67"/>
      <c r="G734" s="67"/>
      <c r="H734" s="67"/>
      <c r="I734" s="67"/>
      <c r="J734" s="67"/>
      <c r="K734" s="85"/>
      <c r="L734" s="981" t="s">
        <v>533</v>
      </c>
      <c r="M734" s="159"/>
      <c r="N734" s="66" t="s">
        <v>85</v>
      </c>
      <c r="O734" s="128" t="str">
        <f>IF($O$687="","",$O$687)</f>
        <v>Barracuda BC1-051100117</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744</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1159</v>
      </c>
    </row>
    <row r="735" spans="1:56" ht="11.25" customHeight="1">
      <c r="A735" s="878">
        <v>9</v>
      </c>
      <c r="B735" s="395" t="s">
        <v>1248</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744</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1160</v>
      </c>
    </row>
    <row r="736" spans="1:56" ht="11.25" customHeight="1">
      <c r="A736" s="878">
        <v>10</v>
      </c>
      <c r="B736" s="150"/>
      <c r="C736" s="60"/>
      <c r="D736" s="60"/>
      <c r="E736" s="60"/>
      <c r="F736" s="60"/>
      <c r="G736" s="60"/>
      <c r="H736" s="60"/>
      <c r="I736" s="60"/>
      <c r="J736" s="60"/>
      <c r="K736" s="83"/>
      <c r="L736" s="981" t="s">
        <v>533</v>
      </c>
      <c r="M736" s="395" t="s">
        <v>1249</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744</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1160</v>
      </c>
    </row>
    <row r="737" spans="1:56" ht="11.25" customHeight="1">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744</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1160</v>
      </c>
    </row>
    <row r="738" spans="1:56" ht="11.25" customHeight="1">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744</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1160</v>
      </c>
    </row>
    <row r="739" spans="1:56" ht="11.25" customHeight="1" thickBot="1">
      <c r="A739" s="878">
        <v>13</v>
      </c>
      <c r="B739" s="159"/>
      <c r="C739" s="66"/>
      <c r="D739" s="66" t="s">
        <v>736</v>
      </c>
      <c r="E739" s="286">
        <f>IF(R740="","",IF(LFMAS="mA",R740,""))</f>
        <v>400</v>
      </c>
      <c r="F739" s="60"/>
      <c r="G739" s="66"/>
      <c r="H739" s="66" t="s">
        <v>736</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1228</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744</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1160</v>
      </c>
    </row>
    <row r="740" spans="1:56" ht="11.25" customHeight="1">
      <c r="A740" s="878">
        <v>14</v>
      </c>
      <c r="B740" s="159"/>
      <c r="C740" s="60"/>
      <c r="D740" s="66" t="s">
        <v>738</v>
      </c>
      <c r="E740" s="286" t="str">
        <f>IF(R740="","",IF(LFMAS="mAs",R740,""))</f>
        <v/>
      </c>
      <c r="F740" s="60"/>
      <c r="G740" s="60"/>
      <c r="H740" s="66" t="s">
        <v>738</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744</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1164</v>
      </c>
    </row>
    <row r="741" spans="1:56" ht="11.25" customHeight="1">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744</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1164</v>
      </c>
    </row>
    <row r="742" spans="1:56" ht="11.25" customHeight="1">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744</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1163</v>
      </c>
    </row>
    <row r="743" spans="1:56" ht="11.25" customHeight="1">
      <c r="A743" s="878">
        <v>17</v>
      </c>
      <c r="B743" s="159"/>
      <c r="C743" s="67"/>
      <c r="D743" s="60" t="s">
        <v>695</v>
      </c>
      <c r="E743" s="160" t="s">
        <v>696</v>
      </c>
      <c r="F743" s="160"/>
      <c r="G743" s="60"/>
      <c r="H743" s="60" t="s">
        <v>695</v>
      </c>
      <c r="I743" s="160" t="s">
        <v>696</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744</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1163</v>
      </c>
    </row>
    <row r="744" spans="1:56" ht="11.25" customHeight="1" thickBot="1">
      <c r="A744" s="878">
        <v>18</v>
      </c>
      <c r="B744" s="159"/>
      <c r="C744" s="60"/>
      <c r="D744" s="188" t="s">
        <v>590</v>
      </c>
      <c r="E744" s="188" t="s">
        <v>590</v>
      </c>
      <c r="F744" s="188" t="s">
        <v>1228</v>
      </c>
      <c r="G744" s="60"/>
      <c r="H744" s="188" t="s">
        <v>590</v>
      </c>
      <c r="I744" s="188" t="s">
        <v>590</v>
      </c>
      <c r="J744" s="188" t="s">
        <v>1228</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744</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1163</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744</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1163</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744</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1163</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744</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1163</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748</v>
      </c>
      <c r="O752" s="1449"/>
      <c r="P752" s="1289">
        <f>LEN(O751)</f>
        <v>0</v>
      </c>
      <c r="Q752" s="59"/>
      <c r="R752" s="59"/>
      <c r="S752" s="59"/>
      <c r="T752" s="59"/>
      <c r="U752" s="59"/>
      <c r="V752" s="59"/>
      <c r="W752" s="126"/>
      <c r="X752" s="962" t="s">
        <v>533</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1228</v>
      </c>
      <c r="W753" s="1422" t="s">
        <v>593</v>
      </c>
      <c r="X753" s="962" t="s">
        <v>533</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748</v>
      </c>
      <c r="O754" s="1449"/>
      <c r="P754" s="1288">
        <f>LEN(O753)</f>
        <v>0</v>
      </c>
      <c r="Q754" s="60"/>
      <c r="R754" s="60"/>
      <c r="S754" s="60"/>
      <c r="T754" s="1421" t="s">
        <v>698</v>
      </c>
      <c r="U754" s="1418" t="str">
        <f>IF(T740="","NA",IF(E758="TBD","TBD",IF(E758&gt;0.05,"NO","YES")))</f>
        <v>NA</v>
      </c>
      <c r="V754" s="1419" t="str">
        <f>IF(W740="","NA",IF(F758="TBD","TBD",IF(F758&gt;0.05,"NO","YES")))</f>
        <v>NA</v>
      </c>
      <c r="W754" s="1420" t="str">
        <f>IF(M806&lt;&gt;1,"NA",IF(K827="TBD","TBD",IF(K827&gt;=0.05,"NO","YES")))</f>
        <v>NA</v>
      </c>
      <c r="X754" s="962" t="s">
        <v>533</v>
      </c>
    </row>
    <row r="755" spans="1:24" ht="11.25" customHeight="1">
      <c r="A755" s="878">
        <v>29</v>
      </c>
      <c r="B755" s="159"/>
      <c r="C755" s="67"/>
      <c r="D755" s="60"/>
      <c r="E755" s="60"/>
      <c r="F755" s="568"/>
      <c r="G755" s="60"/>
      <c r="H755" s="60"/>
      <c r="I755" s="60"/>
      <c r="J755" s="568"/>
      <c r="K755" s="83"/>
      <c r="L755" s="981" t="s">
        <v>533</v>
      </c>
      <c r="M755" s="395" t="s">
        <v>1250</v>
      </c>
      <c r="N755" s="160"/>
      <c r="O755" s="160"/>
      <c r="P755" s="160"/>
      <c r="Q755" s="60"/>
      <c r="R755" s="60"/>
      <c r="S755" s="60"/>
      <c r="T755" s="60"/>
      <c r="U755" s="60"/>
      <c r="V755" s="60"/>
      <c r="W755" s="83"/>
      <c r="X755" s="962" t="s">
        <v>533</v>
      </c>
    </row>
    <row r="756" spans="1:24" ht="11.25" customHeight="1">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1228</v>
      </c>
      <c r="X758" s="962" t="s">
        <v>533</v>
      </c>
    </row>
    <row r="759" spans="1:24" ht="11.25" customHeight="1" thickBot="1">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c r="A760" s="878">
        <v>34</v>
      </c>
      <c r="B760" s="150"/>
      <c r="C760" s="60"/>
      <c r="D760" s="345" t="s">
        <v>698</v>
      </c>
      <c r="E760" s="350" t="str">
        <f>IF(T740="","NA",IF(E758="TBD","TBD",IF(E758&gt;0.05,"NO","YES")))</f>
        <v>NA</v>
      </c>
      <c r="F760" s="179" t="str">
        <f>IF(W740="","NA",IF(F758="TBD","TBD",IF(F758&gt;0.05,"NO","YES")))</f>
        <v>NA</v>
      </c>
      <c r="G760" s="60"/>
      <c r="H760" s="345" t="s">
        <v>698</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c r="A764" s="878">
        <v>38</v>
      </c>
      <c r="B764" s="159"/>
      <c r="C764" s="60"/>
      <c r="D764" s="166" t="s">
        <v>699</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c r="A769" s="878">
        <v>43</v>
      </c>
      <c r="B769" s="141" t="s">
        <v>681</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c r="A771" s="878">
        <v>45</v>
      </c>
      <c r="B771" s="141"/>
      <c r="C771" s="1290" t="str">
        <f>IF(LEN(O780)&lt;=265,"",RIGHT(O780,LEN(O780)-SEARCH(" ",O780,255)))</f>
        <v/>
      </c>
      <c r="D771" s="59"/>
      <c r="E771" s="59"/>
      <c r="F771" s="59"/>
      <c r="G771" s="59"/>
      <c r="H771" s="59"/>
      <c r="I771" s="59"/>
      <c r="J771" s="59"/>
      <c r="K771" s="85"/>
      <c r="L771" s="981" t="s">
        <v>533</v>
      </c>
      <c r="M771" s="125"/>
      <c r="N771" s="1447" t="s">
        <v>748</v>
      </c>
      <c r="O771" s="1449"/>
      <c r="P771" s="1288">
        <f>LEN(O770)</f>
        <v>0</v>
      </c>
      <c r="Q771" s="67"/>
      <c r="R771" s="60"/>
      <c r="S771" s="60"/>
      <c r="T771" s="60"/>
      <c r="U771" s="67"/>
      <c r="V771" s="67"/>
      <c r="W771" s="83"/>
      <c r="X771" s="962" t="s">
        <v>533</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748</v>
      </c>
      <c r="O773" s="1449"/>
      <c r="P773" s="1288">
        <f>LEN(O772)</f>
        <v>0</v>
      </c>
      <c r="Q773" s="67"/>
      <c r="R773" s="60"/>
      <c r="S773" s="60"/>
      <c r="T773" s="60"/>
      <c r="U773" s="60"/>
      <c r="V773" s="1421" t="s">
        <v>590</v>
      </c>
      <c r="W773" s="1422" t="s">
        <v>1228</v>
      </c>
      <c r="X773" s="962" t="s">
        <v>533</v>
      </c>
    </row>
    <row r="774" spans="1:24" ht="11.25" customHeight="1" thickBot="1">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698</v>
      </c>
      <c r="V774" s="1419" t="str">
        <f>IF(T759="","NA",IF(I758="TBD","TBD",IF(I758&gt;0.05,"NO","YES")))</f>
        <v>NA</v>
      </c>
      <c r="W774" s="1420" t="str">
        <f>IF(W759="","NA",IF(J758="TBD","TBD",IF(J758&gt;0.05,"NO","YES")))</f>
        <v>NA</v>
      </c>
      <c r="X774" s="962" t="s">
        <v>533</v>
      </c>
    </row>
    <row r="775" spans="1:24" ht="11.25" customHeight="1">
      <c r="A775" s="878">
        <v>49</v>
      </c>
      <c r="B775" s="159"/>
      <c r="C775" s="67"/>
      <c r="D775" s="67"/>
      <c r="E775" s="67"/>
      <c r="F775" s="67"/>
      <c r="G775" s="67"/>
      <c r="H775" s="67"/>
      <c r="I775" s="67"/>
      <c r="J775" s="67"/>
      <c r="K775" s="85"/>
      <c r="L775" s="981" t="s">
        <v>533</v>
      </c>
      <c r="M775" s="150"/>
      <c r="N775" s="166" t="s">
        <v>699</v>
      </c>
      <c r="O775" s="246" t="s">
        <v>156</v>
      </c>
      <c r="P775" s="67"/>
      <c r="Q775" s="67"/>
      <c r="R775" s="67"/>
      <c r="S775" s="60"/>
      <c r="T775" s="60"/>
      <c r="U775" s="60"/>
      <c r="V775" s="60"/>
      <c r="W775" s="83"/>
      <c r="X775" s="962" t="s">
        <v>533</v>
      </c>
    </row>
    <row r="776" spans="1:24" ht="11.25" customHeight="1">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c r="A778" s="878">
        <v>52</v>
      </c>
      <c r="L778" s="981" t="s">
        <v>533</v>
      </c>
      <c r="X778" s="962" t="s">
        <v>533</v>
      </c>
    </row>
    <row r="779" spans="1:24" ht="11.25" customHeight="1">
      <c r="A779" s="878">
        <v>53</v>
      </c>
      <c r="B779" s="144"/>
      <c r="C779" s="144"/>
      <c r="D779" s="144"/>
      <c r="E779" s="144"/>
      <c r="F779" s="144"/>
      <c r="G779" s="144"/>
      <c r="H779" s="144"/>
      <c r="I779" s="144"/>
      <c r="J779" s="144"/>
      <c r="K779" s="144"/>
      <c r="L779" s="981" t="s">
        <v>533</v>
      </c>
      <c r="N779" s="1451" t="s">
        <v>1178</v>
      </c>
      <c r="X779" s="962" t="s">
        <v>533</v>
      </c>
    </row>
    <row r="780" spans="1:24" ht="11.25" customHeight="1">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c r="A781" s="878">
        <v>55</v>
      </c>
      <c r="B781" s="144"/>
      <c r="C781" s="144"/>
      <c r="D781" s="144"/>
      <c r="E781" s="144"/>
      <c r="F781" s="144"/>
      <c r="G781" s="144"/>
      <c r="H781" s="144"/>
      <c r="I781" s="144"/>
      <c r="J781" s="144"/>
      <c r="K781" s="144"/>
      <c r="L781" s="981" t="s">
        <v>533</v>
      </c>
      <c r="N781" s="1452"/>
      <c r="X781" s="962" t="s">
        <v>533</v>
      </c>
    </row>
    <row r="782" spans="1:24" ht="11.25" customHeight="1">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c r="A783" s="878">
        <v>57</v>
      </c>
      <c r="B783" s="144"/>
      <c r="C783" s="144"/>
      <c r="D783" s="144"/>
      <c r="E783" s="144"/>
      <c r="F783" s="144"/>
      <c r="G783" s="144"/>
      <c r="H783" s="144"/>
      <c r="I783" s="144"/>
      <c r="J783" s="144"/>
      <c r="K783" s="144"/>
      <c r="L783" s="981" t="s">
        <v>533</v>
      </c>
      <c r="X783" s="962" t="s">
        <v>533</v>
      </c>
    </row>
    <row r="784" spans="1:24" ht="11.25" customHeight="1">
      <c r="A784" s="878">
        <v>58</v>
      </c>
      <c r="B784" s="144"/>
      <c r="C784" s="144"/>
      <c r="D784" s="144"/>
      <c r="E784" s="144"/>
      <c r="F784" s="144"/>
      <c r="G784" s="144"/>
      <c r="H784" s="144"/>
      <c r="I784" s="144"/>
      <c r="J784" s="144"/>
      <c r="K784" s="144"/>
      <c r="L784" s="981" t="s">
        <v>533</v>
      </c>
      <c r="X784" s="962" t="s">
        <v>533</v>
      </c>
    </row>
    <row r="785" spans="1:24" ht="11.25" customHeight="1">
      <c r="A785" s="878">
        <v>59</v>
      </c>
      <c r="B785" s="144"/>
      <c r="C785" s="144"/>
      <c r="D785" s="144"/>
      <c r="E785" s="144"/>
      <c r="F785" s="144"/>
      <c r="G785" s="144"/>
      <c r="H785" s="144"/>
      <c r="I785" s="144"/>
      <c r="J785" s="144"/>
      <c r="K785" s="144"/>
      <c r="L785" s="981" t="s">
        <v>533</v>
      </c>
      <c r="X785" s="962" t="s">
        <v>533</v>
      </c>
    </row>
    <row r="786" spans="1:24" ht="11.25" customHeight="1">
      <c r="A786" s="878">
        <v>60</v>
      </c>
      <c r="B786" s="144"/>
      <c r="C786" s="144"/>
      <c r="D786" s="144"/>
      <c r="E786" s="144"/>
      <c r="F786" s="144"/>
      <c r="G786" s="144"/>
      <c r="H786" s="144"/>
      <c r="I786" s="144"/>
      <c r="J786" s="144"/>
      <c r="K786" s="144"/>
      <c r="L786" s="981" t="s">
        <v>533</v>
      </c>
      <c r="X786" s="962" t="s">
        <v>533</v>
      </c>
    </row>
    <row r="787" spans="1:24" ht="11.25" customHeight="1">
      <c r="A787" s="878">
        <v>61</v>
      </c>
      <c r="B787" s="144"/>
      <c r="C787" s="144"/>
      <c r="D787" s="144"/>
      <c r="E787" s="144"/>
      <c r="F787" s="144"/>
      <c r="G787" s="144"/>
      <c r="H787" s="144"/>
      <c r="I787" s="144"/>
      <c r="J787" s="144"/>
      <c r="K787" s="144"/>
      <c r="L787" s="981" t="s">
        <v>533</v>
      </c>
      <c r="X787" s="962" t="s">
        <v>533</v>
      </c>
    </row>
    <row r="788" spans="1:24" ht="11.25" customHeight="1">
      <c r="A788" s="878">
        <v>62</v>
      </c>
      <c r="B788" s="144"/>
      <c r="C788" s="144"/>
      <c r="D788" s="144"/>
      <c r="E788" s="144"/>
      <c r="F788" s="144"/>
      <c r="G788" s="144"/>
      <c r="H788" s="144"/>
      <c r="I788" s="144"/>
      <c r="J788" s="144"/>
      <c r="K788" s="144"/>
      <c r="L788" s="981" t="s">
        <v>533</v>
      </c>
      <c r="X788" s="962" t="s">
        <v>533</v>
      </c>
    </row>
    <row r="789" spans="1:24" ht="11.25" customHeight="1">
      <c r="A789" s="878">
        <v>63</v>
      </c>
      <c r="B789" s="144"/>
      <c r="C789" s="144"/>
      <c r="D789" s="144"/>
      <c r="E789" s="144"/>
      <c r="F789" s="144"/>
      <c r="G789" s="144"/>
      <c r="H789" s="144"/>
      <c r="I789" s="144"/>
      <c r="J789" s="144"/>
      <c r="K789" s="144"/>
      <c r="L789" s="981" t="s">
        <v>533</v>
      </c>
      <c r="X789" s="962" t="s">
        <v>533</v>
      </c>
    </row>
    <row r="790" spans="1:24" ht="11.25" customHeight="1">
      <c r="A790" s="878">
        <v>64</v>
      </c>
      <c r="B790" s="144"/>
      <c r="C790" s="144"/>
      <c r="D790" s="144"/>
      <c r="E790" s="144"/>
      <c r="F790" s="144"/>
      <c r="G790" s="144"/>
      <c r="H790" s="144"/>
      <c r="I790" s="144"/>
      <c r="J790" s="144"/>
      <c r="K790" s="144"/>
      <c r="L790" s="981" t="s">
        <v>533</v>
      </c>
      <c r="X790" s="962" t="s">
        <v>533</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533</v>
      </c>
      <c r="X791" s="962" t="s">
        <v>533</v>
      </c>
    </row>
    <row r="792" spans="1:24" ht="11.25" customHeight="1">
      <c r="A792" s="878">
        <v>66</v>
      </c>
      <c r="B792" s="64" t="str">
        <v>Room Number:</v>
      </c>
      <c r="C792" s="508" t="str">
        <v/>
      </c>
      <c r="D792" s="60"/>
      <c r="E792" s="144"/>
      <c r="F792" s="144"/>
      <c r="G792" s="144"/>
      <c r="H792" s="144"/>
      <c r="I792" s="64" t="str">
        <v>Survey ID:</v>
      </c>
      <c r="J792" s="1475" t="str">
        <v/>
      </c>
      <c r="L792" s="981" t="s">
        <v>533</v>
      </c>
      <c r="X792" s="962" t="s">
        <v>533</v>
      </c>
    </row>
    <row r="793" spans="1:24" ht="11.25" customHeight="1">
      <c r="A793" s="878">
        <v>1</v>
      </c>
      <c r="K793" s="165" t="str">
        <f>$F$2</f>
        <v>Medical University of South Carolina</v>
      </c>
      <c r="L793" s="981" t="s">
        <v>533</v>
      </c>
      <c r="W793" s="165" t="str">
        <f>$F$2</f>
        <v>Medical University of South Carolina</v>
      </c>
      <c r="X793" s="962" t="s">
        <v>533</v>
      </c>
    </row>
    <row r="794" spans="1:24" ht="11.25" customHeight="1">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c r="A797" s="878">
        <v>5</v>
      </c>
      <c r="B797" s="150"/>
      <c r="C797" s="66" t="s">
        <v>85</v>
      </c>
      <c r="D797" s="128" t="str">
        <f>IF($O$687="","",$O$687)</f>
        <v>Barracuda BC1-051100117</v>
      </c>
      <c r="E797" s="295"/>
      <c r="F797" s="59"/>
      <c r="G797" s="60"/>
      <c r="H797" s="60"/>
      <c r="I797" s="60"/>
      <c r="J797" s="60"/>
      <c r="K797" s="83"/>
      <c r="L797" s="981" t="s">
        <v>533</v>
      </c>
      <c r="M797" s="290"/>
      <c r="T797" s="60"/>
      <c r="U797" s="60"/>
      <c r="V797" s="60"/>
      <c r="W797" s="60"/>
      <c r="X797" s="962" t="s">
        <v>533</v>
      </c>
    </row>
    <row r="798" spans="1:24" ht="11.25" customHeight="1" thickTop="1">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c r="A799" s="878">
        <v>7</v>
      </c>
      <c r="B799" s="159"/>
      <c r="C799" s="67"/>
      <c r="D799" s="67"/>
      <c r="E799" s="67"/>
      <c r="F799" s="67"/>
      <c r="G799" s="67"/>
      <c r="H799" s="67"/>
      <c r="I799" s="67"/>
      <c r="J799" s="67"/>
      <c r="K799" s="85"/>
      <c r="L799" s="981" t="s">
        <v>533</v>
      </c>
      <c r="M799" s="150"/>
      <c r="N799" s="66" t="s">
        <v>85</v>
      </c>
      <c r="O799" s="128" t="str">
        <f>IF($O$687="","",$O$687)</f>
        <v>Barracuda BC1-051100117</v>
      </c>
      <c r="P799" s="295"/>
      <c r="Q799" s="59"/>
      <c r="R799" s="60"/>
      <c r="S799" s="60"/>
      <c r="T799" s="60"/>
      <c r="U799" s="60"/>
      <c r="V799" s="60"/>
      <c r="W799" s="83"/>
      <c r="X799" s="962" t="s">
        <v>533</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c r="A805" s="878">
        <v>13</v>
      </c>
      <c r="B805" s="356"/>
      <c r="C805" s="67"/>
      <c r="D805" s="67"/>
      <c r="E805" s="67"/>
      <c r="F805" s="367" t="s">
        <v>694</v>
      </c>
      <c r="G805" s="66"/>
      <c r="H805" s="60"/>
      <c r="I805" s="60"/>
      <c r="J805" s="368" t="s">
        <v>161</v>
      </c>
      <c r="K805" s="636"/>
      <c r="L805" s="981" t="s">
        <v>533</v>
      </c>
      <c r="M805" s="159"/>
      <c r="N805" s="363" t="s">
        <v>159</v>
      </c>
      <c r="O805" s="1393" t="str">
        <f>IF(P805&lt;&gt;"",P805,IF(OR(AB182=0,AB182=""),"",AB182))</f>
        <v>HF</v>
      </c>
      <c r="P805" s="1002" t="s">
        <v>1221</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c r="A806" s="878">
        <v>14</v>
      </c>
      <c r="B806" s="159"/>
      <c r="C806" s="67"/>
      <c r="D806" s="67"/>
      <c r="E806" s="67"/>
      <c r="F806" s="67"/>
      <c r="G806" s="67"/>
      <c r="H806" s="67"/>
      <c r="I806" s="67"/>
      <c r="J806" s="67"/>
      <c r="K806" s="85"/>
      <c r="L806" s="981" t="s">
        <v>533</v>
      </c>
      <c r="M806" s="1455" t="str">
        <f>IF($N$806&lt;&gt;"",$N$806,IF(OR(AB183=0,AB183=""),"",AB183))</f>
        <v/>
      </c>
      <c r="N806" s="1002"/>
      <c r="O806" s="119" t="s">
        <v>160</v>
      </c>
      <c r="P806" s="60"/>
      <c r="Q806" s="60"/>
      <c r="R806" s="67"/>
      <c r="S806" s="60"/>
      <c r="T806" s="60"/>
      <c r="U806" s="67"/>
      <c r="V806" s="67"/>
      <c r="W806" s="83"/>
      <c r="X806" s="962" t="s">
        <v>533</v>
      </c>
    </row>
    <row r="807" spans="1:24" ht="11.25" customHeight="1">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c r="A808" s="878">
        <v>16</v>
      </c>
      <c r="B808" s="159"/>
      <c r="C808" s="66" t="s">
        <v>735</v>
      </c>
      <c r="D808" s="59">
        <f>IF(Q809="","",Q809)</f>
        <v>80</v>
      </c>
      <c r="E808" s="60"/>
      <c r="F808" s="67"/>
      <c r="G808" s="60"/>
      <c r="H808" s="60"/>
      <c r="I808" s="66" t="s">
        <v>735</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1228</v>
      </c>
      <c r="X808" s="962" t="s">
        <v>533</v>
      </c>
    </row>
    <row r="809" spans="1:24" ht="11.25" customHeight="1">
      <c r="A809" s="878">
        <v>17</v>
      </c>
      <c r="B809" s="141"/>
      <c r="C809" s="67"/>
      <c r="D809" s="479"/>
      <c r="E809" s="60"/>
      <c r="F809" s="67"/>
      <c r="G809" s="60"/>
      <c r="H809" s="60"/>
      <c r="I809" s="66" t="s">
        <v>736</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c r="A810" s="878">
        <v>18</v>
      </c>
      <c r="B810" s="141"/>
      <c r="C810" s="67"/>
      <c r="D810" s="67"/>
      <c r="E810" s="67"/>
      <c r="F810" s="60"/>
      <c r="G810" s="60"/>
      <c r="H810" s="60"/>
      <c r="I810" s="66" t="s">
        <v>738</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c r="A812" s="878">
        <v>20</v>
      </c>
      <c r="B812" s="643" t="s">
        <v>164</v>
      </c>
      <c r="C812" s="944"/>
      <c r="D812" s="60"/>
      <c r="E812" s="192" t="str">
        <f>"Time"&amp;IF($O$805=1," (Pulses)"," (sec)")</f>
        <v>Time (sec)</v>
      </c>
      <c r="F812" s="193"/>
      <c r="G812" s="60" t="s">
        <v>697</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c r="A813" s="878">
        <v>21</v>
      </c>
      <c r="B813" s="292" t="s">
        <v>132</v>
      </c>
      <c r="C813" s="175" t="s">
        <v>133</v>
      </c>
      <c r="D813" s="175" t="str">
        <f t="shared" ref="D813:D823" si="122">IF(R808="","",R808)</f>
        <v>mA/mAs</v>
      </c>
      <c r="E813" s="188" t="s">
        <v>695</v>
      </c>
      <c r="F813" s="174" t="s">
        <v>696</v>
      </c>
      <c r="G813" s="188" t="str">
        <f>IF($O$805=1," (Pulses)"," (Percent)")</f>
        <v xml:space="preserve"> (Percent)</v>
      </c>
      <c r="H813" s="188" t="s">
        <v>761</v>
      </c>
      <c r="I813" s="60"/>
      <c r="J813" s="188" t="s">
        <v>695</v>
      </c>
      <c r="K813" s="299" t="s">
        <v>696</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681</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c r="A825" s="878">
        <v>33</v>
      </c>
      <c r="B825" s="150"/>
      <c r="C825" s="67"/>
      <c r="D825" s="60"/>
      <c r="E825" s="60"/>
      <c r="F825" s="60"/>
      <c r="G825" s="60"/>
      <c r="H825" s="60"/>
      <c r="I825" s="60"/>
      <c r="J825" s="353" t="s">
        <v>152</v>
      </c>
      <c r="K825" s="420" t="str">
        <f>IF(AND(K814&gt;0,MIN(K815:K823)&gt;0),AVERAGE(K814:K823),"")</f>
        <v/>
      </c>
      <c r="L825" s="981" t="s">
        <v>533</v>
      </c>
      <c r="M825" s="150"/>
      <c r="N825" s="1447" t="s">
        <v>748</v>
      </c>
      <c r="O825" s="1449"/>
      <c r="P825" s="1289">
        <f>LEN(O824)</f>
        <v>0</v>
      </c>
      <c r="Q825" s="940"/>
      <c r="R825" s="940"/>
      <c r="S825" s="940"/>
      <c r="T825" s="940"/>
      <c r="U825" s="940"/>
      <c r="V825" s="940"/>
      <c r="W825" s="1450"/>
      <c r="X825" s="962" t="s">
        <v>533</v>
      </c>
    </row>
    <row r="826" spans="1:24" ht="11.25" customHeight="1">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697</v>
      </c>
      <c r="U826" s="1072" t="s">
        <v>168</v>
      </c>
      <c r="V826" s="1072" t="s">
        <v>169</v>
      </c>
      <c r="W826" s="1073" t="s">
        <v>170</v>
      </c>
      <c r="X826" s="962" t="s">
        <v>533</v>
      </c>
    </row>
    <row r="827" spans="1:24" ht="11.25" customHeight="1" thickBot="1">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695</v>
      </c>
      <c r="S827" s="174" t="s">
        <v>696</v>
      </c>
      <c r="T827" s="188" t="str">
        <f>IF($O$805=1," (Pulses)"," (Percent)")</f>
        <v xml:space="preserve"> (Percent)</v>
      </c>
      <c r="U827" s="1074" t="s">
        <v>761</v>
      </c>
      <c r="V827" s="1074" t="s">
        <v>761</v>
      </c>
      <c r="W827" s="1075" t="s">
        <v>761</v>
      </c>
      <c r="X827" s="962" t="s">
        <v>533</v>
      </c>
    </row>
    <row r="828" spans="1:24" ht="11.25" customHeight="1" thickBot="1">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c r="A829" s="878">
        <v>37</v>
      </c>
      <c r="B829" s="150"/>
      <c r="C829" s="67"/>
      <c r="D829" s="60"/>
      <c r="E829" s="60"/>
      <c r="F829" s="60"/>
      <c r="G829" s="178" t="s">
        <v>698</v>
      </c>
      <c r="H829" s="179" t="str">
        <f>IF(M806&lt;&gt;1,"NA",IF(MIN(F814:F823)=0,"TBD",IF(OR(H814="NO",H815="NO",H816="NO",H817="NO",H818="NO",H819="NO",H820="NO",H821="NO",H822="NO",H823="NO"),"NO","YES")))</f>
        <v>NA</v>
      </c>
      <c r="I829" s="60"/>
      <c r="J829" s="369" t="s">
        <v>698</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c r="A830" s="878">
        <v>38</v>
      </c>
      <c r="B830" s="141" t="s">
        <v>681</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c r="A839" s="878">
        <v>47</v>
      </c>
      <c r="B839" s="159"/>
      <c r="C839" s="59" t="s">
        <v>174</v>
      </c>
      <c r="D839" s="288" t="s">
        <v>175</v>
      </c>
      <c r="E839" s="288" t="s">
        <v>176</v>
      </c>
      <c r="F839" s="60"/>
      <c r="G839" s="59" t="s">
        <v>174</v>
      </c>
      <c r="H839" s="288" t="s">
        <v>704</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c r="A840" s="878">
        <v>48</v>
      </c>
      <c r="B840" s="125"/>
      <c r="C840" s="60" t="s">
        <v>177</v>
      </c>
      <c r="D840" s="289" t="s">
        <v>1182</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704</v>
      </c>
      <c r="T840" s="288" t="s">
        <v>176</v>
      </c>
      <c r="U840" s="60"/>
      <c r="V840" s="60"/>
      <c r="W840" s="83"/>
      <c r="X840" s="962" t="s">
        <v>533</v>
      </c>
    </row>
    <row r="841" spans="1:24" ht="11.25" customHeight="1">
      <c r="A841" s="878">
        <v>49</v>
      </c>
      <c r="B841" s="150"/>
      <c r="C841" s="60"/>
      <c r="D841" s="289" t="s">
        <v>1183</v>
      </c>
      <c r="E841" s="302">
        <v>1</v>
      </c>
      <c r="F841" s="62" t="s">
        <v>178</v>
      </c>
      <c r="G841" s="60"/>
      <c r="H841" s="304" t="s">
        <v>181</v>
      </c>
      <c r="I841" s="303">
        <v>0.1</v>
      </c>
      <c r="J841" s="60"/>
      <c r="K841" s="83"/>
      <c r="L841" s="981" t="s">
        <v>533</v>
      </c>
      <c r="M841" s="150"/>
      <c r="N841" s="60" t="s">
        <v>177</v>
      </c>
      <c r="O841" s="289" t="s">
        <v>1182</v>
      </c>
      <c r="P841" s="302">
        <v>0</v>
      </c>
      <c r="Q841" s="62" t="s">
        <v>178</v>
      </c>
      <c r="R841" s="60" t="s">
        <v>179</v>
      </c>
      <c r="S841" s="289" t="s">
        <v>180</v>
      </c>
      <c r="T841" s="303">
        <v>0.15</v>
      </c>
      <c r="U841" s="60"/>
      <c r="V841" s="60"/>
      <c r="W841" s="83"/>
      <c r="X841" s="962" t="s">
        <v>533</v>
      </c>
    </row>
    <row r="842" spans="1:24" ht="11.25" customHeight="1">
      <c r="A842" s="878">
        <v>50</v>
      </c>
      <c r="B842" s="150"/>
      <c r="C842" s="60"/>
      <c r="D842" s="289" t="s">
        <v>1180</v>
      </c>
      <c r="E842" s="302">
        <v>2</v>
      </c>
      <c r="F842" s="62" t="s">
        <v>178</v>
      </c>
      <c r="G842" s="60"/>
      <c r="H842" s="289" t="s">
        <v>182</v>
      </c>
      <c r="I842" s="303">
        <v>0.05</v>
      </c>
      <c r="J842" s="60"/>
      <c r="K842" s="83"/>
      <c r="L842" s="981" t="s">
        <v>533</v>
      </c>
      <c r="M842" s="150"/>
      <c r="N842" s="60"/>
      <c r="O842" s="289" t="s">
        <v>1183</v>
      </c>
      <c r="P842" s="302">
        <v>1</v>
      </c>
      <c r="Q842" s="62" t="s">
        <v>1179</v>
      </c>
      <c r="R842" s="60"/>
      <c r="S842" s="304" t="s">
        <v>181</v>
      </c>
      <c r="T842" s="303">
        <v>0.1</v>
      </c>
      <c r="U842" s="60"/>
      <c r="V842" s="60"/>
      <c r="W842" s="83"/>
      <c r="X842" s="962" t="s">
        <v>533</v>
      </c>
    </row>
    <row r="843" spans="1:24" ht="11.25" customHeight="1">
      <c r="A843" s="878">
        <v>51</v>
      </c>
      <c r="B843" s="150"/>
      <c r="C843" s="59"/>
      <c r="D843" s="288" t="s">
        <v>1181</v>
      </c>
      <c r="E843" s="298">
        <v>3</v>
      </c>
      <c r="F843" s="62" t="s">
        <v>178</v>
      </c>
      <c r="G843" s="89" t="s">
        <v>183</v>
      </c>
      <c r="H843" s="306" t="s">
        <v>180</v>
      </c>
      <c r="I843" s="307">
        <v>0.2</v>
      </c>
      <c r="J843" s="60"/>
      <c r="K843" s="83"/>
      <c r="L843" s="981" t="s">
        <v>533</v>
      </c>
      <c r="M843" s="150"/>
      <c r="N843" s="60"/>
      <c r="O843" s="289" t="s">
        <v>1180</v>
      </c>
      <c r="P843" s="302">
        <v>2</v>
      </c>
      <c r="Q843" s="62" t="s">
        <v>178</v>
      </c>
      <c r="R843" s="60"/>
      <c r="S843" s="289" t="s">
        <v>182</v>
      </c>
      <c r="T843" s="303">
        <v>0.05</v>
      </c>
      <c r="U843" s="60"/>
      <c r="V843" s="60"/>
      <c r="W843" s="83"/>
      <c r="X843" s="962" t="s">
        <v>533</v>
      </c>
    </row>
    <row r="844" spans="1:24" ht="11.25" customHeight="1">
      <c r="A844" s="878">
        <v>52</v>
      </c>
      <c r="B844" s="150"/>
      <c r="C844" s="60" t="s">
        <v>184</v>
      </c>
      <c r="D844" s="289" t="s">
        <v>180</v>
      </c>
      <c r="E844" s="303">
        <v>0.25</v>
      </c>
      <c r="F844" s="60"/>
      <c r="G844" s="60"/>
      <c r="H844" s="304" t="s">
        <v>181</v>
      </c>
      <c r="I844" s="303">
        <v>0.15</v>
      </c>
      <c r="J844" s="60"/>
      <c r="K844" s="83"/>
      <c r="L844" s="981" t="s">
        <v>533</v>
      </c>
      <c r="M844" s="150"/>
      <c r="N844" s="59"/>
      <c r="O844" s="288" t="s">
        <v>1181</v>
      </c>
      <c r="P844" s="298">
        <v>3</v>
      </c>
      <c r="Q844" s="62" t="s">
        <v>178</v>
      </c>
      <c r="R844" s="89" t="s">
        <v>183</v>
      </c>
      <c r="S844" s="306" t="s">
        <v>180</v>
      </c>
      <c r="T844" s="307">
        <v>0.2</v>
      </c>
      <c r="U844" s="60"/>
      <c r="V844" s="60"/>
      <c r="W844" s="83"/>
      <c r="X844" s="962" t="s">
        <v>533</v>
      </c>
    </row>
    <row r="845" spans="1:24" ht="11.25" customHeight="1">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c r="A852" s="878">
        <v>60</v>
      </c>
      <c r="L852" s="981" t="s">
        <v>533</v>
      </c>
      <c r="M852" s="150"/>
      <c r="N852" s="60"/>
      <c r="O852" s="60"/>
      <c r="P852" s="60"/>
      <c r="Q852" s="60"/>
      <c r="R852" s="60"/>
      <c r="S852" s="60"/>
      <c r="T852" s="60"/>
      <c r="U852" s="60"/>
      <c r="V852" s="60"/>
      <c r="W852" s="83"/>
      <c r="X852" s="962" t="s">
        <v>533</v>
      </c>
    </row>
    <row r="853" spans="1:24" ht="11.25" customHeight="1" thickBot="1">
      <c r="A853" s="878">
        <v>61</v>
      </c>
      <c r="L853" s="981" t="s">
        <v>533</v>
      </c>
      <c r="M853" s="168"/>
      <c r="N853" s="87"/>
      <c r="O853" s="87"/>
      <c r="P853" s="87"/>
      <c r="Q853" s="87"/>
      <c r="R853" s="87"/>
      <c r="S853" s="87"/>
      <c r="T853" s="87"/>
      <c r="U853" s="87"/>
      <c r="V853" s="87"/>
      <c r="W853" s="88"/>
      <c r="X853" s="962" t="s">
        <v>533</v>
      </c>
    </row>
    <row r="854" spans="1:24" ht="11.25" customHeight="1" thickTop="1">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c r="A858" s="878">
        <v>66</v>
      </c>
      <c r="B858" s="64" t="str">
        <v>Room Number:</v>
      </c>
      <c r="C858" s="508" t="str">
        <v/>
      </c>
      <c r="D858" s="144"/>
      <c r="E858" s="144"/>
      <c r="F858" s="144"/>
      <c r="G858" s="144"/>
      <c r="H858" s="144"/>
      <c r="I858" s="64" t="str">
        <v>Survey ID:</v>
      </c>
      <c r="J858" s="1475" t="str">
        <v/>
      </c>
      <c r="L858" s="981" t="s">
        <v>533</v>
      </c>
      <c r="M858" s="144"/>
      <c r="N858" s="144"/>
      <c r="O858" s="144"/>
      <c r="P858" s="144"/>
      <c r="Q858" s="144"/>
      <c r="R858" s="144"/>
      <c r="S858" s="144"/>
      <c r="T858" s="144"/>
      <c r="U858" s="144"/>
      <c r="V858" s="144"/>
      <c r="W858" s="144"/>
      <c r="X858" s="962" t="s">
        <v>533</v>
      </c>
    </row>
    <row r="859" spans="1:24" ht="11.25" customHeight="1">
      <c r="A859" s="878">
        <v>1</v>
      </c>
      <c r="K859" s="165" t="str">
        <f>$F$2</f>
        <v>Medical University of South Carolina</v>
      </c>
      <c r="L859" s="981" t="s">
        <v>533</v>
      </c>
      <c r="W859" s="165" t="str">
        <f>$F$2</f>
        <v>Medical University of South Carolina</v>
      </c>
      <c r="X859" s="962" t="s">
        <v>533</v>
      </c>
    </row>
    <row r="860" spans="1:24" ht="11.25" customHeight="1">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c r="A861" s="878">
        <v>3</v>
      </c>
      <c r="L861" s="981" t="s">
        <v>533</v>
      </c>
      <c r="X861" s="962" t="s">
        <v>533</v>
      </c>
    </row>
    <row r="862" spans="1:24" ht="11.25" customHeight="1" thickTop="1">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c r="A863" s="878">
        <v>5</v>
      </c>
      <c r="B863" s="159"/>
      <c r="C863" s="66" t="s">
        <v>85</v>
      </c>
      <c r="D863" s="73" t="str">
        <f>IF($O$687="","",$O$687)</f>
        <v>Barracuda BC1-051100117</v>
      </c>
      <c r="E863" s="59"/>
      <c r="F863" s="59"/>
      <c r="G863" s="67"/>
      <c r="H863" s="67"/>
      <c r="I863" s="67"/>
      <c r="J863" s="67"/>
      <c r="K863" s="85"/>
      <c r="L863" s="981" t="s">
        <v>533</v>
      </c>
      <c r="M863" s="212"/>
      <c r="N863" s="66" t="s">
        <v>85</v>
      </c>
      <c r="O863" s="73" t="str">
        <f>IF($O$687="","",$O$687)</f>
        <v>Barracuda BC1-051100117</v>
      </c>
      <c r="P863" s="59"/>
      <c r="Q863" s="59"/>
      <c r="R863" s="67"/>
      <c r="S863" s="67"/>
      <c r="T863" s="3"/>
      <c r="U863" s="3"/>
      <c r="V863" s="3"/>
      <c r="W863" s="45"/>
      <c r="X863" s="962" t="s">
        <v>533</v>
      </c>
    </row>
    <row r="864" spans="1:24" ht="11.25" customHeight="1">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c r="A865" s="878">
        <v>7</v>
      </c>
      <c r="B865" s="159"/>
      <c r="C865" s="65"/>
      <c r="D865" s="67"/>
      <c r="E865" s="67"/>
      <c r="F865" s="67"/>
      <c r="G865" s="67"/>
      <c r="H865" s="67"/>
      <c r="I865" s="67"/>
      <c r="J865" s="67"/>
      <c r="K865" s="85"/>
      <c r="L865" s="981" t="s">
        <v>533</v>
      </c>
      <c r="M865" s="395" t="s">
        <v>790</v>
      </c>
      <c r="N865" s="65"/>
      <c r="O865" s="65"/>
      <c r="P865" s="67"/>
      <c r="Q865" s="67"/>
      <c r="R865" s="67"/>
      <c r="S865" s="67"/>
      <c r="T865" s="67"/>
      <c r="U865" s="67"/>
      <c r="V865" s="67"/>
      <c r="W865" s="85"/>
      <c r="X865" s="962" t="s">
        <v>533</v>
      </c>
    </row>
    <row r="866" spans="1:24" ht="11.25" customHeight="1">
      <c r="A866" s="878">
        <v>8</v>
      </c>
      <c r="B866" s="466" t="s">
        <v>790</v>
      </c>
      <c r="C866" s="67"/>
      <c r="D866" s="67"/>
      <c r="E866" s="66" t="s">
        <v>735</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c r="A868" s="878">
        <v>10</v>
      </c>
      <c r="B868" s="150" t="s">
        <v>121</v>
      </c>
      <c r="C868" s="145"/>
      <c r="D868" s="151" t="s">
        <v>126</v>
      </c>
      <c r="E868" s="150"/>
      <c r="F868" s="62" t="s">
        <v>127</v>
      </c>
      <c r="G868" s="60"/>
      <c r="H868" s="60"/>
      <c r="I868" s="60" t="s">
        <v>1229</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c r="A869" s="878">
        <v>11</v>
      </c>
      <c r="B869" s="292" t="s">
        <v>128</v>
      </c>
      <c r="C869" s="188" t="str">
        <f>IF(LFMAS="","mA/mAs",LFMAS)</f>
        <v>mA</v>
      </c>
      <c r="D869" s="299" t="s">
        <v>131</v>
      </c>
      <c r="E869" s="292" t="s">
        <v>132</v>
      </c>
      <c r="F869" s="175" t="s">
        <v>133</v>
      </c>
      <c r="G869" s="175" t="s">
        <v>131</v>
      </c>
      <c r="H869" s="175" t="s">
        <v>1228</v>
      </c>
      <c r="I869" s="308" t="s">
        <v>216</v>
      </c>
      <c r="J869" s="174" t="s">
        <v>102</v>
      </c>
      <c r="K869" s="373" t="s">
        <v>761</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1228</v>
      </c>
      <c r="X869" s="962" t="s">
        <v>533</v>
      </c>
    </row>
    <row r="870" spans="1:24" ht="11.25" customHeight="1">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761</v>
      </c>
      <c r="W876" s="84"/>
      <c r="X876" s="962" t="s">
        <v>533</v>
      </c>
    </row>
    <row r="877" spans="1:24" ht="11.25" customHeight="1">
      <c r="A877" s="878">
        <v>19</v>
      </c>
      <c r="B877" s="141" t="s">
        <v>681</v>
      </c>
      <c r="C877" s="1290" t="str">
        <f>IF(O877="","",IF(LEN(O877)&lt;=135,O877,IF(LEN(O877)&lt;=260,LEFT(O877,SEARCH(" ",O877,125)),LEFT(O877,SEARCH(" ",O877,130)))))</f>
        <v/>
      </c>
      <c r="D877" s="59"/>
      <c r="E877" s="59"/>
      <c r="F877" s="301"/>
      <c r="G877" s="59"/>
      <c r="H877" s="59"/>
      <c r="I877" s="59"/>
      <c r="J877" s="59"/>
      <c r="K877" s="83"/>
      <c r="L877" s="981" t="s">
        <v>533</v>
      </c>
      <c r="M877" s="159"/>
      <c r="N877" s="830" t="s">
        <v>681</v>
      </c>
      <c r="O877" s="1025" t="str">
        <f>IF(O879&lt;&gt;"",O879,IF(OR(AB447=0,AB447=""),"",AB447))</f>
        <v/>
      </c>
      <c r="P877" s="59"/>
      <c r="Q877" s="59"/>
      <c r="R877" s="59"/>
      <c r="S877" s="59"/>
      <c r="T877" s="59"/>
      <c r="U877" s="59"/>
      <c r="V877" s="1424" t="s">
        <v>218</v>
      </c>
      <c r="W877" s="84"/>
      <c r="X877" s="962" t="s">
        <v>533</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c r="A879" s="878">
        <v>21</v>
      </c>
      <c r="B879" s="150"/>
      <c r="C879" s="1290" t="str">
        <f>IF(LEN(O877)&lt;=265,"",RIGHT(O877,LEN(O877)-SEARCH(" ",O877,255)))</f>
        <v/>
      </c>
      <c r="D879" s="59"/>
      <c r="E879" s="59"/>
      <c r="F879" s="301"/>
      <c r="G879" s="59"/>
      <c r="H879" s="59"/>
      <c r="I879" s="59"/>
      <c r="J879" s="59"/>
      <c r="K879" s="83"/>
      <c r="L879" s="981" t="s">
        <v>533</v>
      </c>
      <c r="M879" s="150"/>
      <c r="N879" s="1447" t="s">
        <v>748</v>
      </c>
      <c r="O879" s="1449"/>
      <c r="P879" s="128"/>
      <c r="Q879" s="128"/>
      <c r="R879" s="128"/>
      <c r="S879" s="128"/>
      <c r="T879" s="128"/>
      <c r="U879" s="128"/>
      <c r="V879" s="1424" t="s">
        <v>219</v>
      </c>
      <c r="W879" s="84"/>
      <c r="X879" s="962" t="s">
        <v>533</v>
      </c>
    </row>
    <row r="880" spans="1:24" ht="11.25" customHeight="1" thickBot="1">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c r="A881" s="878">
        <v>23</v>
      </c>
      <c r="B881" s="466" t="s">
        <v>791</v>
      </c>
      <c r="C881" s="160"/>
      <c r="D881" s="60"/>
      <c r="E881" s="66" t="s">
        <v>735</v>
      </c>
      <c r="F881" s="286">
        <f>IF(Q885="","",Q885)</f>
        <v>80</v>
      </c>
      <c r="G881" s="66" t="s">
        <v>213</v>
      </c>
      <c r="H881" s="59" t="str">
        <f>IF(P885="","",P885)</f>
        <v>70-120/Low</v>
      </c>
      <c r="I881" s="67"/>
      <c r="J881" s="60"/>
      <c r="K881" s="83"/>
      <c r="L881" s="981" t="s">
        <v>533</v>
      </c>
      <c r="M881" s="466" t="s">
        <v>791</v>
      </c>
      <c r="N881" s="160"/>
      <c r="O881" s="160"/>
      <c r="P881" s="60"/>
      <c r="Q881" s="60"/>
      <c r="R881" s="60"/>
      <c r="S881" s="60"/>
      <c r="T881" s="60"/>
      <c r="U881" s="60"/>
      <c r="V881" s="60"/>
      <c r="W881" s="84"/>
      <c r="X881" s="962" t="s">
        <v>533</v>
      </c>
    </row>
    <row r="882" spans="1:24" ht="11.25" customHeight="1">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c r="A883" s="878">
        <v>25</v>
      </c>
      <c r="B883" s="150" t="s">
        <v>121</v>
      </c>
      <c r="C883" s="145"/>
      <c r="D883" s="151" t="s">
        <v>126</v>
      </c>
      <c r="E883" s="150"/>
      <c r="F883" s="62" t="s">
        <v>127</v>
      </c>
      <c r="G883" s="60"/>
      <c r="H883" s="60"/>
      <c r="I883" s="289" t="s">
        <v>1229</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c r="A884" s="878">
        <v>26</v>
      </c>
      <c r="B884" s="292" t="s">
        <v>128</v>
      </c>
      <c r="C884" s="188" t="str">
        <f>IF(SFMAS="","mA/mAs",SFMAS)</f>
        <v>mA</v>
      </c>
      <c r="D884" s="299" t="s">
        <v>131</v>
      </c>
      <c r="E884" s="292" t="s">
        <v>132</v>
      </c>
      <c r="F884" s="175" t="s">
        <v>133</v>
      </c>
      <c r="G884" s="175" t="s">
        <v>131</v>
      </c>
      <c r="H884" s="175" t="s">
        <v>1228</v>
      </c>
      <c r="I884" s="308" t="s">
        <v>216</v>
      </c>
      <c r="J884" s="174" t="s">
        <v>102</v>
      </c>
      <c r="K884" s="373" t="s">
        <v>761</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1228</v>
      </c>
      <c r="X884" s="962" t="s">
        <v>533</v>
      </c>
    </row>
    <row r="885" spans="1:24" ht="11.25" customHeight="1">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761</v>
      </c>
      <c r="W891" s="83"/>
      <c r="X891" s="962" t="s">
        <v>533</v>
      </c>
    </row>
    <row r="892" spans="1:24" ht="11.25" customHeight="1">
      <c r="A892" s="878">
        <v>34</v>
      </c>
      <c r="B892" s="141" t="s">
        <v>681</v>
      </c>
      <c r="C892" s="1290" t="str">
        <f>IF(O892="","",IF(LEN(O892)&lt;=135,O892,IF(LEN(O892)&lt;=260,LEFT(O892,SEARCH(" ",O892,125)),LEFT(O892,SEARCH(" ",O892,130)))))</f>
        <v/>
      </c>
      <c r="D892" s="59"/>
      <c r="E892" s="59"/>
      <c r="F892" s="301"/>
      <c r="G892" s="59"/>
      <c r="H892" s="59"/>
      <c r="I892" s="59"/>
      <c r="J892" s="59"/>
      <c r="K892" s="83"/>
      <c r="L892" s="981" t="s">
        <v>533</v>
      </c>
      <c r="M892" s="159"/>
      <c r="N892" s="830" t="s">
        <v>681</v>
      </c>
      <c r="O892" s="1025" t="str">
        <f>IF(O894&lt;&gt;"",O894,IF(OR(AB448=0,AB448=""),"",AB448))</f>
        <v/>
      </c>
      <c r="P892" s="59"/>
      <c r="Q892" s="59"/>
      <c r="R892" s="59"/>
      <c r="S892" s="59"/>
      <c r="T892" s="59"/>
      <c r="U892" s="59"/>
      <c r="V892" s="1424" t="s">
        <v>218</v>
      </c>
      <c r="W892" s="83"/>
      <c r="X892" s="962" t="s">
        <v>533</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c r="A894" s="878">
        <v>36</v>
      </c>
      <c r="B894" s="150"/>
      <c r="C894" s="1290" t="str">
        <f>IF(LEN(O892)&lt;=265,"",RIGHT(O892,LEN(O892)-SEARCH(" ",O892,255)))</f>
        <v/>
      </c>
      <c r="D894" s="59"/>
      <c r="E894" s="59"/>
      <c r="F894" s="301"/>
      <c r="G894" s="59"/>
      <c r="H894" s="59"/>
      <c r="I894" s="59"/>
      <c r="J894" s="59"/>
      <c r="K894" s="83"/>
      <c r="L894" s="981" t="s">
        <v>533</v>
      </c>
      <c r="M894" s="150"/>
      <c r="N894" s="1447" t="s">
        <v>748</v>
      </c>
      <c r="O894" s="1449"/>
      <c r="P894" s="59"/>
      <c r="Q894" s="59"/>
      <c r="R894" s="59"/>
      <c r="S894" s="59"/>
      <c r="T894" s="59"/>
      <c r="U894" s="59"/>
      <c r="V894" s="1424" t="s">
        <v>219</v>
      </c>
      <c r="W894" s="83"/>
      <c r="X894" s="962" t="s">
        <v>533</v>
      </c>
    </row>
    <row r="895" spans="1:24" ht="11.25" customHeight="1" thickBot="1">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c r="A898" s="878">
        <v>40</v>
      </c>
      <c r="B898" s="150"/>
      <c r="C898" s="192" t="s">
        <v>1229</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c r="A899" s="878">
        <v>41</v>
      </c>
      <c r="B899" s="150"/>
      <c r="C899" s="319" t="s">
        <v>216</v>
      </c>
      <c r="D899" s="321"/>
      <c r="E899" s="188" t="s">
        <v>102</v>
      </c>
      <c r="F899" s="60"/>
      <c r="G899" s="370" t="s">
        <v>761</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1233</v>
      </c>
      <c r="R900" s="60"/>
      <c r="S900" s="60"/>
      <c r="T900" s="60"/>
      <c r="U900" s="60"/>
      <c r="V900" s="60"/>
      <c r="W900" s="85"/>
      <c r="X900" s="962" t="s">
        <v>533</v>
      </c>
    </row>
    <row r="901" spans="1:24" ht="11.25" customHeight="1" thickBot="1">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1234</v>
      </c>
      <c r="R901" s="60"/>
      <c r="S901" s="60"/>
      <c r="T901" s="60"/>
      <c r="U901" s="60"/>
      <c r="V901" s="1423" t="s">
        <v>761</v>
      </c>
      <c r="W901" s="85"/>
      <c r="X901" s="962" t="s">
        <v>533</v>
      </c>
    </row>
    <row r="902" spans="1:24" ht="11.25" customHeight="1">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c r="A903" s="878">
        <v>45</v>
      </c>
      <c r="B903" s="159"/>
      <c r="C903" s="62" t="s">
        <v>224</v>
      </c>
      <c r="D903" s="60"/>
      <c r="E903" s="60"/>
      <c r="F903" s="60"/>
      <c r="G903" s="60"/>
      <c r="H903" s="60"/>
      <c r="I903" s="60"/>
      <c r="J903" s="60"/>
      <c r="K903" s="83"/>
      <c r="L903" s="981" t="s">
        <v>533</v>
      </c>
      <c r="M903" s="159"/>
      <c r="N903" s="60"/>
      <c r="O903" s="66" t="s">
        <v>228</v>
      </c>
      <c r="P903" s="60"/>
      <c r="Q903" s="176" t="s">
        <v>1235</v>
      </c>
      <c r="R903" s="60"/>
      <c r="S903" s="60"/>
      <c r="T903" s="60"/>
      <c r="U903" s="67"/>
      <c r="V903" s="1425" t="str">
        <f>IF(OR(E901="NA",$Q$870&lt;&gt;$Q$885),"NA",IF(E901&gt;0.1,"NO","YES"))</f>
        <v>NA</v>
      </c>
      <c r="W903" s="85"/>
      <c r="X903" s="962" t="s">
        <v>533</v>
      </c>
    </row>
    <row r="904" spans="1:24" ht="11.25" customHeight="1">
      <c r="A904" s="878">
        <v>46</v>
      </c>
      <c r="B904" s="159"/>
      <c r="C904" s="60"/>
      <c r="D904" s="66" t="s">
        <v>226</v>
      </c>
      <c r="E904" s="60"/>
      <c r="F904" s="176" t="s">
        <v>1233</v>
      </c>
      <c r="G904" s="60"/>
      <c r="H904" s="60"/>
      <c r="I904" s="60"/>
      <c r="J904" s="60"/>
      <c r="K904" s="83"/>
      <c r="L904" s="981" t="s">
        <v>533</v>
      </c>
      <c r="M904" s="159"/>
      <c r="N904" s="60"/>
      <c r="O904" s="60"/>
      <c r="P904" s="60"/>
      <c r="Q904" s="1572" t="s">
        <v>1236</v>
      </c>
      <c r="R904" s="60"/>
      <c r="S904" s="60"/>
      <c r="T904" s="60"/>
      <c r="U904" s="67"/>
      <c r="V904" s="67"/>
      <c r="W904" s="85"/>
      <c r="X904" s="962" t="s">
        <v>533</v>
      </c>
    </row>
    <row r="905" spans="1:24" ht="11.25" customHeight="1">
      <c r="A905" s="878">
        <v>47</v>
      </c>
      <c r="B905" s="159"/>
      <c r="C905" s="60"/>
      <c r="D905" s="60"/>
      <c r="E905" s="60"/>
      <c r="F905" s="1572" t="s">
        <v>1234</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c r="A906" s="878">
        <v>48</v>
      </c>
      <c r="B906" s="159"/>
      <c r="C906" s="60"/>
      <c r="D906" s="60"/>
      <c r="E906" s="60"/>
      <c r="F906" s="1572"/>
      <c r="G906" s="60"/>
      <c r="H906" s="60"/>
      <c r="I906" s="60"/>
      <c r="J906" s="60"/>
      <c r="K906" s="83"/>
      <c r="L906" s="981" t="s">
        <v>533</v>
      </c>
      <c r="M906" s="150"/>
      <c r="N906" s="166" t="s">
        <v>699</v>
      </c>
      <c r="O906" s="246" t="s">
        <v>229</v>
      </c>
      <c r="P906" s="60"/>
      <c r="Q906" s="60"/>
      <c r="R906" s="60"/>
      <c r="S906" s="60"/>
      <c r="T906" s="60"/>
      <c r="U906" s="60"/>
      <c r="V906" s="60"/>
      <c r="W906" s="83"/>
      <c r="X906" s="962" t="s">
        <v>533</v>
      </c>
    </row>
    <row r="907" spans="1:24" ht="11.25" customHeight="1">
      <c r="A907" s="878">
        <v>49</v>
      </c>
      <c r="B907" s="159"/>
      <c r="C907" s="60"/>
      <c r="D907" s="66" t="s">
        <v>228</v>
      </c>
      <c r="E907" s="60"/>
      <c r="F907" s="176" t="s">
        <v>1235</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c r="A908" s="878">
        <v>50</v>
      </c>
      <c r="B908" s="159"/>
      <c r="C908" s="60"/>
      <c r="D908" s="60"/>
      <c r="E908" s="60"/>
      <c r="F908" s="1572" t="s">
        <v>1236</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c r="A910" s="878">
        <v>52</v>
      </c>
      <c r="B910" s="150"/>
      <c r="C910" s="166" t="s">
        <v>699</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c r="A924" s="878">
        <v>66</v>
      </c>
      <c r="B924" s="64" t="str">
        <v>Room Number:</v>
      </c>
      <c r="C924" s="508" t="str">
        <v/>
      </c>
      <c r="D924" s="144"/>
      <c r="E924" s="144"/>
      <c r="F924" s="144"/>
      <c r="G924" s="144"/>
      <c r="H924" s="144"/>
      <c r="I924" s="64" t="str">
        <v>Survey ID:</v>
      </c>
      <c r="J924" s="1475" t="str">
        <v/>
      </c>
      <c r="L924" s="981" t="s">
        <v>533</v>
      </c>
      <c r="M924" s="144"/>
      <c r="N924" s="144"/>
      <c r="O924" s="144"/>
      <c r="P924" s="144"/>
      <c r="Q924" s="144"/>
      <c r="R924" s="144"/>
      <c r="S924" s="144"/>
      <c r="T924" s="144"/>
      <c r="U924" s="144"/>
      <c r="V924" s="144"/>
      <c r="W924" s="144"/>
      <c r="X924" s="962" t="s">
        <v>533</v>
      </c>
    </row>
    <row r="925" spans="1:32" ht="11.25" customHeight="1">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149</v>
      </c>
      <c r="D933" s="46">
        <f>IF(N934="","",N934)</f>
        <v>60</v>
      </c>
      <c r="E933" s="4" t="str">
        <f>N933</f>
        <v>cm</v>
      </c>
      <c r="F933" s="3"/>
      <c r="G933" s="3"/>
      <c r="H933" s="43" t="s">
        <v>736</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1228</v>
      </c>
      <c r="X933" s="962" t="s">
        <v>533</v>
      </c>
      <c r="AC933" s="15" t="str">
        <f>IF(OR(AA928="",AA929=""),"",IF(Z928=AC929,AA928,IF(Z929=AC929,AA929,IF(Z930=AC929,AA930,IF(Z931=AC929,AA931)))))</f>
        <v/>
      </c>
      <c r="AD933" s="21" t="str">
        <f>IF(AC933="","",LN(AC933))</f>
        <v/>
      </c>
    </row>
    <row r="934" spans="1:32" ht="11.25" customHeight="1">
      <c r="A934" s="878">
        <v>10</v>
      </c>
      <c r="B934" s="56"/>
      <c r="C934" s="43" t="s">
        <v>251</v>
      </c>
      <c r="D934" s="41">
        <f>IF(Q934="","",Q934)</f>
        <v>80</v>
      </c>
      <c r="E934" s="3"/>
      <c r="F934" s="3" t="str">
        <f>IF(OR(MAXAVG="",AND(MAXAVG="Avg kV",U934=""),AND(MAXAVG="Max kV",T934="")),"","Measured")</f>
        <v/>
      </c>
      <c r="G934" s="3"/>
      <c r="H934" s="43" t="s">
        <v>738</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c r="A936" s="878">
        <v>12</v>
      </c>
      <c r="B936" s="56"/>
      <c r="C936" s="2" t="s">
        <v>252</v>
      </c>
      <c r="D936" s="9" t="s">
        <v>1228</v>
      </c>
      <c r="E936" s="9" t="s">
        <v>1228</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1223</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681</v>
      </c>
      <c r="O946" s="1025" t="str">
        <f>IF(O948&lt;&gt;"",O948,IF(OR(AB449=0,AB449=""),"",AB449))</f>
        <v/>
      </c>
      <c r="P946" s="2"/>
      <c r="Q946" s="2"/>
      <c r="R946" s="2"/>
      <c r="S946" s="2"/>
      <c r="T946" s="2"/>
      <c r="U946" s="2"/>
      <c r="V946" s="2"/>
      <c r="W946" s="36"/>
      <c r="X946" s="962" t="s">
        <v>533</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748</v>
      </c>
      <c r="O948" s="1449"/>
      <c r="P948" s="2"/>
      <c r="Q948" s="2"/>
      <c r="R948" s="2"/>
      <c r="S948" s="2"/>
      <c r="T948" s="2"/>
      <c r="U948" s="2"/>
      <c r="V948" s="2"/>
      <c r="W948" s="36"/>
      <c r="X948" s="962" t="s">
        <v>533</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699</v>
      </c>
      <c r="AC950" s="204"/>
      <c r="AD950" s="325"/>
      <c r="AE950" s="811"/>
      <c r="AF950" s="812" t="s">
        <v>699</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8">
        <v>28</v>
      </c>
      <c r="B952" s="141" t="s">
        <v>681</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533</v>
      </c>
      <c r="M958" s="56"/>
      <c r="N958" s="3"/>
      <c r="P958" s="3"/>
      <c r="Q958" s="3"/>
      <c r="R958" s="1076" t="s">
        <v>698</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533</v>
      </c>
      <c r="M959" s="203"/>
      <c r="N959" s="3"/>
      <c r="O959" s="3"/>
      <c r="P959" s="3"/>
      <c r="Q959" s="3"/>
      <c r="R959" s="1076" t="s">
        <v>1222</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533</v>
      </c>
      <c r="M962" s="1706" t="str">
        <f>ROUND(AD918,1)&amp;" kV"</f>
        <v>60 kV</v>
      </c>
      <c r="N962" s="1706"/>
      <c r="R962" s="1024" t="s">
        <v>495</v>
      </c>
      <c r="S962" s="1025" t="str">
        <f>IF(OR(AB480=0,AB480=""),"",AB480)</f>
        <v/>
      </c>
      <c r="X962" s="962" t="s">
        <v>533</v>
      </c>
    </row>
    <row r="963" spans="1:35" ht="11.25" customHeight="1" thickBot="1">
      <c r="A963" s="878">
        <v>39</v>
      </c>
      <c r="B963" s="67"/>
      <c r="C963" s="67"/>
      <c r="D963" s="67"/>
      <c r="E963" s="67"/>
      <c r="F963" s="67"/>
      <c r="G963" s="67"/>
      <c r="H963" s="67"/>
      <c r="I963" s="67"/>
      <c r="J963" s="67"/>
      <c r="K963" s="67"/>
      <c r="L963" s="981" t="s">
        <v>533</v>
      </c>
      <c r="M963" s="1238" t="s">
        <v>261</v>
      </c>
      <c r="N963" s="1239" t="s">
        <v>262</v>
      </c>
      <c r="S963" s="1039" t="str">
        <f>IF(OR(AB481=0,AB481=""),"",AB481)</f>
        <v/>
      </c>
      <c r="X963" s="962" t="s">
        <v>533</v>
      </c>
      <c r="Y963" s="1609" t="s">
        <v>130</v>
      </c>
      <c r="Z963" s="1610" t="s">
        <v>254</v>
      </c>
    </row>
    <row r="964" spans="1:35" ht="11.25" customHeight="1">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c r="A968" s="878">
        <v>44</v>
      </c>
      <c r="L968" s="981" t="s">
        <v>533</v>
      </c>
      <c r="O968" s="1236"/>
      <c r="X968" s="962" t="s">
        <v>533</v>
      </c>
      <c r="Y968" s="142">
        <f>AW664</f>
        <v>0</v>
      </c>
      <c r="Z968" s="142">
        <f>BB664</f>
        <v>0</v>
      </c>
    </row>
    <row r="969" spans="1:35" ht="11.25" customHeight="1" thickBot="1">
      <c r="A969" s="878">
        <v>45</v>
      </c>
      <c r="L969" s="981" t="s">
        <v>533</v>
      </c>
      <c r="M969" s="1706" t="str">
        <f>ROUND(AD928,1)&amp;" kV"</f>
        <v>100 kV</v>
      </c>
      <c r="N969" s="1706"/>
      <c r="O969" s="1236"/>
      <c r="X969" s="962" t="s">
        <v>533</v>
      </c>
      <c r="Y969" s="142">
        <f>AW665</f>
        <v>0</v>
      </c>
      <c r="Z969" s="142">
        <f>BB665</f>
        <v>0</v>
      </c>
    </row>
    <row r="970" spans="1:35" ht="11.25" customHeight="1" thickBot="1">
      <c r="A970" s="878">
        <v>46</v>
      </c>
      <c r="L970" s="981" t="s">
        <v>533</v>
      </c>
      <c r="M970" s="1238" t="s">
        <v>261</v>
      </c>
      <c r="N970" s="1239" t="s">
        <v>262</v>
      </c>
      <c r="O970" s="1236"/>
      <c r="X970" s="962" t="s">
        <v>533</v>
      </c>
      <c r="Y970" s="142" t="e">
        <f>AVERAGE(AW625:AW626)</f>
        <v>#DIV/0!</v>
      </c>
      <c r="Z970" s="142" t="e">
        <f>AVERAGE(BB625:BB626)</f>
        <v>#DIV/0!</v>
      </c>
    </row>
    <row r="971" spans="1:35" ht="11.25" customHeight="1">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c r="A975" s="878">
        <v>51</v>
      </c>
      <c r="L975" s="981" t="s">
        <v>533</v>
      </c>
      <c r="X975" s="962" t="s">
        <v>533</v>
      </c>
      <c r="Y975" s="142">
        <f>AW677</f>
        <v>0</v>
      </c>
      <c r="Z975" s="142">
        <f>BB677</f>
        <v>0</v>
      </c>
    </row>
    <row r="976" spans="1:35" ht="11.25" customHeight="1" thickBot="1">
      <c r="A976" s="878">
        <v>52</v>
      </c>
      <c r="L976" s="981" t="s">
        <v>533</v>
      </c>
      <c r="M976" s="1706" t="str">
        <f>ROUND(I937,1)&amp;" kV"</f>
        <v>80 kV</v>
      </c>
      <c r="N976" s="1706"/>
      <c r="X976" s="962" t="s">
        <v>533</v>
      </c>
      <c r="Y976" s="142" t="e">
        <f>AVERAGE(AW656:AW657)</f>
        <v>#DIV/0!</v>
      </c>
      <c r="Z976" s="142" t="e">
        <f>AVERAGE(BB656:BB657)</f>
        <v>#DIV/0!</v>
      </c>
    </row>
    <row r="977" spans="1:26" ht="11.25" customHeight="1" thickBot="1">
      <c r="A977" s="878">
        <v>53</v>
      </c>
      <c r="L977" s="981" t="s">
        <v>533</v>
      </c>
      <c r="M977" s="1238" t="s">
        <v>261</v>
      </c>
      <c r="N977" s="1239" t="s">
        <v>262</v>
      </c>
      <c r="X977" s="962" t="s">
        <v>533</v>
      </c>
      <c r="Y977" s="142">
        <f>AW678</f>
        <v>0</v>
      </c>
      <c r="Z977" s="142">
        <f>BB678</f>
        <v>0</v>
      </c>
    </row>
    <row r="978" spans="1:26" ht="11.25" customHeight="1">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c r="A979" s="878">
        <v>55</v>
      </c>
      <c r="L979" s="981" t="s">
        <v>533</v>
      </c>
      <c r="M979" s="1242" t="str">
        <f>IF(HVL="TBD","TBD",SMALL($M$951:$M$957,3))</f>
        <v>TBD</v>
      </c>
      <c r="N979" s="1241" t="str">
        <f t="shared" si="149"/>
        <v>TBD</v>
      </c>
      <c r="X979" s="962" t="s">
        <v>533</v>
      </c>
    </row>
    <row r="980" spans="1:26" ht="11.25" customHeight="1">
      <c r="A980" s="878">
        <v>56</v>
      </c>
      <c r="L980" s="981" t="s">
        <v>533</v>
      </c>
      <c r="M980" s="1242" t="str">
        <f>IF(HVL="TBD","TBD",SMALL($M$951:$M$957,4))</f>
        <v>TBD</v>
      </c>
      <c r="N980" s="1241" t="str">
        <f t="shared" si="149"/>
        <v>TBD</v>
      </c>
      <c r="X980" s="962" t="s">
        <v>533</v>
      </c>
    </row>
    <row r="981" spans="1:26" ht="11.25" customHeight="1">
      <c r="A981" s="878">
        <v>57</v>
      </c>
      <c r="L981" s="981" t="s">
        <v>533</v>
      </c>
      <c r="M981" s="1242" t="str">
        <f>IF(HVL="TBD","TBD",IF(ALUM_3="",NA(),SMALL($M$951:$M$957,5)))</f>
        <v>TBD</v>
      </c>
      <c r="N981" s="1241" t="str">
        <f t="shared" si="149"/>
        <v>TBD</v>
      </c>
      <c r="X981" s="962" t="s">
        <v>533</v>
      </c>
    </row>
    <row r="982" spans="1:26" ht="11.25" customHeight="1">
      <c r="A982" s="878">
        <v>58</v>
      </c>
      <c r="L982" s="981" t="s">
        <v>533</v>
      </c>
      <c r="M982" s="1242" t="str">
        <f>IF(HVL="TBD","TBD",IF(ALUM_4="",NA(),SMALL($M$951:$M$957,6)))</f>
        <v>TBD</v>
      </c>
      <c r="N982" s="1241" t="str">
        <f t="shared" si="149"/>
        <v>TBD</v>
      </c>
      <c r="X982" s="962" t="s">
        <v>533</v>
      </c>
    </row>
    <row r="983" spans="1:26" ht="11.25" customHeight="1" thickBot="1">
      <c r="A983" s="878">
        <v>59</v>
      </c>
      <c r="L983" s="981" t="s">
        <v>533</v>
      </c>
      <c r="M983" s="1243" t="str">
        <f>IF(HVL="TBD","TBD",IF(ALUM_5="",NA(),SMALL($M$951:$M$957,7)))</f>
        <v>TBD</v>
      </c>
      <c r="N983" s="1244" t="str">
        <f t="shared" si="149"/>
        <v>TBD</v>
      </c>
      <c r="X983" s="962" t="s">
        <v>533</v>
      </c>
    </row>
    <row r="984" spans="1:26" ht="11.25" customHeight="1">
      <c r="A984" s="878">
        <v>60</v>
      </c>
      <c r="L984" s="981" t="s">
        <v>533</v>
      </c>
      <c r="X984" s="962" t="s">
        <v>533</v>
      </c>
    </row>
    <row r="985" spans="1:26" ht="11.25" customHeight="1" thickBot="1">
      <c r="A985" s="878">
        <v>61</v>
      </c>
      <c r="L985" s="981" t="s">
        <v>533</v>
      </c>
      <c r="M985" s="1706" t="str">
        <f>ROUND(AD938,1)&amp;" kV"</f>
        <v>120 kV</v>
      </c>
      <c r="N985" s="1706"/>
      <c r="X985" s="962" t="s">
        <v>533</v>
      </c>
    </row>
    <row r="986" spans="1:26" ht="11.25" customHeight="1" thickBot="1">
      <c r="A986" s="878">
        <v>62</v>
      </c>
      <c r="L986" s="981" t="s">
        <v>533</v>
      </c>
      <c r="M986" s="1238" t="s">
        <v>261</v>
      </c>
      <c r="N986" s="1239" t="s">
        <v>262</v>
      </c>
      <c r="X986" s="962" t="s">
        <v>533</v>
      </c>
    </row>
    <row r="987" spans="1:26" ht="11.25" customHeight="1">
      <c r="A987" s="878">
        <v>63</v>
      </c>
      <c r="L987" s="981" t="s">
        <v>533</v>
      </c>
      <c r="M987" s="1240" t="str">
        <f>IF(AF938="TBD","TBD",SMALL($Z$938:$Z$942,2))</f>
        <v>TBD</v>
      </c>
      <c r="N987" s="1241" t="str">
        <f>IF(AF938="TBD","TBD",IF(M987="",NA(),INDEX($AA$938:$AA$942,MATCH(M987,$Z$938:$Z$942,0))))</f>
        <v>TBD</v>
      </c>
      <c r="X987" s="962" t="s">
        <v>533</v>
      </c>
    </row>
    <row r="988" spans="1:26" ht="11.25" customHeight="1">
      <c r="A988" s="878">
        <v>64</v>
      </c>
      <c r="L988" s="981" t="s">
        <v>533</v>
      </c>
      <c r="M988" s="1242" t="str">
        <f>IF(AF938="TBD","TBD",SMALL($Z$938:$Z$942,3))</f>
        <v>TBD</v>
      </c>
      <c r="N988" s="1241" t="str">
        <f>IF(AF938="TBD","TBD",IF(M988="",NA(),INDEX($AA$938:$AA$942,MATCH(M988,$Z$938:$Z$942,0))))</f>
        <v>TBD</v>
      </c>
      <c r="X988" s="962" t="s">
        <v>533</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c r="A990" s="878">
        <v>66</v>
      </c>
      <c r="B990" s="64" t="str">
        <v>Room Number:</v>
      </c>
      <c r="C990" s="508" t="str">
        <v/>
      </c>
      <c r="D990" s="144"/>
      <c r="E990" s="144"/>
      <c r="F990" s="144"/>
      <c r="G990" s="144"/>
      <c r="H990" s="144"/>
      <c r="I990" s="64" t="str">
        <v>Survey ID:</v>
      </c>
      <c r="J990" s="1475" t="str">
        <v/>
      </c>
      <c r="L990" s="981" t="s">
        <v>533</v>
      </c>
      <c r="M990" s="1243" t="str">
        <f>IF(AF938="TBD","TBD",IF(Z941="",NA(),SMALL($Z$938:$Z$942,5)))</f>
        <v>TBD</v>
      </c>
      <c r="N990" s="1244" t="str">
        <f>IF(AF938="TBD","TBD",IF(M990="",NA(),INDEX($AA$938:$AA$942,MATCH(M990,$Z$938:$Z$942,0))))</f>
        <v>TBD</v>
      </c>
      <c r="P990" s="1426" t="s">
        <v>1173</v>
      </c>
      <c r="X990" s="962" t="s">
        <v>533</v>
      </c>
    </row>
    <row r="991" spans="1:26" ht="11.25" customHeight="1">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c r="A993" s="878">
        <v>3</v>
      </c>
      <c r="L993" s="981" t="s">
        <v>533</v>
      </c>
      <c r="X993" s="962" t="s">
        <v>533</v>
      </c>
    </row>
    <row r="994" spans="1:27" ht="11.25" customHeight="1">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c r="A997" s="878">
        <v>7</v>
      </c>
      <c r="L997" s="981" t="s">
        <v>533</v>
      </c>
      <c r="M997" s="204"/>
      <c r="N997" s="67"/>
      <c r="O997" s="67"/>
      <c r="P997" s="67"/>
      <c r="Q997" s="355"/>
      <c r="R997" s="67"/>
      <c r="S997" s="67"/>
      <c r="T997" s="67"/>
      <c r="U997" s="67"/>
      <c r="V997" s="67"/>
      <c r="W997" s="67"/>
      <c r="X997" s="962" t="s">
        <v>533</v>
      </c>
    </row>
    <row r="998" spans="1:27" ht="11.25" customHeight="1" thickTop="1" thickBot="1">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c r="A1000" s="878">
        <v>10</v>
      </c>
      <c r="B1000" s="442"/>
      <c r="C1000" s="204"/>
      <c r="D1000" s="204"/>
      <c r="E1000" s="204"/>
      <c r="F1000" s="204"/>
      <c r="G1000" s="204"/>
      <c r="H1000" s="204"/>
      <c r="I1000" s="204"/>
      <c r="J1000" s="204"/>
      <c r="K1000" s="205"/>
      <c r="L1000" s="981" t="s">
        <v>533</v>
      </c>
      <c r="M1000" s="1257" t="s">
        <v>762</v>
      </c>
      <c r="N1000" s="1258"/>
      <c r="O1000" s="3"/>
      <c r="P1000" s="3"/>
      <c r="Q1000" s="925" t="s">
        <v>704</v>
      </c>
      <c r="R1000" s="3"/>
      <c r="S1000" s="4" t="s">
        <v>277</v>
      </c>
      <c r="T1000" s="3"/>
      <c r="U1000" s="3"/>
      <c r="V1000" s="3"/>
      <c r="W1000" s="45"/>
      <c r="X1000" s="962" t="s">
        <v>533</v>
      </c>
    </row>
    <row r="1001" spans="1:27" ht="11.25" customHeight="1" thickBot="1">
      <c r="A1001" s="878">
        <v>11</v>
      </c>
      <c r="B1001" s="159"/>
      <c r="C1001" s="67"/>
      <c r="D1001" s="67"/>
      <c r="E1001" s="67"/>
      <c r="F1001" s="67"/>
      <c r="G1001" s="67"/>
      <c r="H1001" s="67"/>
      <c r="I1001" s="67"/>
      <c r="J1001" s="67"/>
      <c r="K1001" s="85"/>
      <c r="L1001" s="981" t="s">
        <v>533</v>
      </c>
      <c r="M1001" s="1261">
        <v>101.6</v>
      </c>
      <c r="N1001" s="1251"/>
      <c r="O1001" s="67"/>
      <c r="P1001" s="67"/>
      <c r="Q1001" s="1563"/>
      <c r="R1001" s="62" t="s">
        <v>1224</v>
      </c>
      <c r="S1001" s="67"/>
      <c r="T1001" s="67"/>
      <c r="U1001" s="67"/>
      <c r="V1001" s="67"/>
      <c r="W1001" s="85"/>
      <c r="X1001" s="962" t="s">
        <v>533</v>
      </c>
    </row>
    <row r="1002" spans="1:27" ht="11.25" customHeight="1" thickBot="1">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704</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762</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c r="A1012" s="878">
        <v>22</v>
      </c>
      <c r="B1012" s="159"/>
      <c r="C1012" s="67"/>
      <c r="D1012" s="67"/>
      <c r="E1012" s="67"/>
      <c r="F1012" s="67"/>
      <c r="G1012" s="67"/>
      <c r="H1012" s="67"/>
      <c r="I1012" s="67"/>
      <c r="J1012" s="51" t="s">
        <v>698</v>
      </c>
      <c r="K1012" s="469" t="str">
        <f>IF(Q1001=2,"NA",IF(OR(W1013="YES",W1014="YES",W1015="YES"),"YES",IF(OR(W1013="NO",W1014="NO",W1015="NO"),"NO","TBD")))</f>
        <v>TBD</v>
      </c>
      <c r="L1012" s="981" t="s">
        <v>533</v>
      </c>
      <c r="M1012" s="856"/>
      <c r="N1012" s="1456"/>
      <c r="O1012" s="67"/>
      <c r="P1012" s="67"/>
      <c r="Q1012" s="67"/>
      <c r="R1012" s="67"/>
      <c r="S1012" s="67"/>
      <c r="T1012" s="67"/>
      <c r="U1012" s="67"/>
      <c r="V1012" s="1697" t="s">
        <v>761</v>
      </c>
      <c r="W1012" s="1698"/>
      <c r="X1012" s="962" t="s">
        <v>533</v>
      </c>
      <c r="Z1012" s="619"/>
    </row>
    <row r="1013" spans="1:27" ht="11.25" customHeight="1" thickBot="1">
      <c r="A1013" s="878">
        <v>23</v>
      </c>
      <c r="B1013" s="159"/>
      <c r="C1013" s="67"/>
      <c r="D1013" s="67"/>
      <c r="E1013" s="67"/>
      <c r="F1013" s="67"/>
      <c r="G1013" s="67"/>
      <c r="H1013" s="67"/>
      <c r="I1013" s="67"/>
      <c r="J1013" s="67"/>
      <c r="K1013" s="85"/>
      <c r="L1013" s="981" t="s">
        <v>533</v>
      </c>
      <c r="M1013" s="856"/>
      <c r="N1013" s="67"/>
      <c r="O1013" s="166" t="s">
        <v>699</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c r="A1014" s="878">
        <v>24</v>
      </c>
      <c r="B1014" s="159"/>
      <c r="C1014" s="67"/>
      <c r="D1014" s="166" t="s">
        <v>699</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c r="A1017" s="878">
        <v>27</v>
      </c>
      <c r="B1017" s="67"/>
      <c r="C1017" s="67"/>
      <c r="D1017" s="67"/>
      <c r="E1017" s="67"/>
      <c r="F1017" s="67"/>
      <c r="G1017" s="67"/>
      <c r="H1017" s="67"/>
      <c r="I1017" s="67"/>
      <c r="J1017" s="67"/>
      <c r="K1017" s="67"/>
      <c r="L1017" s="981" t="s">
        <v>533</v>
      </c>
      <c r="X1017" s="962" t="s">
        <v>533</v>
      </c>
    </row>
    <row r="1018" spans="1:27" ht="11.25" customHeight="1">
      <c r="A1018" s="878">
        <v>28</v>
      </c>
      <c r="B1018" s="67"/>
      <c r="C1018" s="67"/>
      <c r="D1018" s="67"/>
      <c r="E1018" s="67"/>
      <c r="F1018" s="67"/>
      <c r="G1018" s="67"/>
      <c r="H1018" s="67"/>
      <c r="I1018" s="67"/>
      <c r="J1018" s="67"/>
      <c r="K1018" s="67"/>
      <c r="L1018" s="981" t="s">
        <v>533</v>
      </c>
      <c r="X1018" s="962" t="s">
        <v>533</v>
      </c>
    </row>
    <row r="1019" spans="1:27" ht="11.25" customHeight="1">
      <c r="A1019" s="878">
        <v>29</v>
      </c>
      <c r="B1019" s="67"/>
      <c r="C1019" s="67"/>
      <c r="D1019" s="67"/>
      <c r="E1019" s="67"/>
      <c r="F1019" s="67"/>
      <c r="G1019" s="67"/>
      <c r="H1019" s="67"/>
      <c r="I1019" s="67"/>
      <c r="J1019" s="67"/>
      <c r="K1019" s="67"/>
      <c r="L1019" s="981" t="s">
        <v>533</v>
      </c>
      <c r="X1019" s="962" t="s">
        <v>533</v>
      </c>
    </row>
    <row r="1020" spans="1:27" ht="11.25" customHeight="1">
      <c r="A1020" s="878">
        <v>30</v>
      </c>
      <c r="B1020" s="67"/>
      <c r="C1020" s="67"/>
      <c r="D1020" s="67"/>
      <c r="E1020" s="67"/>
      <c r="F1020" s="67"/>
      <c r="G1020" s="67"/>
      <c r="H1020" s="67"/>
      <c r="I1020" s="67"/>
      <c r="J1020" s="67"/>
      <c r="K1020" s="67"/>
      <c r="L1020" s="981" t="s">
        <v>533</v>
      </c>
      <c r="X1020" s="962" t="s">
        <v>533</v>
      </c>
    </row>
    <row r="1021" spans="1:27" ht="11.25" customHeight="1">
      <c r="A1021" s="878">
        <v>31</v>
      </c>
      <c r="B1021" s="67"/>
      <c r="C1021" s="67"/>
      <c r="D1021" s="67"/>
      <c r="E1021" s="67"/>
      <c r="F1021" s="67"/>
      <c r="G1021" s="67"/>
      <c r="H1021" s="67"/>
      <c r="I1021" s="67"/>
      <c r="J1021" s="67"/>
      <c r="K1021" s="67"/>
      <c r="L1021" s="981" t="s">
        <v>533</v>
      </c>
      <c r="X1021" s="962" t="s">
        <v>533</v>
      </c>
    </row>
    <row r="1022" spans="1:27" ht="11.25" customHeight="1">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c r="A1023" s="878">
        <v>33</v>
      </c>
      <c r="B1023" s="67"/>
      <c r="C1023" s="67"/>
      <c r="D1023" s="67"/>
      <c r="E1023" s="67"/>
      <c r="F1023" s="67"/>
      <c r="G1023" s="67"/>
      <c r="H1023" s="67"/>
      <c r="I1023" s="67"/>
      <c r="J1023" s="67"/>
      <c r="K1023" s="67"/>
      <c r="L1023" s="981" t="s">
        <v>533</v>
      </c>
      <c r="X1023" s="962" t="s">
        <v>533</v>
      </c>
    </row>
    <row r="1024" spans="1:27" ht="11.25" customHeight="1" thickTop="1">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t="str">
        <f>IF(OR(AB185=0,AB185=""),"",AB185)</f>
        <v/>
      </c>
      <c r="U1027" s="1034" t="s">
        <v>288</v>
      </c>
      <c r="V1027" s="67"/>
      <c r="W1027" s="85"/>
      <c r="X1027" s="962" t="s">
        <v>533</v>
      </c>
    </row>
    <row r="1028" spans="1:24" ht="11.25" customHeight="1">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c r="A1030" s="878">
        <v>40</v>
      </c>
      <c r="L1030" s="981" t="s">
        <v>533</v>
      </c>
      <c r="X1030" s="962" t="s">
        <v>533</v>
      </c>
    </row>
    <row r="1031" spans="1:24" ht="11.25" customHeight="1">
      <c r="A1031" s="878">
        <v>41</v>
      </c>
      <c r="L1031" s="981" t="s">
        <v>533</v>
      </c>
      <c r="X1031" s="962" t="s">
        <v>533</v>
      </c>
    </row>
    <row r="1032" spans="1:24" ht="11.25" customHeight="1">
      <c r="A1032" s="878">
        <v>42</v>
      </c>
      <c r="L1032" s="981" t="s">
        <v>533</v>
      </c>
      <c r="X1032" s="962" t="s">
        <v>533</v>
      </c>
    </row>
    <row r="1033" spans="1:24" ht="11.25" customHeight="1">
      <c r="A1033" s="878">
        <v>43</v>
      </c>
      <c r="L1033" s="981" t="s">
        <v>533</v>
      </c>
      <c r="X1033" s="962" t="s">
        <v>533</v>
      </c>
    </row>
    <row r="1034" spans="1:24" ht="11.25" customHeight="1">
      <c r="A1034" s="878">
        <v>44</v>
      </c>
      <c r="L1034" s="981" t="s">
        <v>533</v>
      </c>
      <c r="X1034" s="962" t="s">
        <v>533</v>
      </c>
    </row>
    <row r="1035" spans="1:24" ht="11.25" customHeight="1">
      <c r="A1035" s="878">
        <v>45</v>
      </c>
      <c r="L1035" s="981" t="s">
        <v>533</v>
      </c>
      <c r="X1035" s="962" t="s">
        <v>533</v>
      </c>
    </row>
    <row r="1036" spans="1:24" ht="11.25" customHeight="1">
      <c r="A1036" s="878">
        <v>46</v>
      </c>
      <c r="L1036" s="981" t="s">
        <v>533</v>
      </c>
      <c r="X1036" s="962" t="s">
        <v>533</v>
      </c>
    </row>
    <row r="1037" spans="1:24" ht="11.25" customHeight="1">
      <c r="A1037" s="878">
        <v>47</v>
      </c>
      <c r="L1037" s="981" t="s">
        <v>533</v>
      </c>
      <c r="X1037" s="962" t="s">
        <v>533</v>
      </c>
    </row>
    <row r="1038" spans="1:24" ht="11.25" customHeight="1">
      <c r="A1038" s="878">
        <v>48</v>
      </c>
      <c r="L1038" s="981" t="s">
        <v>533</v>
      </c>
      <c r="X1038" s="962" t="s">
        <v>533</v>
      </c>
    </row>
    <row r="1039" spans="1:24" ht="11.25" customHeight="1">
      <c r="A1039" s="878">
        <v>49</v>
      </c>
      <c r="L1039" s="981" t="s">
        <v>533</v>
      </c>
      <c r="X1039" s="962" t="s">
        <v>533</v>
      </c>
    </row>
    <row r="1040" spans="1:24" ht="11.25" customHeight="1">
      <c r="A1040" s="878">
        <v>50</v>
      </c>
      <c r="L1040" s="981" t="s">
        <v>533</v>
      </c>
      <c r="X1040" s="962" t="s">
        <v>533</v>
      </c>
    </row>
    <row r="1041" spans="1:24" ht="11.25" customHeight="1">
      <c r="A1041" s="878">
        <v>51</v>
      </c>
      <c r="L1041" s="981" t="s">
        <v>533</v>
      </c>
      <c r="X1041" s="962" t="s">
        <v>533</v>
      </c>
    </row>
    <row r="1042" spans="1:24" ht="11.25" customHeight="1">
      <c r="A1042" s="878">
        <v>52</v>
      </c>
      <c r="L1042" s="981" t="s">
        <v>533</v>
      </c>
      <c r="X1042" s="962" t="s">
        <v>533</v>
      </c>
    </row>
    <row r="1043" spans="1:24" ht="11.25" customHeight="1">
      <c r="A1043" s="878">
        <v>53</v>
      </c>
      <c r="L1043" s="981" t="s">
        <v>533</v>
      </c>
      <c r="X1043" s="962" t="s">
        <v>533</v>
      </c>
    </row>
    <row r="1044" spans="1:24" ht="11.25" customHeight="1">
      <c r="A1044" s="878">
        <v>54</v>
      </c>
      <c r="L1044" s="981" t="s">
        <v>533</v>
      </c>
      <c r="X1044" s="962" t="s">
        <v>533</v>
      </c>
    </row>
    <row r="1045" spans="1:24" ht="11.25" customHeight="1">
      <c r="A1045" s="878">
        <v>55</v>
      </c>
      <c r="L1045" s="981" t="s">
        <v>533</v>
      </c>
      <c r="X1045" s="962" t="s">
        <v>533</v>
      </c>
    </row>
    <row r="1046" spans="1:24" ht="11.25" customHeight="1">
      <c r="A1046" s="878">
        <v>56</v>
      </c>
      <c r="L1046" s="981" t="s">
        <v>533</v>
      </c>
      <c r="X1046" s="962" t="s">
        <v>533</v>
      </c>
    </row>
    <row r="1047" spans="1:24" ht="11.25" customHeight="1">
      <c r="A1047" s="878">
        <v>57</v>
      </c>
      <c r="L1047" s="981" t="s">
        <v>533</v>
      </c>
      <c r="X1047" s="962" t="s">
        <v>533</v>
      </c>
    </row>
    <row r="1048" spans="1:24" ht="11.25" customHeight="1">
      <c r="A1048" s="878">
        <v>58</v>
      </c>
      <c r="L1048" s="981" t="s">
        <v>533</v>
      </c>
      <c r="X1048" s="962" t="s">
        <v>533</v>
      </c>
    </row>
    <row r="1049" spans="1:24" ht="11.25" customHeight="1">
      <c r="A1049" s="878">
        <v>59</v>
      </c>
      <c r="L1049" s="981" t="s">
        <v>533</v>
      </c>
      <c r="X1049" s="962" t="s">
        <v>533</v>
      </c>
    </row>
    <row r="1050" spans="1:24" ht="11.25" customHeight="1">
      <c r="A1050" s="878">
        <v>60</v>
      </c>
      <c r="L1050" s="981" t="s">
        <v>533</v>
      </c>
      <c r="X1050" s="962" t="s">
        <v>533</v>
      </c>
    </row>
    <row r="1051" spans="1:24" ht="11.25" customHeight="1">
      <c r="A1051" s="878">
        <v>61</v>
      </c>
      <c r="L1051" s="981" t="s">
        <v>533</v>
      </c>
      <c r="X1051" s="962" t="s">
        <v>533</v>
      </c>
    </row>
    <row r="1052" spans="1:24" ht="11.25" customHeight="1">
      <c r="A1052" s="878">
        <v>62</v>
      </c>
      <c r="L1052" s="981" t="s">
        <v>533</v>
      </c>
      <c r="X1052" s="962" t="s">
        <v>533</v>
      </c>
    </row>
    <row r="1053" spans="1:24" ht="11.25" customHeight="1">
      <c r="A1053" s="878">
        <v>63</v>
      </c>
      <c r="L1053" s="981" t="s">
        <v>533</v>
      </c>
      <c r="X1053" s="962" t="s">
        <v>533</v>
      </c>
    </row>
    <row r="1054" spans="1:24" ht="11.25" customHeight="1">
      <c r="A1054" s="878">
        <v>64</v>
      </c>
      <c r="C1054" s="1468"/>
      <c r="L1054" s="981" t="s">
        <v>533</v>
      </c>
      <c r="X1054" s="962" t="s">
        <v>533</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533</v>
      </c>
      <c r="X1055" s="962" t="s">
        <v>533</v>
      </c>
    </row>
    <row r="1056" spans="1:24" ht="11.25" customHeight="1">
      <c r="A1056" s="878">
        <v>66</v>
      </c>
      <c r="B1056" s="64" t="str">
        <v>Room Number:</v>
      </c>
      <c r="C1056" s="508" t="str">
        <v/>
      </c>
      <c r="D1056" s="67"/>
      <c r="E1056" s="63"/>
      <c r="F1056" s="63"/>
      <c r="G1056" s="63"/>
      <c r="H1056" s="63"/>
      <c r="I1056" s="64" t="str">
        <v>Survey ID:</v>
      </c>
      <c r="J1056" s="1475" t="str">
        <v/>
      </c>
      <c r="L1056" s="981" t="s">
        <v>533</v>
      </c>
      <c r="X1056" s="962" t="s">
        <v>533</v>
      </c>
    </row>
    <row r="1057" spans="1:28" ht="11.25" customHeight="1">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c r="A1059" s="878">
        <v>3</v>
      </c>
      <c r="F1059" s="54"/>
      <c r="L1059" s="981" t="s">
        <v>533</v>
      </c>
      <c r="R1059" s="54"/>
      <c r="X1059" s="962" t="s">
        <v>533</v>
      </c>
    </row>
    <row r="1060" spans="1:28" ht="11.25" customHeight="1" thickTop="1">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c r="A1062" s="878">
        <v>6</v>
      </c>
      <c r="B1062" s="159"/>
      <c r="C1062" s="65"/>
      <c r="D1062" s="65"/>
      <c r="E1062" s="67"/>
      <c r="F1062" s="67"/>
      <c r="G1062" s="67"/>
      <c r="H1062" s="67"/>
      <c r="I1062" s="67"/>
      <c r="J1062" s="67"/>
      <c r="K1062" s="85"/>
      <c r="L1062" s="981" t="s">
        <v>533</v>
      </c>
      <c r="M1062" s="159"/>
      <c r="N1062" s="67"/>
      <c r="O1062" s="65"/>
      <c r="P1062" s="67"/>
      <c r="Q1062" s="1264" t="s">
        <v>448</v>
      </c>
      <c r="R1062" s="1264" t="s">
        <v>748</v>
      </c>
      <c r="S1062" s="67"/>
      <c r="T1062" s="67"/>
      <c r="U1062" s="67"/>
      <c r="V1062" s="1024" t="s">
        <v>495</v>
      </c>
      <c r="W1062" s="1061" t="str">
        <f>IF(OR(AB483=0,AB483=""),"",AB483)</f>
        <v/>
      </c>
      <c r="X1062" s="962" t="s">
        <v>533</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739</v>
      </c>
      <c r="Q1063" s="1265" t="str">
        <f>IF(R1063&lt;&gt;"",R1063&amp;" "&amp;TBCM_IN,IF(OR(AB531=0,AB531=""),M1003,AB531))</f>
        <v>101.6 cm</v>
      </c>
      <c r="R1063" s="1267"/>
      <c r="S1063" s="67"/>
      <c r="T1063" s="187" t="s">
        <v>738</v>
      </c>
      <c r="U1063" s="928"/>
      <c r="V1063" s="66" t="str">
        <f>IF(Meter_OD="","Blank",Meter_OD)</f>
        <v>Meter</v>
      </c>
      <c r="W1063" s="1561"/>
      <c r="X1063" s="962" t="s">
        <v>533</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698</v>
      </c>
      <c r="W1064" s="1060" t="str">
        <f>IF($W$1063="NA","NA",IF($W$1063="","TBD",IF(AND($W$1063&gt;=1.9,$W$1063&lt;=2.1),"YES","NO")))</f>
        <v>TBD</v>
      </c>
      <c r="X1064" s="962" t="s">
        <v>533</v>
      </c>
      <c r="Z1064" t="s">
        <v>1251</v>
      </c>
      <c r="AA1064">
        <v>1.9</v>
      </c>
      <c r="AB1064">
        <v>2.1</v>
      </c>
    </row>
    <row r="1065" spans="1:28" ht="11.25" customHeight="1">
      <c r="A1065" s="878">
        <v>9</v>
      </c>
      <c r="B1065" s="159"/>
      <c r="C1065" s="166" t="s">
        <v>699</v>
      </c>
      <c r="D1065" s="119" t="str">
        <f>U1065</f>
        <v>1.9&lt;=lgM&lt;=2.1</v>
      </c>
      <c r="E1065" s="67"/>
      <c r="F1065" s="67"/>
      <c r="G1065" s="67"/>
      <c r="H1065" s="67"/>
      <c r="I1065" s="67"/>
      <c r="J1065" s="67"/>
      <c r="K1065" s="85"/>
      <c r="L1065" s="981" t="s">
        <v>533</v>
      </c>
      <c r="M1065" s="159"/>
      <c r="N1065" s="67"/>
      <c r="O1065" s="67"/>
      <c r="P1065" s="43" t="s">
        <v>735</v>
      </c>
      <c r="Q1065" s="1263">
        <f>IF(R1065&lt;&gt;"",R1065,IF(OR(AB533=0,AB533=""),M1008,AB533))</f>
        <v>80</v>
      </c>
      <c r="R1065" s="1268"/>
      <c r="S1065" s="67"/>
      <c r="T1065" s="166" t="s">
        <v>699</v>
      </c>
      <c r="U1065" s="119" t="s">
        <v>1218</v>
      </c>
      <c r="V1065" s="67"/>
      <c r="W1065" s="85"/>
      <c r="X1065" s="962" t="s">
        <v>533</v>
      </c>
      <c r="Z1065" t="s">
        <v>1252</v>
      </c>
      <c r="AA1065">
        <v>300</v>
      </c>
      <c r="AB1065">
        <v>500</v>
      </c>
    </row>
    <row r="1066" spans="1:28" ht="11.25" customHeight="1">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c r="A1068" s="878">
        <v>12</v>
      </c>
      <c r="B1068" s="395" t="s">
        <v>294</v>
      </c>
      <c r="C1068" s="280"/>
      <c r="D1068" s="280"/>
      <c r="E1068" s="43" t="s">
        <v>735</v>
      </c>
      <c r="F1068" s="41">
        <f>IF(R1068="","",R1068)</f>
        <v>80</v>
      </c>
      <c r="G1068" s="3"/>
      <c r="H1068" s="43" t="s">
        <v>295</v>
      </c>
      <c r="I1068" s="2" t="str">
        <f>IF(U1068="","              in.",ROUND(U1068,2)&amp;" in.")</f>
        <v>7.87 in.</v>
      </c>
      <c r="J1068" s="67"/>
      <c r="K1068" s="85"/>
      <c r="L1068" s="981" t="s">
        <v>533</v>
      </c>
      <c r="M1068" s="395" t="s">
        <v>294</v>
      </c>
      <c r="N1068" s="3"/>
      <c r="O1068" s="3"/>
      <c r="P1068" s="3"/>
      <c r="Q1068" s="43" t="s">
        <v>735</v>
      </c>
      <c r="R1068" s="1117">
        <f>IF(Q1065="","",Q1065)</f>
        <v>80</v>
      </c>
      <c r="S1068" s="3"/>
      <c r="T1068" s="43" t="s">
        <v>295</v>
      </c>
      <c r="U1068" s="1116">
        <f>IF(Q1066="","",Q1066)</f>
        <v>7.8740157480314963</v>
      </c>
      <c r="V1068" s="62" t="s">
        <v>283</v>
      </c>
      <c r="W1068" s="45"/>
      <c r="X1068" s="962" t="s">
        <v>533</v>
      </c>
    </row>
    <row r="1069" spans="1:28" ht="11.25" customHeight="1">
      <c r="A1069" s="878">
        <v>13</v>
      </c>
      <c r="B1069" s="159"/>
      <c r="C1069" s="3"/>
      <c r="D1069" s="3"/>
      <c r="E1069" s="43" t="s">
        <v>739</v>
      </c>
      <c r="F1069" s="2" t="str">
        <f>IF(R1069="","",R1069)</f>
        <v>101.6 cm</v>
      </c>
      <c r="G1069" s="3"/>
      <c r="H1069" s="43" t="s">
        <v>669</v>
      </c>
      <c r="I1069" s="12" t="str">
        <f>IF(U1069="","",U1069)</f>
        <v/>
      </c>
      <c r="J1069" s="67"/>
      <c r="K1069" s="85"/>
      <c r="L1069" s="981" t="s">
        <v>533</v>
      </c>
      <c r="M1069" s="159"/>
      <c r="N1069" s="67"/>
      <c r="O1069" s="67"/>
      <c r="P1069" s="67"/>
      <c r="Q1069" s="43" t="s">
        <v>739</v>
      </c>
      <c r="R1069" s="1116" t="str">
        <f>IF(Q1063="","",Q1063)</f>
        <v>101.6 cm</v>
      </c>
      <c r="S1069" s="3"/>
      <c r="T1069" s="43" t="s">
        <v>669</v>
      </c>
      <c r="U1069" s="1118" t="str">
        <f>IF($T$32="","",$T$32&amp;"/"&amp;$T$33)</f>
        <v/>
      </c>
      <c r="V1069" s="4"/>
      <c r="W1069" s="85"/>
      <c r="X1069" s="962" t="s">
        <v>533</v>
      </c>
    </row>
    <row r="1070" spans="1:28" ht="11.25" customHeight="1">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c r="A1081" s="878">
        <v>25</v>
      </c>
      <c r="B1081" s="382" t="s">
        <v>698</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698</v>
      </c>
      <c r="J1081" s="435" t="str">
        <f>IF(V1081="","",V1081)</f>
        <v>TBD</v>
      </c>
      <c r="K1081" s="100"/>
      <c r="L1081" s="981" t="s">
        <v>533</v>
      </c>
      <c r="M1081" s="56"/>
      <c r="N1081" s="1108" t="s">
        <v>698</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698</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1185</v>
      </c>
      <c r="S1083" s="67"/>
      <c r="T1083" s="67"/>
      <c r="U1083" s="67"/>
      <c r="V1083" s="67"/>
      <c r="W1083" s="45"/>
      <c r="X1083" s="962" t="s">
        <v>533</v>
      </c>
    </row>
    <row r="1084" spans="1:24" ht="11.25" customHeight="1">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1184</v>
      </c>
      <c r="S1084" s="67"/>
      <c r="T1084" s="67"/>
      <c r="U1084" s="67"/>
      <c r="V1084" s="67"/>
      <c r="W1084" s="45"/>
      <c r="X1084" s="962" t="s">
        <v>533</v>
      </c>
    </row>
    <row r="1085" spans="1:24" ht="11.25" customHeight="1">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c r="A1088" s="878">
        <v>32</v>
      </c>
      <c r="B1088" s="56"/>
      <c r="C1088" s="43" t="s">
        <v>739</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739</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c r="A1097" s="878">
        <v>41</v>
      </c>
      <c r="B1097" s="382" t="s">
        <v>698</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698</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1174</v>
      </c>
      <c r="Z1098" s="1236">
        <f>MAX(O1092:O1094,Q1092:Q1095,S1092:S1095,U1093:U1095)</f>
        <v>0</v>
      </c>
      <c r="AC1098"/>
    </row>
    <row r="1099" spans="1:30" ht="11.25" customHeight="1" thickBot="1">
      <c r="A1099" s="878">
        <v>43</v>
      </c>
      <c r="B1099" s="382" t="s">
        <v>698</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c r="A1100" s="878">
        <v>44</v>
      </c>
      <c r="B1100" s="159"/>
      <c r="C1100" s="67"/>
      <c r="D1100" s="67"/>
      <c r="E1100" s="180"/>
      <c r="F1100" s="181" t="s">
        <v>320</v>
      </c>
      <c r="G1100" s="1568" t="str">
        <f>IF(S1101="","",S1101)</f>
        <v/>
      </c>
      <c r="H1100" s="178" t="s">
        <v>698</v>
      </c>
      <c r="I1100" s="179" t="str">
        <f>IF(U1101="","",U1101)</f>
        <v>NA</v>
      </c>
      <c r="J1100" s="67"/>
      <c r="K1100" s="83"/>
      <c r="L1100" s="981" t="s">
        <v>533</v>
      </c>
      <c r="M1100" s="159"/>
      <c r="N1100" s="1108" t="s">
        <v>698</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c r="A1101" s="878">
        <v>45</v>
      </c>
      <c r="B1101" s="159"/>
      <c r="C1101" s="166" t="s">
        <v>699</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698</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c r="A1103" s="878">
        <v>47</v>
      </c>
      <c r="B1103" s="124" t="s">
        <v>681</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699</v>
      </c>
      <c r="P1103" s="246" t="s">
        <v>208</v>
      </c>
      <c r="Q1103" s="67"/>
      <c r="R1103" s="67"/>
      <c r="S1103" s="67"/>
      <c r="T1103" s="67"/>
      <c r="U1103" s="67"/>
      <c r="V1103" s="67"/>
      <c r="W1103" s="85"/>
      <c r="X1103" s="962" t="s">
        <v>533</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1186</v>
      </c>
      <c r="Q1104" s="1457" t="s">
        <v>378</v>
      </c>
      <c r="R1104" s="67"/>
      <c r="S1104" s="67"/>
      <c r="T1104" s="67"/>
      <c r="U1104" s="67"/>
      <c r="V1104" s="67"/>
      <c r="W1104" s="85"/>
      <c r="X1104" s="962" t="s">
        <v>533</v>
      </c>
    </row>
    <row r="1105" spans="1:24" ht="11.25" customHeight="1">
      <c r="A1105" s="878">
        <v>49</v>
      </c>
      <c r="B1105" s="56"/>
      <c r="C1105" s="1290" t="str">
        <f>IF(LEN(O1105)&lt;=265,"",RIGHT(O1105,LEN(O1105)-SEARCH(" ",O1105,255)))</f>
        <v/>
      </c>
      <c r="D1105" s="2"/>
      <c r="E1105" s="2"/>
      <c r="F1105" s="2"/>
      <c r="G1105" s="2"/>
      <c r="H1105" s="2"/>
      <c r="I1105" s="2"/>
      <c r="J1105" s="2"/>
      <c r="K1105" s="85"/>
      <c r="L1105" s="981" t="s">
        <v>533</v>
      </c>
      <c r="M1105" s="159"/>
      <c r="N1105" s="830" t="s">
        <v>681</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c r="A1107" s="878">
        <v>51</v>
      </c>
      <c r="B1107" s="56"/>
      <c r="C1107" s="3"/>
      <c r="D1107" s="3"/>
      <c r="E1107" s="3"/>
      <c r="F1107" s="3"/>
      <c r="G1107" s="3"/>
      <c r="H1107" s="3"/>
      <c r="I1107" s="3"/>
      <c r="J1107" s="3"/>
      <c r="K1107" s="85"/>
      <c r="L1107" s="981" t="s">
        <v>533</v>
      </c>
      <c r="M1107" s="56"/>
      <c r="N1107" s="1447" t="s">
        <v>748</v>
      </c>
      <c r="O1107" s="1449" t="s">
        <v>1253</v>
      </c>
      <c r="P1107" s="2"/>
      <c r="Q1107" s="2"/>
      <c r="R1107" s="2"/>
      <c r="S1107" s="2"/>
      <c r="T1107" s="2"/>
      <c r="U1107" s="2"/>
      <c r="V1107" s="2"/>
      <c r="W1107" s="36"/>
      <c r="X1107" s="962" t="s">
        <v>533</v>
      </c>
    </row>
    <row r="1108" spans="1:24" ht="11.25" customHeight="1" thickBot="1">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533</v>
      </c>
      <c r="X1121" s="962" t="s">
        <v>533</v>
      </c>
    </row>
    <row r="1122" spans="1:24" ht="11.25" customHeight="1">
      <c r="A1122" s="878">
        <v>66</v>
      </c>
      <c r="B1122" s="64" t="str">
        <v>Room Number:</v>
      </c>
      <c r="C1122" s="508" t="str">
        <v/>
      </c>
      <c r="D1122" s="67"/>
      <c r="E1122" s="63"/>
      <c r="F1122" s="63"/>
      <c r="G1122" s="63"/>
      <c r="H1122" s="63"/>
      <c r="I1122" s="64" t="str">
        <v>Survey ID:</v>
      </c>
      <c r="J1122" s="1475" t="str">
        <v/>
      </c>
      <c r="L1122" s="981" t="s">
        <v>533</v>
      </c>
      <c r="X1122" s="962" t="s">
        <v>533</v>
      </c>
    </row>
    <row r="1123" spans="1:24" ht="11.25" customHeight="1">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748</v>
      </c>
      <c r="T1126" s="67"/>
      <c r="U1126" s="67"/>
      <c r="V1126" s="67"/>
      <c r="W1126" s="85"/>
      <c r="X1126" s="962" t="s">
        <v>533</v>
      </c>
    </row>
    <row r="1127" spans="1:24" ht="11.25" customHeight="1">
      <c r="A1127" s="878">
        <v>5</v>
      </c>
      <c r="B1127" s="395" t="s">
        <v>290</v>
      </c>
      <c r="C1127" s="65"/>
      <c r="D1127" s="67"/>
      <c r="E1127" s="67"/>
      <c r="F1127" s="67"/>
      <c r="G1127" s="67"/>
      <c r="H1127" s="67"/>
      <c r="I1127" s="67"/>
      <c r="J1127" s="67"/>
      <c r="K1127" s="85"/>
      <c r="L1127" s="981" t="s">
        <v>533</v>
      </c>
      <c r="M1127" s="395" t="s">
        <v>290</v>
      </c>
      <c r="N1127" s="67"/>
      <c r="O1127" s="67"/>
      <c r="P1127" s="67"/>
      <c r="Q1127" s="43" t="s">
        <v>739</v>
      </c>
      <c r="R1127" s="1265" t="str">
        <f>IF(S1127&lt;&gt;"",S1127&amp;" "&amp;WBCM_IN,IF(OR(AB537=0,AB537=""),M1003,AB537))</f>
        <v>101.6 cm</v>
      </c>
      <c r="S1127" s="1266"/>
      <c r="T1127" s="67"/>
      <c r="U1127" s="67"/>
      <c r="V1127" s="67"/>
      <c r="W1127" s="85"/>
      <c r="X1127" s="962" t="s">
        <v>533</v>
      </c>
    </row>
    <row r="1128" spans="1:24" ht="11.25" customHeight="1" thickBot="1">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C</v>
      </c>
      <c r="S1128" s="1270"/>
      <c r="T1128" s="67"/>
      <c r="U1128" s="67"/>
      <c r="V1128" s="1024" t="s">
        <v>495</v>
      </c>
      <c r="W1128" s="1083" t="str">
        <f>IF(OR(AB484=0,AB484=""),"",AB484)</f>
        <v/>
      </c>
      <c r="X1128" s="962" t="s">
        <v>533</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735</v>
      </c>
      <c r="R1129" s="1263">
        <f>IF(S1129&lt;&gt;"",S1129,IF(OR(AB539=0,AB539=""),M1008,AB539))</f>
        <v>80</v>
      </c>
      <c r="S1129" s="1268"/>
      <c r="T1129" s="187" t="s">
        <v>738</v>
      </c>
      <c r="U1129" s="928"/>
      <c r="V1129" s="66" t="str">
        <f>IF(Meter_OD="","Blank",Meter_OD)</f>
        <v>Meter</v>
      </c>
      <c r="W1129" s="1561"/>
      <c r="X1129" s="962" t="s">
        <v>533</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99" t="s">
        <v>443</v>
      </c>
      <c r="U1130" s="1700"/>
      <c r="V1130" s="1076" t="s">
        <v>698</v>
      </c>
      <c r="W1130" s="1060" t="str">
        <f>IF($W$1129="NA","NA",IF($W$1129="","TBD",IF(AND(M1129=1,M1130&lt;&gt;1),IF(AND($W$1129&gt;=1.9,$W$1129&lt;=2.1),"YES","NO"),IF(AND(M1129&lt;&gt;1,M1130=1),IF(AND($W$1129&gt;=1.9,$W$1129&lt;=2.1),"YES","NO"),IF(AND($W$1129&gt;=1.9,$W$1129&lt;=2.1),"YES","NO")))))</f>
        <v>TBD</v>
      </c>
      <c r="X1130" s="962" t="s">
        <v>533</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1218</v>
      </c>
      <c r="V1131" s="67"/>
      <c r="W1131" s="85"/>
      <c r="X1131" s="962" t="s">
        <v>533</v>
      </c>
    </row>
    <row r="1132" spans="1:24" ht="11.25" customHeight="1">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1218</v>
      </c>
      <c r="V1132" s="67"/>
      <c r="W1132" s="85"/>
      <c r="X1132" s="962" t="s">
        <v>533</v>
      </c>
    </row>
    <row r="1133" spans="1:24" ht="11.25" customHeight="1">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c r="A1134" s="878">
        <v>12</v>
      </c>
      <c r="B1134" s="395" t="s">
        <v>294</v>
      </c>
      <c r="C1134" s="280"/>
      <c r="D1134" s="280"/>
      <c r="E1134" s="43" t="s">
        <v>735</v>
      </c>
      <c r="F1134" s="41">
        <f>IF(R1134="","",R1134)</f>
        <v>80</v>
      </c>
      <c r="G1134" s="3"/>
      <c r="H1134" s="43" t="s">
        <v>295</v>
      </c>
      <c r="I1134" s="2" t="str">
        <f>IF(U1134="","              in.",ROUND(U1134,2)&amp;" in.")</f>
        <v>7.87 in.</v>
      </c>
      <c r="J1134" s="67"/>
      <c r="K1134" s="85"/>
      <c r="L1134" s="981" t="s">
        <v>533</v>
      </c>
      <c r="M1134" s="395" t="s">
        <v>294</v>
      </c>
      <c r="N1134" s="4"/>
      <c r="O1134" s="4"/>
      <c r="P1134" s="392"/>
      <c r="Q1134" s="43" t="s">
        <v>735</v>
      </c>
      <c r="R1134" s="1117">
        <f>IF(R1129="","",R1129)</f>
        <v>80</v>
      </c>
      <c r="S1134" s="3"/>
      <c r="T1134" s="43" t="s">
        <v>295</v>
      </c>
      <c r="U1134" s="1116">
        <f>IF(R1130="","",R1130)</f>
        <v>7.8740157480314963</v>
      </c>
      <c r="V1134" s="62" t="s">
        <v>283</v>
      </c>
      <c r="W1134" s="45"/>
      <c r="X1134" s="962" t="s">
        <v>533</v>
      </c>
    </row>
    <row r="1135" spans="1:24" ht="11.25" customHeight="1">
      <c r="A1135" s="878">
        <v>13</v>
      </c>
      <c r="B1135" s="159"/>
      <c r="C1135" s="3"/>
      <c r="D1135" s="3"/>
      <c r="E1135" s="43" t="s">
        <v>739</v>
      </c>
      <c r="F1135" s="2" t="str">
        <f>IF(R1135="","",R1135)</f>
        <v>101.6 cm</v>
      </c>
      <c r="G1135" s="3"/>
      <c r="H1135" s="43" t="s">
        <v>669</v>
      </c>
      <c r="I1135" s="12" t="str">
        <f>IF(U1135="","",U1135)</f>
        <v/>
      </c>
      <c r="J1135" s="67"/>
      <c r="K1135" s="85"/>
      <c r="L1135" s="981" t="s">
        <v>533</v>
      </c>
      <c r="M1135" s="159"/>
      <c r="N1135" s="3"/>
      <c r="O1135" s="3"/>
      <c r="P1135" s="3"/>
      <c r="Q1135" s="43" t="s">
        <v>739</v>
      </c>
      <c r="R1135" s="1116" t="str">
        <f>IF(R1127="","",R1127)</f>
        <v>101.6 cm</v>
      </c>
      <c r="S1135" s="3"/>
      <c r="T1135" s="43" t="s">
        <v>669</v>
      </c>
      <c r="U1135" s="1118" t="str">
        <f>IF($T$32="","",$T$32&amp;"/"&amp;$T$33)</f>
        <v/>
      </c>
      <c r="V1135" s="4"/>
      <c r="W1135" s="85"/>
      <c r="X1135" s="962" t="s">
        <v>533</v>
      </c>
    </row>
    <row r="1136" spans="1:24" ht="11.25" customHeight="1">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c r="A1147" s="878">
        <v>25</v>
      </c>
      <c r="B1147" s="382" t="s">
        <v>698</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698</v>
      </c>
      <c r="J1147" s="435" t="str">
        <f>IF(V1147="","",V1147)</f>
        <v>TBD</v>
      </c>
      <c r="K1147" s="85"/>
      <c r="L1147" s="981" t="s">
        <v>533</v>
      </c>
      <c r="M1147" s="159"/>
      <c r="N1147" s="1108" t="s">
        <v>698</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698</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1185</v>
      </c>
      <c r="S1149" s="67"/>
      <c r="T1149" s="67"/>
      <c r="U1149" s="67"/>
      <c r="V1149" s="67"/>
      <c r="W1149" s="45"/>
      <c r="X1149" s="962" t="s">
        <v>533</v>
      </c>
    </row>
    <row r="1150" spans="1:25" ht="11.25" customHeight="1">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1184</v>
      </c>
      <c r="S1150" s="67"/>
      <c r="T1150" s="67"/>
      <c r="U1150" s="67"/>
      <c r="V1150" s="67"/>
      <c r="W1150" s="45"/>
      <c r="X1150" s="962" t="s">
        <v>533</v>
      </c>
    </row>
    <row r="1151" spans="1:25" ht="11.25" customHeight="1">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c r="A1154" s="878">
        <v>32</v>
      </c>
      <c r="B1154" s="56"/>
      <c r="C1154" s="43" t="s">
        <v>739</v>
      </c>
      <c r="D1154" s="2" t="str">
        <f>IF(P1155="","",P1155)</f>
        <v xml:space="preserve"> cm</v>
      </c>
      <c r="E1154" s="3"/>
      <c r="F1154" s="43" t="s">
        <v>308</v>
      </c>
      <c r="G1154" s="2" t="str">
        <f>IF(S1155="","",S1155)</f>
        <v>C</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739</v>
      </c>
      <c r="P1155" s="1116" t="str">
        <f>IF($M$616="","",ROUND($M$616,1))&amp;" "&amp;WBCM_IN</f>
        <v xml:space="preserve"> cm</v>
      </c>
      <c r="Q1155" s="3"/>
      <c r="R1155" s="43" t="s">
        <v>308</v>
      </c>
      <c r="S1155" s="1116" t="str">
        <f>IF($R$1128="","",$R$1128)</f>
        <v>C</v>
      </c>
      <c r="T1155" s="3"/>
      <c r="U1155" s="43" t="s">
        <v>309</v>
      </c>
      <c r="V1155" s="1117" t="str">
        <f>IF($O$1027="","",$O$1027)</f>
        <v/>
      </c>
      <c r="W1155" s="45"/>
      <c r="X1155" s="962" t="s">
        <v>533</v>
      </c>
      <c r="AC1155"/>
    </row>
    <row r="1156" spans="1:29" ht="11.25" customHeight="1" thickBot="1">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c r="A1163" s="878">
        <v>41</v>
      </c>
      <c r="B1163" s="382" t="s">
        <v>698</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698</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c r="A1165" s="878">
        <v>43</v>
      </c>
      <c r="B1165" s="382" t="s">
        <v>698</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c r="A1166" s="878">
        <v>44</v>
      </c>
      <c r="B1166" s="159"/>
      <c r="C1166" s="67"/>
      <c r="D1166" s="67"/>
      <c r="E1166" s="180"/>
      <c r="F1166" s="181" t="s">
        <v>320</v>
      </c>
      <c r="G1166" s="1568" t="str">
        <f>IF(S1167="","",S1167)</f>
        <v/>
      </c>
      <c r="H1166" s="178" t="s">
        <v>698</v>
      </c>
      <c r="I1166" s="179" t="str">
        <f>IF(U1167="","",U1167)</f>
        <v>NA</v>
      </c>
      <c r="J1166" s="67"/>
      <c r="K1166" s="85"/>
      <c r="L1166" s="981" t="s">
        <v>533</v>
      </c>
      <c r="M1166" s="159"/>
      <c r="N1166" s="1108" t="s">
        <v>698</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c r="A1167" s="878">
        <v>45</v>
      </c>
      <c r="B1167" s="159"/>
      <c r="C1167" s="166" t="s">
        <v>699</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698</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c r="A1169" s="878">
        <v>47</v>
      </c>
      <c r="B1169" s="124" t="s">
        <v>681</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699</v>
      </c>
      <c r="P1169" s="246" t="s">
        <v>208</v>
      </c>
      <c r="Q1169" s="67"/>
      <c r="R1169" s="67"/>
      <c r="S1169" s="67"/>
      <c r="T1169" s="67"/>
      <c r="U1169" s="67"/>
      <c r="V1169" s="67"/>
      <c r="W1169" s="85"/>
      <c r="X1169" s="962" t="s">
        <v>533</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1186</v>
      </c>
      <c r="Q1170" s="1457" t="s">
        <v>378</v>
      </c>
      <c r="R1170" s="67"/>
      <c r="S1170" s="67"/>
      <c r="T1170" s="67"/>
      <c r="U1170" s="67"/>
      <c r="V1170" s="67"/>
      <c r="W1170" s="85"/>
      <c r="X1170" s="962" t="s">
        <v>533</v>
      </c>
    </row>
    <row r="1171" spans="1:24" ht="11.25" customHeight="1">
      <c r="A1171" s="878">
        <v>49</v>
      </c>
      <c r="B1171" s="56"/>
      <c r="C1171" s="1290" t="str">
        <f>IF(LEN(O1171)&lt;=265,"",RIGHT(O1171,LEN(O1171)-SEARCH(" ",O1171,255)))</f>
        <v/>
      </c>
      <c r="D1171" s="2"/>
      <c r="E1171" s="2"/>
      <c r="F1171" s="2"/>
      <c r="G1171" s="2"/>
      <c r="H1171" s="2"/>
      <c r="I1171" s="2"/>
      <c r="J1171" s="2"/>
      <c r="K1171" s="85"/>
      <c r="L1171" s="981" t="s">
        <v>533</v>
      </c>
      <c r="M1171" s="159"/>
      <c r="N1171" s="830" t="s">
        <v>681</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c r="A1173" s="878">
        <v>51</v>
      </c>
      <c r="B1173" s="56"/>
      <c r="C1173" s="3"/>
      <c r="D1173" s="3"/>
      <c r="E1173" s="3"/>
      <c r="F1173" s="3"/>
      <c r="G1173" s="3"/>
      <c r="H1173" s="3"/>
      <c r="I1173" s="3"/>
      <c r="J1173" s="3"/>
      <c r="K1173" s="85"/>
      <c r="L1173" s="981" t="s">
        <v>533</v>
      </c>
      <c r="M1173" s="150"/>
      <c r="N1173" s="1447" t="s">
        <v>748</v>
      </c>
      <c r="O1173" s="1449" t="s">
        <v>1253</v>
      </c>
      <c r="P1173" s="128"/>
      <c r="Q1173" s="2"/>
      <c r="R1173" s="2"/>
      <c r="S1173" s="2"/>
      <c r="T1173" s="2"/>
      <c r="U1173" s="2"/>
      <c r="V1173" s="2"/>
      <c r="W1173" s="36"/>
      <c r="X1173" s="962" t="s">
        <v>533</v>
      </c>
    </row>
    <row r="1174" spans="1:24" ht="11.25" customHeight="1" thickBot="1">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c r="A1183" s="878">
        <v>61</v>
      </c>
      <c r="B1183" s="159"/>
      <c r="C1183" s="67"/>
      <c r="D1183" s="67"/>
      <c r="E1183" s="67"/>
      <c r="F1183" s="67"/>
      <c r="G1183" s="67"/>
      <c r="H1183" s="67"/>
      <c r="I1183" s="67"/>
      <c r="J1183" s="67"/>
      <c r="K1183" s="85"/>
      <c r="L1183" s="981" t="s">
        <v>533</v>
      </c>
      <c r="M1183" s="159"/>
      <c r="N1183" s="67"/>
      <c r="O1183" s="67"/>
      <c r="P1183" s="1459" t="s">
        <v>1189</v>
      </c>
      <c r="Q1183" s="67"/>
      <c r="R1183" s="67"/>
      <c r="S1183" s="67"/>
      <c r="T1183" s="67"/>
      <c r="U1183" s="67"/>
      <c r="V1183" s="67"/>
      <c r="W1183" s="85"/>
      <c r="X1183" s="962" t="s">
        <v>533</v>
      </c>
    </row>
    <row r="1184" spans="1:24" ht="11.25" customHeight="1">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533</v>
      </c>
      <c r="X1187" s="962" t="s">
        <v>533</v>
      </c>
    </row>
    <row r="1188" spans="1:27" ht="11.25" customHeight="1">
      <c r="A1188" s="878">
        <v>66</v>
      </c>
      <c r="B1188" s="64" t="str">
        <v>Room Number:</v>
      </c>
      <c r="C1188" s="508" t="str">
        <v/>
      </c>
      <c r="D1188" s="67"/>
      <c r="E1188" s="63"/>
      <c r="F1188" s="63"/>
      <c r="G1188" s="63"/>
      <c r="H1188" s="63"/>
      <c r="I1188" s="64" t="str">
        <v>Survey ID:</v>
      </c>
      <c r="J1188" s="1475" t="str">
        <v/>
      </c>
      <c r="L1188" s="981" t="s">
        <v>533</v>
      </c>
      <c r="X1188" s="962" t="s">
        <v>533</v>
      </c>
    </row>
    <row r="1189" spans="1:27" ht="11.25" customHeight="1">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c r="A1191" s="878">
        <v>3</v>
      </c>
      <c r="L1191" s="981" t="s">
        <v>533</v>
      </c>
      <c r="X1191" s="962" t="s">
        <v>533</v>
      </c>
    </row>
    <row r="1192" spans="1:27" ht="11.25" customHeight="1">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c r="A1195" s="878">
        <v>7</v>
      </c>
      <c r="L1195" s="981" t="s">
        <v>533</v>
      </c>
      <c r="M1195" s="204"/>
      <c r="N1195" s="67"/>
      <c r="O1195" s="67"/>
      <c r="P1195" s="67"/>
      <c r="Q1195" s="355"/>
      <c r="R1195" s="67"/>
      <c r="S1195" s="67"/>
      <c r="T1195" s="67"/>
      <c r="U1195" s="67"/>
      <c r="V1195" s="67"/>
      <c r="W1195" s="67"/>
      <c r="X1195" s="962" t="s">
        <v>533</v>
      </c>
    </row>
    <row r="1196" spans="1:27" ht="11.25" customHeight="1" thickTop="1">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704</v>
      </c>
      <c r="T1200" s="31" t="s">
        <v>280</v>
      </c>
      <c r="U1200" s="31" t="s">
        <v>281</v>
      </c>
      <c r="V1200" s="31" t="s">
        <v>282</v>
      </c>
      <c r="W1200" s="45"/>
      <c r="X1200" s="962" t="s">
        <v>533</v>
      </c>
      <c r="Y1200" s="1350" t="s">
        <v>1172</v>
      </c>
      <c r="AA1200" s="1350" t="s">
        <v>704</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762</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c r="A1210" s="878">
        <v>22</v>
      </c>
      <c r="B1210" s="159"/>
      <c r="C1210" s="67"/>
      <c r="D1210" s="67"/>
      <c r="E1210" s="67"/>
      <c r="F1210" s="67"/>
      <c r="G1210" s="67"/>
      <c r="H1210" s="67"/>
      <c r="I1210" s="67"/>
      <c r="J1210" s="51" t="s">
        <v>698</v>
      </c>
      <c r="K1210" s="469" t="str">
        <f>IF(OR(W1211="YES",W1212="YES",W1213="YES"),"YES",IF(OR(W1211="NO",W1212="NO",W1213="NO"),"NO","TBD"))</f>
        <v>TBD</v>
      </c>
      <c r="L1210" s="981" t="s">
        <v>533</v>
      </c>
      <c r="M1210" s="159"/>
      <c r="N1210" s="67"/>
      <c r="O1210" s="67"/>
      <c r="P1210" s="67"/>
      <c r="Q1210" s="67"/>
      <c r="R1210" s="67"/>
      <c r="S1210" s="67"/>
      <c r="T1210" s="67"/>
      <c r="U1210" s="67"/>
      <c r="V1210" s="1697" t="s">
        <v>761</v>
      </c>
      <c r="W1210" s="1698"/>
      <c r="X1210" s="962" t="s">
        <v>533</v>
      </c>
    </row>
    <row r="1211" spans="1:27" ht="11.25" customHeight="1" thickBot="1">
      <c r="A1211" s="878">
        <v>23</v>
      </c>
      <c r="B1211" s="159"/>
      <c r="C1211" s="67"/>
      <c r="D1211" s="67"/>
      <c r="E1211" s="67"/>
      <c r="F1211" s="67"/>
      <c r="G1211" s="67"/>
      <c r="H1211" s="67"/>
      <c r="I1211" s="67"/>
      <c r="J1211" s="67"/>
      <c r="K1211" s="85"/>
      <c r="L1211" s="981" t="s">
        <v>533</v>
      </c>
      <c r="M1211" s="159"/>
      <c r="N1211" s="67"/>
      <c r="O1211" s="166" t="s">
        <v>699</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c r="A1212" s="878">
        <v>24</v>
      </c>
      <c r="B1212" s="159"/>
      <c r="C1212" s="67"/>
      <c r="D1212" s="166" t="s">
        <v>699</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c r="A1215" s="878">
        <v>27</v>
      </c>
      <c r="B1215" s="67"/>
      <c r="C1215" s="67"/>
      <c r="D1215" s="67"/>
      <c r="E1215" s="67"/>
      <c r="F1215" s="67"/>
      <c r="G1215" s="67"/>
      <c r="H1215" s="67"/>
      <c r="I1215" s="67"/>
      <c r="J1215" s="67"/>
      <c r="K1215" s="67"/>
      <c r="L1215" s="981" t="s">
        <v>533</v>
      </c>
      <c r="X1215" s="962" t="s">
        <v>533</v>
      </c>
    </row>
    <row r="1216" spans="1:27" ht="11.25" customHeight="1">
      <c r="A1216" s="878">
        <v>28</v>
      </c>
      <c r="B1216" s="67"/>
      <c r="C1216" s="67"/>
      <c r="D1216" s="67"/>
      <c r="E1216" s="67"/>
      <c r="F1216" s="67"/>
      <c r="G1216" s="67"/>
      <c r="H1216" s="67"/>
      <c r="I1216" s="67"/>
      <c r="J1216" s="67"/>
      <c r="K1216" s="67"/>
      <c r="L1216" s="981" t="s">
        <v>533</v>
      </c>
      <c r="X1216" s="962" t="s">
        <v>533</v>
      </c>
    </row>
    <row r="1217" spans="1:24" ht="11.25" customHeight="1">
      <c r="A1217" s="878">
        <v>29</v>
      </c>
      <c r="B1217" s="67"/>
      <c r="C1217" s="67"/>
      <c r="D1217" s="67"/>
      <c r="E1217" s="67"/>
      <c r="F1217" s="67"/>
      <c r="G1217" s="67"/>
      <c r="H1217" s="67"/>
      <c r="I1217" s="67"/>
      <c r="J1217" s="67"/>
      <c r="K1217" s="67"/>
      <c r="L1217" s="981" t="s">
        <v>533</v>
      </c>
      <c r="X1217" s="962" t="s">
        <v>533</v>
      </c>
    </row>
    <row r="1218" spans="1:24" ht="11.25" customHeight="1">
      <c r="A1218" s="878">
        <v>30</v>
      </c>
      <c r="B1218" s="67"/>
      <c r="C1218" s="67"/>
      <c r="D1218" s="67"/>
      <c r="E1218" s="67"/>
      <c r="F1218" s="67"/>
      <c r="G1218" s="67"/>
      <c r="H1218" s="67"/>
      <c r="I1218" s="67"/>
      <c r="J1218" s="67"/>
      <c r="K1218" s="67"/>
      <c r="L1218" s="981" t="s">
        <v>533</v>
      </c>
      <c r="X1218" s="962" t="s">
        <v>533</v>
      </c>
    </row>
    <row r="1219" spans="1:24" ht="11.25" customHeight="1">
      <c r="A1219" s="878">
        <v>31</v>
      </c>
      <c r="B1219" s="67"/>
      <c r="C1219" s="67"/>
      <c r="D1219" s="67"/>
      <c r="E1219" s="67"/>
      <c r="F1219" s="67"/>
      <c r="G1219" s="67"/>
      <c r="H1219" s="67"/>
      <c r="I1219" s="67"/>
      <c r="J1219" s="67"/>
      <c r="K1219" s="67"/>
      <c r="L1219" s="981" t="s">
        <v>533</v>
      </c>
      <c r="X1219" s="962" t="s">
        <v>533</v>
      </c>
    </row>
    <row r="1220" spans="1:24" ht="11.25" customHeight="1">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c r="A1221" s="878">
        <v>33</v>
      </c>
      <c r="B1221" s="67"/>
      <c r="C1221" s="67"/>
      <c r="D1221" s="67"/>
      <c r="E1221" s="67"/>
      <c r="F1221" s="67"/>
      <c r="G1221" s="67"/>
      <c r="H1221" s="67"/>
      <c r="I1221" s="67"/>
      <c r="J1221" s="67"/>
      <c r="K1221" s="67"/>
      <c r="L1221" s="981" t="s">
        <v>533</v>
      </c>
      <c r="X1221" s="962" t="s">
        <v>533</v>
      </c>
    </row>
    <row r="1222" spans="1:24" ht="11.25" customHeight="1" thickTop="1">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c r="A1228" s="878">
        <v>40</v>
      </c>
      <c r="L1228" s="981" t="s">
        <v>533</v>
      </c>
      <c r="X1228" s="962" t="s">
        <v>533</v>
      </c>
    </row>
    <row r="1229" spans="1:24" ht="11.25" customHeight="1">
      <c r="A1229" s="878">
        <v>41</v>
      </c>
      <c r="L1229" s="981" t="s">
        <v>533</v>
      </c>
      <c r="X1229" s="962" t="s">
        <v>533</v>
      </c>
    </row>
    <row r="1230" spans="1:24" ht="11.25" customHeight="1">
      <c r="A1230" s="878">
        <v>42</v>
      </c>
      <c r="L1230" s="981" t="s">
        <v>533</v>
      </c>
      <c r="X1230" s="962" t="s">
        <v>533</v>
      </c>
    </row>
    <row r="1231" spans="1:24" ht="11.25" customHeight="1">
      <c r="A1231" s="878">
        <v>43</v>
      </c>
      <c r="L1231" s="981" t="s">
        <v>533</v>
      </c>
      <c r="X1231" s="962" t="s">
        <v>533</v>
      </c>
    </row>
    <row r="1232" spans="1:24" ht="11.25" customHeight="1">
      <c r="A1232" s="878">
        <v>44</v>
      </c>
      <c r="L1232" s="981" t="s">
        <v>533</v>
      </c>
      <c r="X1232" s="962" t="s">
        <v>533</v>
      </c>
    </row>
    <row r="1233" spans="1:24" ht="11.25" customHeight="1">
      <c r="A1233" s="878">
        <v>45</v>
      </c>
      <c r="L1233" s="981" t="s">
        <v>533</v>
      </c>
      <c r="X1233" s="962" t="s">
        <v>533</v>
      </c>
    </row>
    <row r="1234" spans="1:24" ht="11.25" customHeight="1">
      <c r="A1234" s="878">
        <v>46</v>
      </c>
      <c r="L1234" s="981" t="s">
        <v>533</v>
      </c>
      <c r="X1234" s="962" t="s">
        <v>533</v>
      </c>
    </row>
    <row r="1235" spans="1:24" ht="11.25" customHeight="1">
      <c r="A1235" s="878">
        <v>47</v>
      </c>
      <c r="L1235" s="981" t="s">
        <v>533</v>
      </c>
      <c r="X1235" s="962" t="s">
        <v>533</v>
      </c>
    </row>
    <row r="1236" spans="1:24" ht="11.25" customHeight="1">
      <c r="A1236" s="878">
        <v>48</v>
      </c>
      <c r="L1236" s="981" t="s">
        <v>533</v>
      </c>
      <c r="X1236" s="962" t="s">
        <v>533</v>
      </c>
    </row>
    <row r="1237" spans="1:24" ht="11.25" customHeight="1">
      <c r="A1237" s="878">
        <v>49</v>
      </c>
      <c r="L1237" s="981" t="s">
        <v>533</v>
      </c>
      <c r="X1237" s="962" t="s">
        <v>533</v>
      </c>
    </row>
    <row r="1238" spans="1:24" ht="11.25" customHeight="1">
      <c r="A1238" s="878">
        <v>50</v>
      </c>
      <c r="L1238" s="981" t="s">
        <v>533</v>
      </c>
      <c r="X1238" s="962" t="s">
        <v>533</v>
      </c>
    </row>
    <row r="1239" spans="1:24" ht="11.25" customHeight="1">
      <c r="A1239" s="878">
        <v>51</v>
      </c>
      <c r="L1239" s="981" t="s">
        <v>533</v>
      </c>
      <c r="X1239" s="962" t="s">
        <v>533</v>
      </c>
    </row>
    <row r="1240" spans="1:24" ht="11.25" customHeight="1">
      <c r="A1240" s="878">
        <v>52</v>
      </c>
      <c r="L1240" s="981" t="s">
        <v>533</v>
      </c>
      <c r="X1240" s="962" t="s">
        <v>533</v>
      </c>
    </row>
    <row r="1241" spans="1:24" ht="11.25" customHeight="1">
      <c r="A1241" s="878">
        <v>53</v>
      </c>
      <c r="L1241" s="981" t="s">
        <v>533</v>
      </c>
      <c r="X1241" s="962" t="s">
        <v>533</v>
      </c>
    </row>
    <row r="1242" spans="1:24" ht="11.25" customHeight="1">
      <c r="A1242" s="878">
        <v>54</v>
      </c>
      <c r="L1242" s="981" t="s">
        <v>533</v>
      </c>
      <c r="X1242" s="962" t="s">
        <v>533</v>
      </c>
    </row>
    <row r="1243" spans="1:24" ht="11.25" customHeight="1">
      <c r="A1243" s="878">
        <v>55</v>
      </c>
      <c r="L1243" s="981" t="s">
        <v>533</v>
      </c>
      <c r="X1243" s="962" t="s">
        <v>533</v>
      </c>
    </row>
    <row r="1244" spans="1:24" ht="11.25" customHeight="1">
      <c r="A1244" s="878">
        <v>56</v>
      </c>
      <c r="L1244" s="981" t="s">
        <v>533</v>
      </c>
      <c r="X1244" s="962" t="s">
        <v>533</v>
      </c>
    </row>
    <row r="1245" spans="1:24" ht="11.25" customHeight="1">
      <c r="A1245" s="878">
        <v>57</v>
      </c>
      <c r="L1245" s="981" t="s">
        <v>533</v>
      </c>
      <c r="X1245" s="962" t="s">
        <v>533</v>
      </c>
    </row>
    <row r="1246" spans="1:24" ht="11.25" customHeight="1">
      <c r="A1246" s="878">
        <v>58</v>
      </c>
      <c r="L1246" s="981" t="s">
        <v>533</v>
      </c>
      <c r="X1246" s="962" t="s">
        <v>533</v>
      </c>
    </row>
    <row r="1247" spans="1:24" ht="11.25" customHeight="1">
      <c r="A1247" s="878">
        <v>59</v>
      </c>
      <c r="L1247" s="981" t="s">
        <v>533</v>
      </c>
      <c r="X1247" s="962" t="s">
        <v>533</v>
      </c>
    </row>
    <row r="1248" spans="1:24" ht="11.25" customHeight="1">
      <c r="A1248" s="878">
        <v>60</v>
      </c>
      <c r="L1248" s="981" t="s">
        <v>533</v>
      </c>
      <c r="X1248" s="962" t="s">
        <v>533</v>
      </c>
    </row>
    <row r="1249" spans="1:24" ht="11.25" customHeight="1">
      <c r="A1249" s="878">
        <v>61</v>
      </c>
      <c r="L1249" s="981" t="s">
        <v>533</v>
      </c>
      <c r="X1249" s="962" t="s">
        <v>533</v>
      </c>
    </row>
    <row r="1250" spans="1:24" ht="11.25" customHeight="1">
      <c r="A1250" s="878">
        <v>62</v>
      </c>
      <c r="L1250" s="981" t="s">
        <v>533</v>
      </c>
      <c r="X1250" s="962" t="s">
        <v>533</v>
      </c>
    </row>
    <row r="1251" spans="1:24" ht="11.25" customHeight="1">
      <c r="A1251" s="878">
        <v>63</v>
      </c>
      <c r="L1251" s="981" t="s">
        <v>533</v>
      </c>
      <c r="X1251" s="962" t="s">
        <v>533</v>
      </c>
    </row>
    <row r="1252" spans="1:24" ht="11.25" customHeight="1">
      <c r="A1252" s="878">
        <v>64</v>
      </c>
      <c r="L1252" s="981" t="s">
        <v>533</v>
      </c>
      <c r="X1252" s="962" t="s">
        <v>533</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533</v>
      </c>
      <c r="X1253" s="962" t="s">
        <v>533</v>
      </c>
    </row>
    <row r="1254" spans="1:24" ht="11.25" customHeight="1">
      <c r="A1254" s="878">
        <v>66</v>
      </c>
      <c r="B1254" s="64" t="str">
        <v>Room Number:</v>
      </c>
      <c r="C1254" s="508" t="str">
        <v/>
      </c>
      <c r="D1254" s="67"/>
      <c r="E1254" s="63"/>
      <c r="F1254" s="63"/>
      <c r="G1254" s="63"/>
      <c r="H1254" s="63"/>
      <c r="I1254" s="64" t="str">
        <v>Survey ID:</v>
      </c>
      <c r="J1254" s="1475" t="str">
        <v/>
      </c>
      <c r="L1254" s="981" t="s">
        <v>533</v>
      </c>
      <c r="X1254" s="962" t="s">
        <v>533</v>
      </c>
    </row>
    <row r="1255" spans="1:24" ht="11.25" customHeight="1">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c r="A1257" s="878">
        <v>3</v>
      </c>
      <c r="F1257" s="54"/>
      <c r="L1257" s="981" t="s">
        <v>533</v>
      </c>
      <c r="R1257" s="54"/>
      <c r="X1257" s="962" t="s">
        <v>533</v>
      </c>
    </row>
    <row r="1258" spans="1:24" ht="11.25" customHeight="1" thickTop="1">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748</v>
      </c>
      <c r="S1260" s="67"/>
      <c r="T1260" s="67"/>
      <c r="U1260" s="67"/>
      <c r="V1260" s="1024" t="s">
        <v>495</v>
      </c>
      <c r="W1260" s="1062" t="str">
        <f>IF(OR(AB521=0,AB521=""),"",AB521)</f>
        <v/>
      </c>
      <c r="X1260" s="962" t="s">
        <v>533</v>
      </c>
    </row>
    <row r="1261" spans="1:24" ht="11.25" customHeight="1" thickBot="1">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739</v>
      </c>
      <c r="Q1261" s="1265" t="str">
        <f>IF(R1261&lt;&gt;"",R1261&amp;" "&amp;TBCM_IN,IF(OR(AB549=0,AB549=""),M1201&amp;" "&amp;TBCM_IN,AB549))</f>
        <v xml:space="preserve"> cm</v>
      </c>
      <c r="R1261" s="1267"/>
      <c r="S1261" s="67"/>
      <c r="T1261" s="187" t="s">
        <v>738</v>
      </c>
      <c r="U1261" s="928"/>
      <c r="V1261" s="1124" t="s">
        <v>362</v>
      </c>
      <c r="W1261" s="1147"/>
      <c r="X1261" s="962" t="s">
        <v>533</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701" t="s">
        <v>443</v>
      </c>
      <c r="U1262" s="1702"/>
      <c r="V1262" s="1076" t="s">
        <v>698</v>
      </c>
      <c r="W1262" s="1060" t="str">
        <f>IF($W$1261="","TBD",IF(AND(M1261=1,M1262&lt;&gt;1),IF(AND($W$1261&gt;=150,$W$1261&lt;=250),"YES","NO"),IF(AND(M1261&lt;&gt;1,M1262=1),IF(AND($W$1261&gt;=75,$W$1261&lt;=125),"YES","NO"),IF(AND($W$1261&gt;=75,$W$1261&lt;=250),"YES","NO"))))</f>
        <v>TBD</v>
      </c>
      <c r="X1262" s="962" t="s">
        <v>533</v>
      </c>
    </row>
    <row r="1263" spans="1:24" ht="11.25" customHeight="1">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735</v>
      </c>
      <c r="Q1263" s="1263" t="str">
        <f>IF(R1263&lt;&gt;"",R1263,IF(OR(AB551=0,AB551=""),M1206,AB551))</f>
        <v/>
      </c>
      <c r="R1263" s="1268"/>
      <c r="S1263" s="166"/>
      <c r="T1263" s="702" t="s">
        <v>442</v>
      </c>
      <c r="U1263" s="246" t="s">
        <v>408</v>
      </c>
      <c r="V1263" s="246"/>
      <c r="W1263" s="85"/>
      <c r="X1263" s="962" t="s">
        <v>533</v>
      </c>
    </row>
    <row r="1264" spans="1:24" ht="11.25" customHeight="1">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c r="A1266" s="878">
        <v>12</v>
      </c>
      <c r="B1266" s="395" t="s">
        <v>294</v>
      </c>
      <c r="C1266" s="280"/>
      <c r="D1266" s="280"/>
      <c r="E1266" s="43" t="s">
        <v>735</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735</v>
      </c>
      <c r="R1266" s="1117" t="str">
        <f>IF(Q1263="","",Q1263)</f>
        <v/>
      </c>
      <c r="S1266" s="3"/>
      <c r="T1266" s="43" t="s">
        <v>295</v>
      </c>
      <c r="U1266" s="1116" t="str">
        <f>IF(Q1264="","",Q1264)</f>
        <v/>
      </c>
      <c r="V1266" s="62" t="s">
        <v>283</v>
      </c>
      <c r="W1266" s="45"/>
      <c r="X1266" s="962" t="s">
        <v>533</v>
      </c>
    </row>
    <row r="1267" spans="1:24" ht="11.25" customHeight="1">
      <c r="A1267" s="878">
        <v>13</v>
      </c>
      <c r="B1267" s="159"/>
      <c r="C1267" s="3"/>
      <c r="D1267" s="3"/>
      <c r="E1267" s="43" t="s">
        <v>739</v>
      </c>
      <c r="F1267" s="2" t="str">
        <f>IF(R1267="","",R1267)</f>
        <v xml:space="preserve"> cm</v>
      </c>
      <c r="G1267" s="3"/>
      <c r="H1267" s="43" t="s">
        <v>669</v>
      </c>
      <c r="I1267" s="12" t="str">
        <f>IF(U1267="","",U1267)</f>
        <v/>
      </c>
      <c r="J1267" s="67"/>
      <c r="K1267" s="85"/>
      <c r="L1267" s="981" t="s">
        <v>533</v>
      </c>
      <c r="M1267" s="159"/>
      <c r="N1267" s="3"/>
      <c r="O1267" s="3"/>
      <c r="P1267" s="3"/>
      <c r="Q1267" s="43" t="s">
        <v>739</v>
      </c>
      <c r="R1267" s="1116" t="str">
        <f>IF(Q1261="","",Q1261)</f>
        <v xml:space="preserve"> cm</v>
      </c>
      <c r="S1267" s="3"/>
      <c r="T1267" s="43" t="s">
        <v>669</v>
      </c>
      <c r="U1267" s="1118" t="str">
        <f>IF($T$32="","",$T$32&amp;"/"&amp;$T$33)</f>
        <v/>
      </c>
      <c r="V1267" s="4"/>
      <c r="W1267" s="85"/>
      <c r="X1267" s="962" t="s">
        <v>533</v>
      </c>
    </row>
    <row r="1268" spans="1:24" ht="11.25" customHeight="1">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c r="A1279" s="878">
        <v>25</v>
      </c>
      <c r="B1279" s="382" t="s">
        <v>698</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698</v>
      </c>
      <c r="J1279" s="435" t="str">
        <f t="shared" si="181"/>
        <v>TBD</v>
      </c>
      <c r="K1279" s="100"/>
      <c r="L1279" s="981" t="s">
        <v>533</v>
      </c>
      <c r="M1279" s="56"/>
      <c r="N1279" s="1108" t="s">
        <v>698</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698</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1187</v>
      </c>
      <c r="V1281" s="1458">
        <v>50</v>
      </c>
      <c r="W1281" s="85"/>
      <c r="X1281" s="962" t="s">
        <v>533</v>
      </c>
    </row>
    <row r="1282" spans="1:31" ht="11.25" customHeight="1">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1188</v>
      </c>
      <c r="V1282" s="67"/>
      <c r="W1282" s="45"/>
      <c r="X1282" s="962" t="s">
        <v>533</v>
      </c>
    </row>
    <row r="1283" spans="1:31" ht="11.25" customHeight="1">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c r="A1285" s="878">
        <v>31</v>
      </c>
      <c r="B1285" s="56"/>
      <c r="C1285" s="43" t="s">
        <v>739</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739</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c r="A1292" s="878">
        <v>38</v>
      </c>
      <c r="B1292" s="159"/>
      <c r="C1292" s="67"/>
      <c r="D1292" s="67"/>
      <c r="E1292" s="67"/>
      <c r="F1292" s="67"/>
      <c r="G1292" s="67"/>
      <c r="H1292" s="67"/>
      <c r="I1292" s="67"/>
      <c r="J1292" s="67"/>
      <c r="K1292" s="85"/>
      <c r="L1292" s="981" t="s">
        <v>533</v>
      </c>
      <c r="M1292" s="864" t="s">
        <v>727</v>
      </c>
      <c r="N1292" s="3"/>
      <c r="O1292" s="3"/>
      <c r="P1292" s="3"/>
      <c r="Q1292" s="3"/>
      <c r="R1292" s="3"/>
      <c r="S1292" s="3"/>
      <c r="T1292" s="3"/>
      <c r="U1292" s="3"/>
      <c r="V1292" s="3"/>
      <c r="W1292" s="45"/>
      <c r="X1292" s="962" t="s">
        <v>533</v>
      </c>
      <c r="AC1292"/>
      <c r="AD1292"/>
      <c r="AE1292"/>
    </row>
    <row r="1293" spans="1:31" ht="11.25" customHeight="1" thickBot="1">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c r="A1294" s="878">
        <v>40</v>
      </c>
      <c r="B1294" s="382" t="s">
        <v>698</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698</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c r="A1296" s="878">
        <v>42</v>
      </c>
      <c r="B1296" s="382" t="s">
        <v>698</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698</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c r="A1297" s="878">
        <v>43</v>
      </c>
      <c r="B1297" s="159"/>
      <c r="C1297" s="67"/>
      <c r="D1297" s="67"/>
      <c r="E1297" s="180"/>
      <c r="F1297" s="181" t="s">
        <v>320</v>
      </c>
      <c r="G1297" s="182" t="str">
        <f t="shared" si="183"/>
        <v/>
      </c>
      <c r="H1297" s="178" t="s">
        <v>698</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698</v>
      </c>
      <c r="U1297" s="1056" t="str">
        <f>IF(AND(O1294="TBD",Q1294="TBD",S1294="TBD",U1294="TBD",O1296="TBD",Q1296="TBD",S1296="TBD",U1296="TBD"),"TBD",IF(S1297&lt;=0.35,"YES","NO"))</f>
        <v>TBD</v>
      </c>
      <c r="V1297" s="67"/>
      <c r="W1297" s="85"/>
      <c r="X1297" s="962" t="s">
        <v>533</v>
      </c>
    </row>
    <row r="1298" spans="1:24" ht="11.25" customHeight="1">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699</v>
      </c>
      <c r="P1299" s="470" t="s">
        <v>378</v>
      </c>
      <c r="Q1299" s="67"/>
      <c r="R1299" s="67"/>
      <c r="S1299" s="67"/>
      <c r="T1299" s="67"/>
      <c r="U1299" s="67"/>
      <c r="V1299" s="67"/>
      <c r="W1299" s="85"/>
      <c r="X1299" s="962" t="s">
        <v>533</v>
      </c>
    </row>
    <row r="1300" spans="1:24" ht="11.25" customHeight="1">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c r="A1301" s="878">
        <v>47</v>
      </c>
      <c r="B1301" s="124" t="s">
        <v>681</v>
      </c>
      <c r="C1301" s="1290" t="str">
        <f>IF(O1301="","",IF(LEN(O1301)&lt;=135,O1301,IF(LEN(O1301)&lt;=260,LEFT(O1301,SEARCH(" ",O1301,125)),LEFT(O1301,SEARCH(" ",O1301,130)))))</f>
        <v/>
      </c>
      <c r="D1301" s="2"/>
      <c r="E1301" s="2"/>
      <c r="F1301" s="2"/>
      <c r="G1301" s="2"/>
      <c r="H1301" s="2"/>
      <c r="I1301" s="2"/>
      <c r="J1301" s="2"/>
      <c r="K1301" s="85"/>
      <c r="L1301" s="981" t="s">
        <v>533</v>
      </c>
      <c r="M1301" s="159"/>
      <c r="N1301" s="830" t="s">
        <v>681</v>
      </c>
      <c r="O1301" s="1025" t="str">
        <f>IF(O1303&lt;&gt;"",O1303,IF(OR(AB453=0,AB453=""),"",AB453))</f>
        <v/>
      </c>
      <c r="P1301" s="59"/>
      <c r="Q1301" s="2"/>
      <c r="R1301" s="2"/>
      <c r="S1301" s="2"/>
      <c r="T1301" s="2"/>
      <c r="U1301" s="2"/>
      <c r="V1301" s="2"/>
      <c r="W1301" s="36"/>
      <c r="X1301" s="962" t="s">
        <v>533</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c r="A1303" s="878">
        <v>49</v>
      </c>
      <c r="B1303" s="56"/>
      <c r="C1303" s="1290" t="str">
        <f>IF(LEN(O1301)&lt;=265,"",RIGHT(O1301,LEN(O1301)-SEARCH(" ",O1301,255)))</f>
        <v/>
      </c>
      <c r="D1303" s="2"/>
      <c r="E1303" s="2"/>
      <c r="F1303" s="2"/>
      <c r="G1303" s="2"/>
      <c r="H1303" s="2"/>
      <c r="I1303" s="2"/>
      <c r="J1303" s="2"/>
      <c r="K1303" s="85"/>
      <c r="L1303" s="981" t="s">
        <v>533</v>
      </c>
      <c r="M1303" s="150"/>
      <c r="N1303" s="1447" t="s">
        <v>748</v>
      </c>
      <c r="O1303" s="1449"/>
      <c r="P1303" s="2"/>
      <c r="Q1303" s="2"/>
      <c r="R1303" s="2"/>
      <c r="S1303" s="2"/>
      <c r="T1303" s="2"/>
      <c r="U1303" s="2"/>
      <c r="V1303" s="2"/>
      <c r="W1303" s="36"/>
      <c r="X1303" s="962" t="s">
        <v>533</v>
      </c>
    </row>
    <row r="1304" spans="1:24" ht="11.25" customHeight="1" thickBot="1">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533</v>
      </c>
      <c r="X1319" s="962" t="s">
        <v>533</v>
      </c>
    </row>
    <row r="1320" spans="1:24" ht="11.25" customHeight="1">
      <c r="A1320" s="878">
        <v>66</v>
      </c>
      <c r="B1320" s="64" t="str">
        <v>Room Number:</v>
      </c>
      <c r="C1320" s="508" t="str">
        <v/>
      </c>
      <c r="D1320" s="67"/>
      <c r="E1320" s="63"/>
      <c r="F1320" s="63"/>
      <c r="G1320" s="63"/>
      <c r="H1320" s="63"/>
      <c r="I1320" s="64" t="str">
        <v>Survey ID:</v>
      </c>
      <c r="J1320" s="1475" t="str">
        <v/>
      </c>
      <c r="L1320" s="981" t="s">
        <v>533</v>
      </c>
      <c r="X1320" s="962" t="s">
        <v>533</v>
      </c>
    </row>
    <row r="1321" spans="1:24" ht="11.25" customHeight="1">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748</v>
      </c>
      <c r="T1324" s="67"/>
      <c r="U1324" s="67"/>
      <c r="V1324" s="67"/>
      <c r="W1324" s="85"/>
      <c r="X1324" s="962" t="s">
        <v>533</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739</v>
      </c>
      <c r="R1325" s="1265" t="str">
        <f>IF(S1325&lt;&gt;"",S1325&amp;" "&amp;WBCM_IN,IF(OR(AB555=0,AB555=""),M1201&amp;" "&amp;WBCM_IN,AB555))</f>
        <v xml:space="preserve"> cm</v>
      </c>
      <c r="S1325" s="1266"/>
      <c r="T1325" s="67"/>
      <c r="U1325" s="67"/>
      <c r="V1325" s="67"/>
      <c r="W1325" s="85"/>
      <c r="X1325" s="962" t="s">
        <v>533</v>
      </c>
    </row>
    <row r="1326" spans="1:24" ht="11.25" customHeight="1">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735</v>
      </c>
      <c r="R1327" s="1263" t="str">
        <f>IF(S1327&lt;&gt;"",S1327,IF(OR(AB557=0,AB557=""),M1206,AB557))</f>
        <v/>
      </c>
      <c r="S1327" s="1268"/>
      <c r="T1327" s="187" t="s">
        <v>738</v>
      </c>
      <c r="U1327" s="928"/>
      <c r="V1327" s="1124" t="s">
        <v>362</v>
      </c>
      <c r="W1327" s="1147"/>
      <c r="X1327" s="962" t="s">
        <v>533</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99" t="s">
        <v>699</v>
      </c>
      <c r="U1328" s="1700"/>
      <c r="V1328" s="1076" t="s">
        <v>698</v>
      </c>
      <c r="W1328" s="1060" t="str">
        <f>IF($W$1327="","TBD",IF(AND(M1327=1,M1328&lt;&gt;1),IF(AND($W$1327&gt;=150,$W$1327&lt;=250),"YES","NO"),IF(AND(M1327&lt;&gt;1,M1328=1),IF(AND($W$1327&gt;=75,$W$1327&lt;=125),"YES","NO"),IF(AND($W$1327&gt;=75,$W$1327&lt;=250),"YES","NO"))))</f>
        <v>TBD</v>
      </c>
      <c r="X1328" s="962" t="s">
        <v>533</v>
      </c>
    </row>
    <row r="1329" spans="1:24" ht="11.25" customHeight="1">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c r="A1332" s="878">
        <v>12</v>
      </c>
      <c r="B1332" s="395" t="s">
        <v>294</v>
      </c>
      <c r="C1332" s="280"/>
      <c r="D1332" s="280"/>
      <c r="E1332" s="43" t="s">
        <v>735</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735</v>
      </c>
      <c r="R1332" s="1117" t="str">
        <f>IF(R1327="","",R1327)</f>
        <v/>
      </c>
      <c r="S1332" s="3"/>
      <c r="T1332" s="43" t="s">
        <v>295</v>
      </c>
      <c r="U1332" s="1116" t="str">
        <f>IF(R1328="","",R1328)</f>
        <v/>
      </c>
      <c r="V1332" s="62" t="s">
        <v>283</v>
      </c>
      <c r="W1332" s="45"/>
      <c r="X1332" s="962" t="s">
        <v>533</v>
      </c>
    </row>
    <row r="1333" spans="1:24" ht="11.25" customHeight="1">
      <c r="A1333" s="878">
        <v>13</v>
      </c>
      <c r="B1333" s="159"/>
      <c r="C1333" s="3"/>
      <c r="D1333" s="3"/>
      <c r="E1333" s="43" t="s">
        <v>739</v>
      </c>
      <c r="F1333" s="2" t="str">
        <f>IF(R1333="","",R1333)</f>
        <v xml:space="preserve"> cm</v>
      </c>
      <c r="G1333" s="3"/>
      <c r="H1333" s="43" t="s">
        <v>669</v>
      </c>
      <c r="I1333" s="12" t="str">
        <f>IF(U1333="","",U1333)</f>
        <v/>
      </c>
      <c r="J1333" s="67"/>
      <c r="K1333" s="85"/>
      <c r="L1333" s="981" t="s">
        <v>533</v>
      </c>
      <c r="M1333" s="159"/>
      <c r="N1333" s="3"/>
      <c r="O1333" s="3"/>
      <c r="P1333" s="3"/>
      <c r="Q1333" s="43" t="s">
        <v>739</v>
      </c>
      <c r="R1333" s="1122" t="str">
        <f>IF(R1325="","",R1325)</f>
        <v xml:space="preserve"> cm</v>
      </c>
      <c r="S1333" s="3"/>
      <c r="T1333" s="43" t="s">
        <v>669</v>
      </c>
      <c r="U1333" s="1123" t="str">
        <f>IF($T$32="","",$T$32&amp;"/"&amp;$T$33)</f>
        <v/>
      </c>
      <c r="V1333" s="4"/>
      <c r="W1333" s="85"/>
      <c r="X1333" s="962" t="s">
        <v>533</v>
      </c>
    </row>
    <row r="1334" spans="1:24" ht="11.25" customHeight="1">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c r="A1345" s="878">
        <v>25</v>
      </c>
      <c r="B1345" s="382" t="s">
        <v>698</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698</v>
      </c>
      <c r="J1345" s="435" t="str">
        <f t="shared" si="188"/>
        <v>TBD</v>
      </c>
      <c r="K1345" s="100"/>
      <c r="L1345" s="981" t="s">
        <v>533</v>
      </c>
      <c r="M1345" s="56"/>
      <c r="N1345" s="1108" t="s">
        <v>698</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698</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1187</v>
      </c>
      <c r="V1347" s="1458">
        <v>50</v>
      </c>
      <c r="W1347" s="45"/>
      <c r="X1347" s="962" t="s">
        <v>533</v>
      </c>
    </row>
    <row r="1348" spans="1:29" ht="11.25" customHeight="1">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1188</v>
      </c>
      <c r="V1348" s="67"/>
      <c r="W1348" s="45"/>
      <c r="X1348" s="962" t="s">
        <v>533</v>
      </c>
    </row>
    <row r="1349" spans="1:29" ht="11.25" customHeight="1">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c r="A1351" s="878">
        <v>31</v>
      </c>
      <c r="B1351" s="56"/>
      <c r="C1351" s="43" t="s">
        <v>739</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739</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c r="A1358" s="878">
        <v>38</v>
      </c>
      <c r="B1358" s="159"/>
      <c r="C1358" s="67"/>
      <c r="D1358" s="67"/>
      <c r="E1358" s="67"/>
      <c r="F1358" s="67"/>
      <c r="G1358" s="67"/>
      <c r="H1358" s="67"/>
      <c r="I1358" s="67"/>
      <c r="J1358" s="67"/>
      <c r="K1358" s="85"/>
      <c r="L1358" s="981" t="s">
        <v>533</v>
      </c>
      <c r="M1358" s="864" t="s">
        <v>727</v>
      </c>
      <c r="N1358" s="3"/>
      <c r="O1358" s="3"/>
      <c r="P1358" s="3"/>
      <c r="Q1358" s="3"/>
      <c r="R1358" s="3"/>
      <c r="S1358" s="3"/>
      <c r="T1358" s="3"/>
      <c r="U1358" s="3"/>
      <c r="V1358" s="3"/>
      <c r="W1358" s="45"/>
      <c r="X1358" s="962" t="s">
        <v>533</v>
      </c>
      <c r="AC1358"/>
    </row>
    <row r="1359" spans="1:29" ht="11.25" customHeight="1" thickBot="1">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c r="A1360" s="878">
        <v>40</v>
      </c>
      <c r="B1360" s="382" t="s">
        <v>698</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698</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c r="A1362" s="878">
        <v>42</v>
      </c>
      <c r="B1362" s="382" t="s">
        <v>698</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698</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c r="A1363" s="878">
        <v>43</v>
      </c>
      <c r="B1363" s="159"/>
      <c r="C1363" s="67"/>
      <c r="D1363" s="67"/>
      <c r="E1363" s="180"/>
      <c r="F1363" s="181" t="s">
        <v>320</v>
      </c>
      <c r="G1363" s="182" t="str">
        <f>IF(S1363="","",S1363)</f>
        <v/>
      </c>
      <c r="H1363" s="178" t="s">
        <v>698</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698</v>
      </c>
      <c r="U1363" s="1056" t="str">
        <f>IF(AND(O1360="TBD",Q1360="TBD",S1360="TBD",U1360="TBD",O1362="TBD",Q1362="TBD",S1362="TBD",U1362="TBD"),"TBD",IF(S1363&lt;=0.35,"YES","NO"))</f>
        <v>TBD</v>
      </c>
      <c r="V1363" s="67"/>
      <c r="W1363" s="85"/>
      <c r="X1363" s="962" t="s">
        <v>533</v>
      </c>
    </row>
    <row r="1364" spans="1:29" ht="11.25" customHeight="1">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699</v>
      </c>
      <c r="P1365" s="470" t="s">
        <v>378</v>
      </c>
      <c r="Q1365" s="67"/>
      <c r="R1365" s="67"/>
      <c r="S1365" s="67"/>
      <c r="T1365" s="67"/>
      <c r="U1365" s="67"/>
      <c r="V1365" s="67"/>
      <c r="W1365" s="85"/>
      <c r="X1365" s="962" t="s">
        <v>533</v>
      </c>
    </row>
    <row r="1366" spans="1:29" ht="11.25" customHeight="1">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c r="A1367" s="878">
        <v>47</v>
      </c>
      <c r="B1367" s="124" t="s">
        <v>681</v>
      </c>
      <c r="C1367" s="1290" t="str">
        <f>IF(O1367="","",IF(LEN(O1367)&lt;=135,O1367,IF(LEN(O1367)&lt;=260,LEFT(O1367,SEARCH(" ",O1367,125)),LEFT(O1367,SEARCH(" ",O1367,130)))))</f>
        <v/>
      </c>
      <c r="D1367" s="2"/>
      <c r="E1367" s="2"/>
      <c r="F1367" s="2"/>
      <c r="G1367" s="2"/>
      <c r="H1367" s="2"/>
      <c r="I1367" s="2"/>
      <c r="J1367" s="2"/>
      <c r="K1367" s="85"/>
      <c r="L1367" s="981" t="s">
        <v>533</v>
      </c>
      <c r="M1367" s="159"/>
      <c r="N1367" s="830" t="s">
        <v>681</v>
      </c>
      <c r="O1367" s="1025" t="str">
        <f>IF(O1369&lt;&gt;"",O1369,IF(OR(AB454=0,AB454=""),"",AB454))</f>
        <v/>
      </c>
      <c r="P1367" s="59"/>
      <c r="Q1367" s="2"/>
      <c r="R1367" s="2"/>
      <c r="S1367" s="2"/>
      <c r="T1367" s="2"/>
      <c r="U1367" s="2"/>
      <c r="V1367" s="2"/>
      <c r="W1367" s="36"/>
      <c r="X1367" s="962" t="s">
        <v>533</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c r="A1369" s="878">
        <v>49</v>
      </c>
      <c r="B1369" s="56"/>
      <c r="C1369" s="1290" t="str">
        <f>IF(LEN(O1367)&lt;=265,"",RIGHT(O1367,LEN(O1367)-SEARCH(" ",O1367,255)))</f>
        <v/>
      </c>
      <c r="D1369" s="2"/>
      <c r="E1369" s="2"/>
      <c r="F1369" s="2"/>
      <c r="G1369" s="2"/>
      <c r="H1369" s="2"/>
      <c r="I1369" s="2"/>
      <c r="J1369" s="2"/>
      <c r="K1369" s="85"/>
      <c r="L1369" s="981" t="s">
        <v>533</v>
      </c>
      <c r="M1369" s="150"/>
      <c r="N1369" s="1447" t="s">
        <v>748</v>
      </c>
      <c r="O1369" s="1449"/>
      <c r="P1369" s="2"/>
      <c r="Q1369" s="2"/>
      <c r="R1369" s="2"/>
      <c r="S1369" s="2"/>
      <c r="T1369" s="2"/>
      <c r="U1369" s="2"/>
      <c r="V1369" s="2"/>
      <c r="W1369" s="36"/>
      <c r="X1369" s="962" t="s">
        <v>533</v>
      </c>
    </row>
    <row r="1370" spans="1:29" ht="11.25" customHeight="1" thickBot="1">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533</v>
      </c>
      <c r="X1385" s="962" t="s">
        <v>533</v>
      </c>
    </row>
    <row r="1386" spans="1:35" ht="11.25" customHeight="1">
      <c r="A1386" s="878">
        <v>66</v>
      </c>
      <c r="B1386" s="64" t="str">
        <v>Room Number:</v>
      </c>
      <c r="C1386" s="508" t="str">
        <v/>
      </c>
      <c r="D1386" s="67"/>
      <c r="E1386" s="63"/>
      <c r="F1386" s="63"/>
      <c r="G1386" s="63"/>
      <c r="H1386" s="63"/>
      <c r="I1386" s="64" t="str">
        <v>Survey ID:</v>
      </c>
      <c r="J1386" s="1475" t="str">
        <v/>
      </c>
      <c r="L1386" s="981" t="s">
        <v>533</v>
      </c>
      <c r="X1386" s="962" t="s">
        <v>533</v>
      </c>
    </row>
    <row r="1387" spans="1:35" ht="11.25" customHeight="1">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c r="A1389" s="878">
        <v>3</v>
      </c>
      <c r="B1389" s="1373" t="s">
        <v>324</v>
      </c>
      <c r="C1389" s="76"/>
      <c r="D1389" s="1374"/>
      <c r="E1389" s="397" t="s">
        <v>327</v>
      </c>
      <c r="F1389" s="397" t="s">
        <v>801</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c r="A1390" s="878">
        <v>4</v>
      </c>
      <c r="B1390" s="159"/>
      <c r="C1390" s="67"/>
      <c r="D1390" s="102"/>
      <c r="E1390" s="14" t="s">
        <v>1229</v>
      </c>
      <c r="F1390" s="3" t="s">
        <v>1229</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c r="A1392" s="878">
        <v>6</v>
      </c>
      <c r="B1392" s="159"/>
      <c r="C1392" s="67"/>
      <c r="D1392" s="5" t="s">
        <v>334</v>
      </c>
      <c r="E1392" s="14" t="s">
        <v>590</v>
      </c>
      <c r="F1392" s="3" t="s">
        <v>590</v>
      </c>
      <c r="G1392" s="3" t="s">
        <v>693</v>
      </c>
      <c r="H1392" s="13"/>
      <c r="I1392" s="67"/>
      <c r="J1392" s="67"/>
      <c r="K1392" s="85"/>
      <c r="L1392" s="981" t="s">
        <v>533</v>
      </c>
      <c r="M1392" s="159"/>
      <c r="N1392" s="67"/>
      <c r="O1392" s="67"/>
      <c r="P1392" s="67"/>
      <c r="Q1392" s="67"/>
      <c r="R1392" s="3" t="s">
        <v>327</v>
      </c>
      <c r="S1392" s="409" t="s">
        <v>801</v>
      </c>
      <c r="T1392" s="67"/>
      <c r="U1392" s="409" t="s">
        <v>801</v>
      </c>
      <c r="V1392" s="409" t="s">
        <v>326</v>
      </c>
      <c r="W1392" s="417" t="s">
        <v>326</v>
      </c>
      <c r="X1392" s="962" t="s">
        <v>533</v>
      </c>
      <c r="Y1392" s="409" t="s">
        <v>327</v>
      </c>
      <c r="AH1392" s="417" t="s">
        <v>326</v>
      </c>
      <c r="AI1392" s="409" t="s">
        <v>327</v>
      </c>
    </row>
    <row r="1393" spans="1:35" ht="11.25" customHeight="1" thickBot="1">
      <c r="A1393" s="878">
        <v>7</v>
      </c>
      <c r="B1393" s="159"/>
      <c r="C1393" s="67"/>
      <c r="D1393" s="31" t="s">
        <v>590</v>
      </c>
      <c r="E1393" s="39" t="s">
        <v>338</v>
      </c>
      <c r="F1393" s="39" t="s">
        <v>338</v>
      </c>
      <c r="G1393" s="6" t="s">
        <v>339</v>
      </c>
      <c r="H1393" s="31" t="s">
        <v>761</v>
      </c>
      <c r="I1393" s="67"/>
      <c r="J1393" s="67"/>
      <c r="K1393" s="85"/>
      <c r="L1393" s="981" t="s">
        <v>533</v>
      </c>
      <c r="M1393" s="399" t="s">
        <v>328</v>
      </c>
      <c r="N1393" s="160"/>
      <c r="O1393" s="415"/>
      <c r="P1393" s="219" t="s">
        <v>329</v>
      </c>
      <c r="Q1393" s="160"/>
      <c r="R1393" s="14" t="s">
        <v>1229</v>
      </c>
      <c r="S1393" s="409" t="s">
        <v>1229</v>
      </c>
      <c r="T1393" s="67"/>
      <c r="U1393" s="409" t="s">
        <v>1229</v>
      </c>
      <c r="V1393" s="409" t="s">
        <v>330</v>
      </c>
      <c r="W1393" s="417" t="s">
        <v>327</v>
      </c>
      <c r="X1393" s="962" t="s">
        <v>533</v>
      </c>
      <c r="Y1393" s="409" t="s">
        <v>1229</v>
      </c>
      <c r="AH1393" s="417" t="s">
        <v>327</v>
      </c>
      <c r="AI1393" s="409" t="s">
        <v>1229</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t="str">
        <f>IF(OR(AB188=0,AB188=""),"",AB188)</f>
        <v/>
      </c>
      <c r="O1394" s="413"/>
      <c r="P1394" s="66" t="str">
        <f>"SDD ("&amp;LFSDD&amp;"):"</f>
        <v>SDD (cm):</v>
      </c>
      <c r="Q1394" s="488">
        <f>IF($N$694="","",$N$694)</f>
        <v>60</v>
      </c>
      <c r="R1394" s="403" t="s">
        <v>331</v>
      </c>
      <c r="S1394" s="410" t="s">
        <v>331</v>
      </c>
      <c r="T1394" s="67"/>
      <c r="U1394" s="409" t="s">
        <v>333</v>
      </c>
      <c r="V1394" s="409" t="s">
        <v>801</v>
      </c>
      <c r="W1394" s="418" t="s">
        <v>696</v>
      </c>
      <c r="X1394" s="962" t="s">
        <v>533</v>
      </c>
      <c r="Y1394" s="964" t="s">
        <v>331</v>
      </c>
      <c r="AH1394" s="418" t="s">
        <v>696</v>
      </c>
      <c r="AI1394" s="964" t="s">
        <v>331</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1229</v>
      </c>
      <c r="O1395" s="413" t="s">
        <v>1229</v>
      </c>
      <c r="P1395" s="33"/>
      <c r="Q1395" s="13" t="s">
        <v>1229</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1230</v>
      </c>
      <c r="V1396" s="405" t="s">
        <v>341</v>
      </c>
      <c r="W1396" s="419" t="s">
        <v>341</v>
      </c>
      <c r="X1396" s="962" t="s">
        <v>533</v>
      </c>
      <c r="Y1396" s="405" t="s">
        <v>338</v>
      </c>
      <c r="AH1396" s="417" t="s">
        <v>341</v>
      </c>
      <c r="AI1396" s="409" t="s">
        <v>338</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533</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533</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533</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698</v>
      </c>
      <c r="J1401" s="179" t="str">
        <f>V1406</f>
        <v>NA</v>
      </c>
      <c r="K1401" s="85"/>
      <c r="L1401" s="981" t="s">
        <v>533</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533</v>
      </c>
      <c r="Y1401" s="1130" t="str">
        <f t="shared" si="198"/>
        <v/>
      </c>
      <c r="AH1401" s="1608" t="str">
        <f t="shared" si="204"/>
        <v/>
      </c>
      <c r="AI1401" s="1608" t="str">
        <f t="shared" si="205"/>
        <v/>
      </c>
    </row>
    <row r="1402" spans="1:35" ht="11.25" customHeight="1">
      <c r="A1402" s="878">
        <v>16</v>
      </c>
      <c r="B1402" s="395" t="s">
        <v>343</v>
      </c>
      <c r="C1402" s="67"/>
      <c r="D1402" s="67"/>
      <c r="E1402" s="3" t="s">
        <v>327</v>
      </c>
      <c r="F1402" s="3" t="s">
        <v>801</v>
      </c>
      <c r="G1402" s="67"/>
      <c r="H1402" s="67"/>
      <c r="I1402" s="3"/>
      <c r="J1402" s="67"/>
      <c r="K1402" s="85"/>
      <c r="L1402" s="981" t="s">
        <v>533</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533</v>
      </c>
      <c r="Y1402" s="1130" t="str">
        <f t="shared" si="198"/>
        <v/>
      </c>
      <c r="AH1402" s="1608" t="str">
        <f t="shared" si="204"/>
        <v/>
      </c>
      <c r="AI1402" s="1608" t="str">
        <f t="shared" si="205"/>
        <v/>
      </c>
    </row>
    <row r="1403" spans="1:35" ht="11.25" customHeight="1">
      <c r="A1403" s="878">
        <v>17</v>
      </c>
      <c r="B1403" s="159"/>
      <c r="C1403" s="67"/>
      <c r="D1403" s="67"/>
      <c r="E1403" s="14" t="s">
        <v>1229</v>
      </c>
      <c r="F1403" s="3" t="s">
        <v>1229</v>
      </c>
      <c r="G1403" s="67"/>
      <c r="H1403" s="67"/>
      <c r="I1403" s="67"/>
      <c r="J1403" s="67"/>
      <c r="K1403" s="85"/>
      <c r="L1403" s="981" t="s">
        <v>533</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533</v>
      </c>
      <c r="Y1403" s="1130" t="str">
        <f t="shared" si="198"/>
        <v/>
      </c>
      <c r="AH1403" s="1608" t="str">
        <f t="shared" si="204"/>
        <v/>
      </c>
      <c r="AI1403" s="1608" t="str">
        <f t="shared" si="205"/>
        <v/>
      </c>
    </row>
    <row r="1404" spans="1:35" ht="11.25" customHeight="1" thickBot="1">
      <c r="A1404" s="878">
        <v>18</v>
      </c>
      <c r="B1404" s="159"/>
      <c r="C1404" s="67"/>
      <c r="D1404" s="5" t="s">
        <v>327</v>
      </c>
      <c r="E1404" s="403" t="s">
        <v>331</v>
      </c>
      <c r="F1404" s="412" t="s">
        <v>331</v>
      </c>
      <c r="G1404" s="67"/>
      <c r="H1404" s="13"/>
      <c r="I1404" s="67"/>
      <c r="J1404" s="67"/>
      <c r="K1404" s="85"/>
      <c r="L1404" s="981" t="s">
        <v>533</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533</v>
      </c>
      <c r="Y1404" s="1130" t="str">
        <f t="shared" si="198"/>
        <v/>
      </c>
      <c r="AH1404" s="1608" t="str">
        <f t="shared" si="204"/>
        <v/>
      </c>
      <c r="AI1404" s="1608" t="str">
        <f t="shared" si="205"/>
        <v/>
      </c>
    </row>
    <row r="1405" spans="1:35" ht="11.25" customHeight="1" thickBot="1">
      <c r="A1405" s="878">
        <v>19</v>
      </c>
      <c r="B1405" s="159"/>
      <c r="C1405" s="67"/>
      <c r="D1405" s="5" t="s">
        <v>334</v>
      </c>
      <c r="E1405" s="14" t="s">
        <v>590</v>
      </c>
      <c r="F1405" s="3" t="s">
        <v>590</v>
      </c>
      <c r="G1405" s="3" t="s">
        <v>693</v>
      </c>
      <c r="H1405" s="13"/>
      <c r="I1405" s="67"/>
      <c r="J1405" s="67"/>
      <c r="K1405" s="85"/>
      <c r="L1405" s="981" t="s">
        <v>533</v>
      </c>
      <c r="M1405" s="212" t="s">
        <v>342</v>
      </c>
      <c r="N1405" s="3"/>
      <c r="O1405" s="67"/>
      <c r="P1405" s="1326"/>
      <c r="Q1405" s="1444" t="s">
        <v>1174</v>
      </c>
      <c r="R1405" s="1445" t="s">
        <v>1175</v>
      </c>
      <c r="S1405" s="1446" t="s">
        <v>1176</v>
      </c>
      <c r="U1405" s="67"/>
      <c r="V1405" s="67"/>
      <c r="W1405" s="85"/>
      <c r="X1405" s="962" t="s">
        <v>533</v>
      </c>
      <c r="AH1405" s="1608" t="str">
        <f>W1414</f>
        <v/>
      </c>
      <c r="AI1405" s="1608" t="str">
        <f>Y1414</f>
        <v/>
      </c>
    </row>
    <row r="1406" spans="1:35" ht="11.25" customHeight="1" thickBot="1">
      <c r="A1406" s="878">
        <v>20</v>
      </c>
      <c r="B1406" s="159"/>
      <c r="C1406" s="67"/>
      <c r="D1406" s="31" t="s">
        <v>590</v>
      </c>
      <c r="E1406" s="39" t="s">
        <v>338</v>
      </c>
      <c r="F1406" s="39" t="s">
        <v>338</v>
      </c>
      <c r="G1406" s="6" t="s">
        <v>339</v>
      </c>
      <c r="H1406" s="31" t="s">
        <v>761</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698</v>
      </c>
      <c r="V1406" s="1056" t="str">
        <f>IF(MIN(N1397:N1404)=0,"NA",IF(H1394="TBD","TBD",IF(OR(H1394="NO",H1395="NO",H1396="NO",H1397="NO",H1398="NO",H1399="NO",H1400="NO",H1401="NO"),"NO","YES")))</f>
        <v>NA</v>
      </c>
      <c r="W1406" s="85"/>
      <c r="X1406" s="962" t="s">
        <v>533</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t="str">
        <f>IF(AB225="","",AB225)</f>
        <v/>
      </c>
      <c r="R1407" s="1441" t="str">
        <f>IF(AB226="","",AB226)</f>
        <v/>
      </c>
      <c r="S1407" s="1443" t="str">
        <f>IF(AB227="","",AB227)</f>
        <v/>
      </c>
      <c r="T1407" s="67"/>
      <c r="U1407" s="401"/>
      <c r="V1407" s="67"/>
      <c r="W1407" s="85"/>
      <c r="X1407" s="962" t="s">
        <v>533</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801</v>
      </c>
      <c r="T1409" s="60"/>
      <c r="U1409" s="409" t="s">
        <v>801</v>
      </c>
      <c r="V1409" s="409" t="s">
        <v>326</v>
      </c>
      <c r="W1409" s="417" t="s">
        <v>326</v>
      </c>
      <c r="X1409" s="962" t="s">
        <v>533</v>
      </c>
      <c r="Y1409" s="409" t="s">
        <v>327</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1229</v>
      </c>
      <c r="S1410" s="409" t="s">
        <v>1229</v>
      </c>
      <c r="T1410" s="60"/>
      <c r="U1410" s="409" t="s">
        <v>1229</v>
      </c>
      <c r="V1410" s="409" t="s">
        <v>330</v>
      </c>
      <c r="W1410" s="417" t="s">
        <v>327</v>
      </c>
      <c r="X1410" s="962" t="s">
        <v>533</v>
      </c>
      <c r="Y1410" s="409" t="s">
        <v>1229</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t="str">
        <f>IF(OR(AB209=0,AB209=""),"",AB209)</f>
        <v/>
      </c>
      <c r="O1411" s="3"/>
      <c r="P1411" s="360" t="str">
        <f>"SDD ("&amp;SFSDD&amp;"):"</f>
        <v>SDD (cm):</v>
      </c>
      <c r="Q1411" s="488">
        <f>IF($N$712="","",$N$712)</f>
        <v>60</v>
      </c>
      <c r="R1411" s="403" t="s">
        <v>331</v>
      </c>
      <c r="S1411" s="410" t="s">
        <v>331</v>
      </c>
      <c r="T1411" s="60"/>
      <c r="U1411" s="409" t="s">
        <v>333</v>
      </c>
      <c r="V1411" s="409" t="s">
        <v>801</v>
      </c>
      <c r="W1411" s="418" t="s">
        <v>696</v>
      </c>
      <c r="X1411" s="962" t="s">
        <v>533</v>
      </c>
      <c r="Y1411" s="964" t="s">
        <v>331</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698</v>
      </c>
      <c r="J1412" s="179" t="str">
        <f>V1421</f>
        <v>NA</v>
      </c>
      <c r="K1412" s="85"/>
      <c r="L1412" s="981" t="s">
        <v>533</v>
      </c>
      <c r="M1412" s="159"/>
      <c r="N1412" s="3" t="s">
        <v>1229</v>
      </c>
      <c r="O1412" s="3" t="s">
        <v>1229</v>
      </c>
      <c r="P1412" s="33"/>
      <c r="Q1412" s="13" t="s">
        <v>1229</v>
      </c>
      <c r="R1412" s="14" t="s">
        <v>590</v>
      </c>
      <c r="S1412" s="409" t="s">
        <v>335</v>
      </c>
      <c r="T1412" s="60"/>
      <c r="U1412" s="409" t="s">
        <v>336</v>
      </c>
      <c r="V1412" s="409" t="s">
        <v>337</v>
      </c>
      <c r="W1412" s="418" t="s">
        <v>337</v>
      </c>
      <c r="X1412" s="962" t="s">
        <v>533</v>
      </c>
      <c r="Y1412" s="964" t="s">
        <v>590</v>
      </c>
    </row>
    <row r="1413" spans="1:35" ht="11.25" customHeight="1" thickBot="1">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1230</v>
      </c>
      <c r="V1413" s="405" t="s">
        <v>341</v>
      </c>
      <c r="W1413" s="419" t="s">
        <v>341</v>
      </c>
      <c r="X1413" s="962" t="s">
        <v>533</v>
      </c>
      <c r="Y1413" s="405" t="s">
        <v>338</v>
      </c>
    </row>
    <row r="1414" spans="1:35" ht="11.25" customHeight="1">
      <c r="A1414" s="878">
        <v>28</v>
      </c>
      <c r="B1414" s="159"/>
      <c r="C1414" s="166" t="s">
        <v>699</v>
      </c>
      <c r="D1414" s="246" t="s">
        <v>619</v>
      </c>
      <c r="E1414" s="67"/>
      <c r="F1414" s="67"/>
      <c r="G1414" s="67"/>
      <c r="H1414" s="67"/>
      <c r="I1414" s="67"/>
      <c r="J1414" s="67"/>
      <c r="K1414" s="83"/>
      <c r="L1414" s="981" t="s">
        <v>533</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533</v>
      </c>
      <c r="Y1414" s="1130" t="str">
        <f t="shared" ref="Y1414:Y1419" si="214">IF(R1414="","",LN(R1414))</f>
        <v/>
      </c>
    </row>
    <row r="1415" spans="1:35" ht="11.25" customHeight="1">
      <c r="A1415" s="878">
        <v>29</v>
      </c>
      <c r="B1415" s="141" t="s">
        <v>681</v>
      </c>
      <c r="C1415" s="1290" t="str">
        <f>IF(O1422="","",IF(LEN(O1422)&lt;=135,O1422,IF(LEN(O1422)&lt;=260,LEFT(O1422,SEARCH(" ",O1422,125)),LEFT(O1422,SEARCH(" ",O1422,130)))))</f>
        <v/>
      </c>
      <c r="D1415" s="2"/>
      <c r="E1415" s="2"/>
      <c r="F1415" s="2"/>
      <c r="G1415" s="2"/>
      <c r="H1415" s="2"/>
      <c r="I1415" s="2"/>
      <c r="J1415" s="2"/>
      <c r="K1415" s="83"/>
      <c r="L1415" s="981" t="s">
        <v>533</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533</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533</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533</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533</v>
      </c>
      <c r="Y1417" s="1130" t="str">
        <f t="shared" si="214"/>
        <v/>
      </c>
    </row>
    <row r="1418" spans="1:35" ht="11.25" customHeight="1">
      <c r="A1418" s="878">
        <v>32</v>
      </c>
      <c r="B1418" s="159"/>
      <c r="C1418" s="67"/>
      <c r="D1418" s="67"/>
      <c r="E1418" s="67"/>
      <c r="F1418" s="67"/>
      <c r="G1418" s="67"/>
      <c r="H1418" s="67"/>
      <c r="I1418" s="67"/>
      <c r="J1418" s="67"/>
      <c r="K1418" s="83"/>
      <c r="L1418" s="981" t="s">
        <v>533</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533</v>
      </c>
      <c r="Y1418" s="1130" t="str">
        <f t="shared" si="214"/>
        <v/>
      </c>
    </row>
    <row r="1419" spans="1:35" ht="11.25" customHeight="1" thickBot="1">
      <c r="A1419" s="878">
        <v>33</v>
      </c>
      <c r="B1419" s="159"/>
      <c r="C1419" s="102"/>
      <c r="D1419" s="14" t="s">
        <v>346</v>
      </c>
      <c r="E1419" s="67"/>
      <c r="F1419" s="67"/>
      <c r="G1419" s="67"/>
      <c r="H1419" s="102"/>
      <c r="I1419" s="14" t="s">
        <v>347</v>
      </c>
      <c r="J1419" s="67"/>
      <c r="K1419" s="83"/>
      <c r="L1419" s="981" t="s">
        <v>533</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533</v>
      </c>
      <c r="Y1419" s="1130" t="str">
        <f t="shared" si="214"/>
        <v/>
      </c>
    </row>
    <row r="1420" spans="1:35" ht="11.25" customHeight="1" thickBot="1">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1174</v>
      </c>
      <c r="R1420" s="1445" t="s">
        <v>1175</v>
      </c>
      <c r="S1420" s="1446" t="s">
        <v>1176</v>
      </c>
      <c r="U1420" s="67"/>
      <c r="V1420" s="67"/>
      <c r="W1420" s="83"/>
      <c r="X1420" s="962" t="s">
        <v>533</v>
      </c>
    </row>
    <row r="1421" spans="1:35" ht="11.25" customHeight="1" thickBot="1">
      <c r="A1421" s="878">
        <v>35</v>
      </c>
      <c r="B1421" s="159"/>
      <c r="C1421" s="3"/>
      <c r="D1421" s="14" t="s">
        <v>1229</v>
      </c>
      <c r="E1421" s="67"/>
      <c r="F1421" s="67"/>
      <c r="G1421" s="67"/>
      <c r="H1421" s="3"/>
      <c r="I1421" s="14" t="s">
        <v>1229</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698</v>
      </c>
      <c r="V1421" s="1056" t="str">
        <f>IF(MIN(N1414:N1419)=0,"NA",IF(H1407="TBD","TBD",IF(OR(H1407="NO",H1408="NO",H1409="NO",H1410="NO",H1411="NO",H1412="NO"),"NO","YES")))</f>
        <v>NA</v>
      </c>
      <c r="W1421" s="85"/>
      <c r="X1421" s="962" t="s">
        <v>533</v>
      </c>
    </row>
    <row r="1422" spans="1:35" ht="11.25" customHeight="1" thickBot="1">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t="str">
        <f>IF(AB228="","",AB228)</f>
        <v/>
      </c>
      <c r="R1422" s="1441" t="str">
        <f>IF(AB229="","",AB229)</f>
        <v/>
      </c>
      <c r="S1422" s="1443" t="str">
        <f>IF(AB230="","",AB230)</f>
        <v/>
      </c>
      <c r="T1422" s="3"/>
      <c r="U1422" s="3"/>
      <c r="V1422" s="3"/>
      <c r="W1422" s="45"/>
      <c r="X1422" s="962" t="s">
        <v>533</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1190</v>
      </c>
      <c r="W1427" s="85"/>
      <c r="X1427" s="962" t="s">
        <v>533</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1191</v>
      </c>
      <c r="W1428" s="85"/>
      <c r="X1428" s="962" t="s">
        <v>533</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1193</v>
      </c>
      <c r="W1429" s="85"/>
      <c r="X1429" s="962" t="s">
        <v>533</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c r="A1452" s="878">
        <v>66</v>
      </c>
      <c r="B1452" s="64" t="str">
        <v>Room Number:</v>
      </c>
      <c r="C1452" s="508" t="str">
        <v/>
      </c>
      <c r="E1452" s="63"/>
      <c r="F1452" s="63"/>
      <c r="G1452" s="63"/>
      <c r="H1452" s="63"/>
      <c r="I1452" s="64" t="str">
        <v>Survey ID:</v>
      </c>
      <c r="J1452" s="1475" t="str">
        <v/>
      </c>
      <c r="L1452" s="981" t="s">
        <v>533</v>
      </c>
      <c r="M1452" s="1"/>
      <c r="N1452" s="1"/>
      <c r="O1452" s="1"/>
      <c r="P1452" s="1"/>
      <c r="Q1452" s="1"/>
      <c r="R1452" s="1"/>
      <c r="S1452" s="1"/>
      <c r="T1452" s="1"/>
      <c r="U1452" s="1"/>
      <c r="V1452" s="1"/>
      <c r="W1452" s="1"/>
      <c r="X1452" s="962" t="s">
        <v>533</v>
      </c>
    </row>
    <row r="1453" spans="1:24" ht="11.25" customHeight="1">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10</v>
      </c>
      <c r="N1456" s="1005"/>
      <c r="O1456" s="584" t="s">
        <v>348</v>
      </c>
      <c r="P1456" s="397"/>
      <c r="Q1456" s="397"/>
      <c r="R1456" s="397"/>
      <c r="S1456" s="397"/>
      <c r="T1456" s="397"/>
      <c r="U1456" s="397"/>
      <c r="V1456" s="397"/>
      <c r="W1456" s="398"/>
      <c r="X1456" s="962" t="s">
        <v>533</v>
      </c>
    </row>
    <row r="1457" spans="1:33" ht="11.25" customHeight="1" thickBot="1">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668</v>
      </c>
      <c r="S1458" s="115"/>
      <c r="T1458" s="115"/>
      <c r="U1458" s="115"/>
      <c r="V1458" s="115"/>
      <c r="W1458" s="100"/>
      <c r="X1458" s="962" t="s">
        <v>533</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669</v>
      </c>
      <c r="N1460" s="602" t="str">
        <f>IF(AND($T$32="",$T$45=""),"??",IF(OR($T$32="",$U$54=2,$U$54="LAT",$U$54="LATERAL"),$T$45,$T$32))&amp;IF(AND(T33="",T46=""),""," / ")&amp;IF(OR($T$33="",$U$54=2,$U$54="LAT",$U$54="LATERAL"),$T$46,$T$33)</f>
        <v>??</v>
      </c>
      <c r="O1460" s="606"/>
      <c r="P1460" s="137"/>
      <c r="Q1460" s="137"/>
      <c r="R1460" s="137"/>
      <c r="S1460" s="149"/>
      <c r="T1460" s="604" t="s">
        <v>492</v>
      </c>
      <c r="U1460" s="1576" t="str">
        <f>IF($O$8="","",$O$8)</f>
        <v/>
      </c>
      <c r="V1460" s="94"/>
      <c r="W1460" s="83"/>
      <c r="X1460" s="962" t="s">
        <v>533</v>
      </c>
      <c r="Y1460" s="993" t="s">
        <v>488</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670</v>
      </c>
      <c r="Q1461" s="60"/>
      <c r="R1461" s="60"/>
      <c r="S1461" s="60"/>
      <c r="T1461" s="60"/>
      <c r="U1461" s="1578" t="s">
        <v>671</v>
      </c>
      <c r="V1461" s="85"/>
      <c r="W1461" s="83"/>
      <c r="X1461" s="962" t="s">
        <v>533</v>
      </c>
      <c r="Y1461" s="994" t="s">
        <v>671</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672</v>
      </c>
      <c r="Q1462" s="145" t="s">
        <v>673</v>
      </c>
      <c r="R1462" s="145"/>
      <c r="S1462" s="145"/>
      <c r="T1462" s="145"/>
      <c r="U1462" s="145" t="s">
        <v>674</v>
      </c>
      <c r="V1462" s="85" t="s">
        <v>1238</v>
      </c>
      <c r="W1462" s="83"/>
      <c r="X1462" s="962" t="s">
        <v>533</v>
      </c>
      <c r="Y1462" s="994" t="s">
        <v>674</v>
      </c>
      <c r="Z1462" s="1375" t="s">
        <v>693</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676</v>
      </c>
      <c r="N1463" s="146" t="s">
        <v>677</v>
      </c>
      <c r="O1463" s="146" t="s">
        <v>678</v>
      </c>
      <c r="P1463" s="146" t="s">
        <v>679</v>
      </c>
      <c r="Q1463" s="146" t="s">
        <v>678</v>
      </c>
      <c r="R1463" s="146" t="s">
        <v>590</v>
      </c>
      <c r="S1463" s="9" t="str">
        <f>IF(MIN($T$694:$T$701)&gt;0,LFMAS,IF(MIN($T$712:$T$717)&gt;0,SFMAS,"mA/mAs"))</f>
        <v>mA/mAs</v>
      </c>
      <c r="T1463" s="146" t="s">
        <v>680</v>
      </c>
      <c r="U1463" s="146" t="s">
        <v>1231</v>
      </c>
      <c r="V1463" s="85" t="s">
        <v>1239</v>
      </c>
      <c r="W1463" s="83" t="s">
        <v>704</v>
      </c>
      <c r="X1463" s="962" t="s">
        <v>533</v>
      </c>
      <c r="Y1463" s="995" t="s">
        <v>1231</v>
      </c>
      <c r="Z1463" s="1376" t="s">
        <v>339</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t="str">
        <f t="shared" ref="Y1464:Y1473" si="225">IF(OR(AB490="",AB490=0),"",AB490)</f>
        <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t="str">
        <f t="shared" si="225"/>
        <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t="str">
        <f t="shared" si="225"/>
        <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t="str">
        <f t="shared" si="225"/>
        <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t="str">
        <f t="shared" si="225"/>
        <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t="str">
        <f t="shared" si="225"/>
        <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t="str">
        <f t="shared" si="225"/>
        <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t="str">
        <f t="shared" si="225"/>
        <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t="str">
        <f t="shared" si="225"/>
        <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t="str">
        <f t="shared" si="225"/>
        <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681</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748</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10</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95" t="s">
        <v>762</v>
      </c>
      <c r="R1485" s="1696"/>
      <c r="S1485" s="76"/>
      <c r="T1485" s="76"/>
      <c r="U1485" s="76"/>
      <c r="V1485" s="76"/>
      <c r="W1485" s="94"/>
      <c r="X1485" s="962" t="s">
        <v>533</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670</v>
      </c>
      <c r="R1486" s="60"/>
      <c r="S1486" s="60"/>
      <c r="T1486" s="3"/>
      <c r="U1486" s="3"/>
      <c r="V1486" s="3"/>
      <c r="W1486" s="45"/>
      <c r="X1486" s="962" t="s">
        <v>533</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672</v>
      </c>
      <c r="R1487" s="145" t="s">
        <v>673</v>
      </c>
      <c r="S1487" s="145"/>
      <c r="T1487" s="3"/>
      <c r="U1487" s="3"/>
      <c r="V1487" s="3"/>
      <c r="W1487" s="45"/>
      <c r="X1487" s="962" t="s">
        <v>533</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676</v>
      </c>
      <c r="O1488" s="146" t="s">
        <v>677</v>
      </c>
      <c r="P1488" s="146" t="s">
        <v>678</v>
      </c>
      <c r="Q1488" s="146" t="s">
        <v>679</v>
      </c>
      <c r="R1488" s="146" t="s">
        <v>678</v>
      </c>
      <c r="S1488" s="146" t="s">
        <v>590</v>
      </c>
      <c r="T1488" s="67"/>
      <c r="U1488" s="67"/>
      <c r="V1488" s="67"/>
      <c r="W1488" s="83" t="s">
        <v>704</v>
      </c>
      <c r="X1488" s="962" t="s">
        <v>533</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c r="A1500" s="878">
        <v>48</v>
      </c>
      <c r="B1500" s="442"/>
      <c r="C1500" s="204"/>
      <c r="D1500" s="204"/>
      <c r="E1500" s="204"/>
      <c r="F1500" s="204"/>
      <c r="G1500" s="204"/>
      <c r="H1500" s="204"/>
      <c r="I1500" s="204"/>
      <c r="J1500" s="204"/>
      <c r="K1500" s="614"/>
      <c r="L1500" s="981" t="s">
        <v>533</v>
      </c>
    </row>
    <row r="1501" spans="1:34" ht="11.25" customHeight="1" thickBot="1">
      <c r="A1501" s="878">
        <v>49</v>
      </c>
      <c r="B1501" s="714"/>
      <c r="C1501" s="715"/>
      <c r="D1501" s="715"/>
      <c r="E1501" s="715"/>
      <c r="F1501" s="715"/>
      <c r="G1501" s="715"/>
      <c r="H1501" s="715"/>
      <c r="I1501" s="715"/>
      <c r="J1501" s="715"/>
      <c r="K1501" s="716"/>
      <c r="L1501" s="981" t="s">
        <v>533</v>
      </c>
    </row>
    <row r="1502" spans="1:34" ht="11.25" customHeight="1" thickTop="1">
      <c r="A1502" s="878">
        <v>50</v>
      </c>
      <c r="B1502" s="441"/>
      <c r="C1502" s="441"/>
      <c r="D1502" s="441"/>
      <c r="E1502" s="441"/>
      <c r="F1502" s="441"/>
      <c r="G1502" s="441"/>
      <c r="H1502" s="441"/>
      <c r="I1502" s="441"/>
      <c r="J1502" s="441"/>
      <c r="K1502" s="441"/>
      <c r="L1502" s="981" t="s">
        <v>533</v>
      </c>
    </row>
    <row r="1503" spans="1:34" ht="11.25" customHeight="1">
      <c r="A1503" s="878">
        <v>51</v>
      </c>
      <c r="B1503" s="441"/>
      <c r="C1503" s="441"/>
      <c r="D1503" s="441"/>
      <c r="E1503" s="441"/>
      <c r="F1503" s="441"/>
      <c r="G1503" s="441"/>
      <c r="H1503" s="441"/>
      <c r="I1503" s="441"/>
      <c r="J1503" s="441"/>
      <c r="K1503" s="441"/>
      <c r="L1503" s="981" t="s">
        <v>533</v>
      </c>
      <c r="AH1503" s="1322"/>
    </row>
    <row r="1504" spans="1:34" ht="11.25" customHeight="1">
      <c r="A1504" s="878">
        <v>52</v>
      </c>
      <c r="B1504" s="441"/>
      <c r="C1504" s="441"/>
      <c r="D1504" s="441"/>
      <c r="E1504" s="441"/>
      <c r="F1504" s="441"/>
      <c r="G1504" s="441"/>
      <c r="H1504" s="441"/>
      <c r="I1504" s="441"/>
      <c r="J1504" s="441"/>
      <c r="K1504" s="441"/>
      <c r="L1504" s="981" t="s">
        <v>533</v>
      </c>
    </row>
    <row r="1505" spans="1:24" ht="11.25" customHeight="1">
      <c r="A1505" s="878">
        <v>53</v>
      </c>
      <c r="B1505" s="441"/>
      <c r="C1505" s="441"/>
      <c r="D1505" s="441"/>
      <c r="E1505" s="441"/>
      <c r="F1505" s="441"/>
      <c r="G1505" s="441"/>
      <c r="H1505" s="441"/>
      <c r="I1505" s="441"/>
      <c r="J1505" s="441"/>
      <c r="K1505" s="441"/>
      <c r="L1505" s="981" t="s">
        <v>533</v>
      </c>
    </row>
    <row r="1506" spans="1:24" ht="11.25" customHeight="1">
      <c r="A1506" s="878">
        <v>54</v>
      </c>
      <c r="B1506" s="441"/>
      <c r="C1506" s="441"/>
      <c r="D1506" s="441"/>
      <c r="E1506" s="441"/>
      <c r="F1506" s="441"/>
      <c r="G1506" s="441"/>
      <c r="H1506" s="441"/>
      <c r="I1506" s="441"/>
      <c r="J1506" s="441"/>
      <c r="K1506" s="441"/>
      <c r="L1506" s="981" t="s">
        <v>533</v>
      </c>
    </row>
    <row r="1507" spans="1:24" ht="11.25" customHeight="1">
      <c r="A1507" s="878">
        <v>55</v>
      </c>
      <c r="B1507" s="441"/>
      <c r="C1507" s="441"/>
      <c r="D1507" s="441"/>
      <c r="E1507" s="441"/>
      <c r="F1507" s="441"/>
      <c r="G1507" s="441"/>
      <c r="H1507" s="441"/>
      <c r="I1507" s="441"/>
      <c r="J1507" s="441"/>
      <c r="K1507" s="441"/>
      <c r="L1507" s="981" t="s">
        <v>533</v>
      </c>
    </row>
    <row r="1508" spans="1:24" ht="11.25" customHeight="1">
      <c r="A1508" s="878">
        <v>56</v>
      </c>
      <c r="B1508" s="441"/>
      <c r="C1508" s="441"/>
      <c r="D1508" s="441"/>
      <c r="E1508" s="441"/>
      <c r="F1508" s="441"/>
      <c r="G1508" s="441"/>
      <c r="H1508" s="441"/>
      <c r="I1508" s="441"/>
      <c r="J1508" s="441"/>
      <c r="K1508" s="441"/>
      <c r="L1508" s="981" t="s">
        <v>533</v>
      </c>
    </row>
    <row r="1509" spans="1:24" ht="11.25" customHeight="1">
      <c r="A1509" s="878">
        <v>57</v>
      </c>
      <c r="B1509" s="441"/>
      <c r="C1509" s="441"/>
      <c r="D1509" s="441"/>
      <c r="E1509" s="441"/>
      <c r="F1509" s="441"/>
      <c r="G1509" s="441"/>
      <c r="H1509" s="441"/>
      <c r="I1509" s="441"/>
      <c r="J1509" s="441"/>
      <c r="K1509" s="441"/>
      <c r="L1509" s="981" t="s">
        <v>533</v>
      </c>
    </row>
    <row r="1510" spans="1:24" ht="11.25" customHeight="1">
      <c r="A1510" s="878">
        <v>58</v>
      </c>
      <c r="B1510" s="441"/>
      <c r="C1510" s="441"/>
      <c r="D1510" s="441"/>
      <c r="E1510" s="441"/>
      <c r="F1510" s="441"/>
      <c r="G1510" s="441"/>
      <c r="H1510" s="441"/>
      <c r="I1510" s="441"/>
      <c r="J1510" s="441"/>
      <c r="K1510" s="441"/>
      <c r="L1510" s="981" t="s">
        <v>533</v>
      </c>
    </row>
    <row r="1511" spans="1:24" ht="11.25" customHeight="1">
      <c r="A1511" s="878">
        <v>59</v>
      </c>
      <c r="B1511" s="441"/>
      <c r="C1511" s="441"/>
      <c r="D1511" s="441"/>
      <c r="E1511" s="441"/>
      <c r="F1511" s="441"/>
      <c r="G1511" s="441"/>
      <c r="H1511" s="441"/>
      <c r="I1511" s="441"/>
      <c r="J1511" s="441"/>
      <c r="K1511" s="441"/>
      <c r="L1511" s="981" t="s">
        <v>533</v>
      </c>
    </row>
    <row r="1512" spans="1:24" ht="11.25" customHeight="1">
      <c r="A1512" s="878">
        <v>60</v>
      </c>
      <c r="B1512" s="441"/>
      <c r="C1512" s="441"/>
      <c r="D1512" s="441"/>
      <c r="E1512" s="441"/>
      <c r="F1512" s="441"/>
      <c r="G1512" s="441"/>
      <c r="H1512" s="441"/>
      <c r="I1512" s="441"/>
      <c r="J1512" s="441"/>
      <c r="K1512" s="441"/>
      <c r="L1512" s="981" t="s">
        <v>533</v>
      </c>
      <c r="X1512" s="962" t="s">
        <v>533</v>
      </c>
    </row>
    <row r="1513" spans="1:24" ht="11.25" customHeight="1">
      <c r="A1513" s="878">
        <v>61</v>
      </c>
      <c r="B1513" s="441"/>
      <c r="C1513" s="441"/>
      <c r="D1513" s="441"/>
      <c r="E1513" s="441"/>
      <c r="F1513" s="441"/>
      <c r="G1513" s="441"/>
      <c r="H1513" s="441"/>
      <c r="I1513" s="441"/>
      <c r="J1513" s="441"/>
      <c r="K1513" s="441"/>
      <c r="L1513" s="981" t="s">
        <v>533</v>
      </c>
      <c r="X1513" s="962" t="s">
        <v>533</v>
      </c>
    </row>
    <row r="1514" spans="1:24" ht="11.25" customHeight="1">
      <c r="A1514" s="878">
        <v>62</v>
      </c>
      <c r="B1514" s="441"/>
      <c r="C1514" s="441"/>
      <c r="D1514" s="441"/>
      <c r="E1514" s="441"/>
      <c r="F1514" s="441"/>
      <c r="G1514" s="441"/>
      <c r="H1514" s="441"/>
      <c r="I1514" s="441"/>
      <c r="J1514" s="441"/>
      <c r="K1514" s="441"/>
      <c r="L1514" s="981" t="s">
        <v>533</v>
      </c>
      <c r="X1514" s="962" t="s">
        <v>533</v>
      </c>
    </row>
    <row r="1515" spans="1:24" ht="11.25" customHeight="1">
      <c r="A1515" s="878">
        <v>63</v>
      </c>
      <c r="B1515" s="441"/>
      <c r="C1515" s="441"/>
      <c r="D1515" s="441"/>
      <c r="E1515" s="441"/>
      <c r="F1515" s="441"/>
      <c r="G1515" s="441"/>
      <c r="H1515" s="441"/>
      <c r="I1515" s="441"/>
      <c r="J1515" s="441"/>
      <c r="K1515" s="441"/>
      <c r="L1515" s="981" t="s">
        <v>533</v>
      </c>
      <c r="X1515" s="962" t="s">
        <v>533</v>
      </c>
    </row>
    <row r="1516" spans="1:24" ht="11.25" customHeight="1">
      <c r="A1516" s="878">
        <v>64</v>
      </c>
      <c r="B1516" s="441"/>
      <c r="C1516" s="441"/>
      <c r="D1516" s="441"/>
      <c r="E1516" s="441"/>
      <c r="F1516" s="441"/>
      <c r="G1516" s="441"/>
      <c r="H1516" s="441"/>
      <c r="I1516" s="441"/>
      <c r="J1516" s="441"/>
      <c r="K1516" s="441"/>
      <c r="L1516" s="981" t="s">
        <v>533</v>
      </c>
      <c r="X1516" s="962" t="s">
        <v>533</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533</v>
      </c>
      <c r="X1517" s="962" t="s">
        <v>533</v>
      </c>
    </row>
    <row r="1518" spans="1:24" ht="11.25" customHeight="1">
      <c r="A1518" s="878">
        <v>66</v>
      </c>
      <c r="B1518" s="717" t="str">
        <v>Room Number:</v>
      </c>
      <c r="C1518" s="508" t="str">
        <v/>
      </c>
      <c r="D1518" s="441"/>
      <c r="E1518" s="718"/>
      <c r="F1518" s="718"/>
      <c r="G1518" s="718"/>
      <c r="H1518" s="718"/>
      <c r="I1518" s="717" t="str">
        <v>Survey ID:</v>
      </c>
      <c r="J1518" s="1477" t="str">
        <v/>
      </c>
      <c r="K1518" s="441"/>
      <c r="L1518" s="981" t="s">
        <v>533</v>
      </c>
      <c r="X1518" s="962" t="s">
        <v>533</v>
      </c>
    </row>
    <row r="1519" spans="1:24" ht="11.25" customHeight="1">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c r="A1521" s="878">
        <v>3</v>
      </c>
      <c r="B1521" s="200"/>
      <c r="C1521" s="200"/>
      <c r="D1521" s="200"/>
      <c r="E1521" s="200"/>
      <c r="F1521" s="200"/>
      <c r="G1521" s="200"/>
      <c r="H1521" s="200"/>
      <c r="I1521" s="200"/>
      <c r="J1521" s="200"/>
      <c r="K1521" s="200"/>
      <c r="L1521" s="981" t="s">
        <v>533</v>
      </c>
      <c r="X1521" s="962" t="s">
        <v>533</v>
      </c>
    </row>
    <row r="1522" spans="1:33" ht="11.25" customHeight="1">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c r="A1523" s="878">
        <v>5</v>
      </c>
      <c r="B1523" s="441"/>
      <c r="C1523" s="441"/>
      <c r="D1523" s="441"/>
      <c r="E1523" s="441"/>
      <c r="F1523" s="441"/>
      <c r="G1523" s="441"/>
      <c r="H1523" s="441"/>
      <c r="I1523" s="441"/>
      <c r="J1523" s="441"/>
      <c r="K1523" s="441"/>
      <c r="L1523" s="981" t="s">
        <v>533</v>
      </c>
      <c r="X1523" s="962" t="s">
        <v>533</v>
      </c>
    </row>
    <row r="1524" spans="1:33" ht="11.25" customHeight="1" thickBot="1">
      <c r="A1524" s="878">
        <v>6</v>
      </c>
      <c r="B1524" s="441"/>
      <c r="C1524" s="441"/>
      <c r="D1524" s="441"/>
      <c r="E1524" s="441"/>
      <c r="F1524" s="441"/>
      <c r="G1524" s="441"/>
      <c r="H1524" s="441"/>
      <c r="I1524" s="441"/>
      <c r="J1524" s="441"/>
      <c r="K1524" s="441"/>
      <c r="L1524" s="981" t="s">
        <v>533</v>
      </c>
      <c r="X1524" s="962" t="s">
        <v>533</v>
      </c>
    </row>
    <row r="1525" spans="1:33" ht="11.25" customHeight="1" thickTop="1">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1153</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1154</v>
      </c>
      <c r="V1528" s="627"/>
      <c r="W1528" s="627"/>
      <c r="X1528" s="811"/>
      <c r="Y1528" s="67"/>
      <c r="Z1528" s="67"/>
      <c r="AA1528" s="67"/>
      <c r="AB1528" s="67"/>
      <c r="AC1528" s="67"/>
      <c r="AD1528" s="67"/>
      <c r="AE1528" s="67"/>
      <c r="AF1528" s="67"/>
      <c r="AG1528" s="1323" t="s">
        <v>533</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c r="A1566" s="878">
        <v>48</v>
      </c>
      <c r="B1566" s="442"/>
      <c r="C1566" s="204"/>
      <c r="D1566" s="204"/>
      <c r="E1566" s="204"/>
      <c r="F1566" s="204"/>
      <c r="G1566" s="204"/>
      <c r="H1566" s="204"/>
      <c r="I1566" s="204"/>
      <c r="J1566" s="204"/>
      <c r="K1566" s="205"/>
      <c r="L1566" s="981" t="s">
        <v>533</v>
      </c>
      <c r="X1566" s="962" t="s">
        <v>533</v>
      </c>
    </row>
    <row r="1567" spans="1:24" ht="11.25" customHeight="1" thickBot="1">
      <c r="A1567" s="878">
        <v>49</v>
      </c>
      <c r="B1567" s="714"/>
      <c r="C1567" s="715"/>
      <c r="D1567" s="715"/>
      <c r="E1567" s="715"/>
      <c r="F1567" s="715"/>
      <c r="G1567" s="715"/>
      <c r="H1567" s="715"/>
      <c r="I1567" s="715"/>
      <c r="J1567" s="715"/>
      <c r="K1567" s="716"/>
      <c r="L1567" s="981" t="s">
        <v>533</v>
      </c>
      <c r="X1567" s="962" t="s">
        <v>533</v>
      </c>
    </row>
    <row r="1568" spans="1:24" ht="11.25" customHeight="1" thickTop="1">
      <c r="A1568" s="878">
        <v>50</v>
      </c>
      <c r="B1568" s="441"/>
      <c r="C1568" s="441"/>
      <c r="D1568" s="441"/>
      <c r="E1568" s="441"/>
      <c r="F1568" s="441"/>
      <c r="G1568" s="441"/>
      <c r="H1568" s="441"/>
      <c r="I1568" s="441"/>
      <c r="J1568" s="441"/>
      <c r="K1568" s="441"/>
      <c r="L1568" s="981" t="s">
        <v>533</v>
      </c>
      <c r="X1568" s="962" t="s">
        <v>533</v>
      </c>
    </row>
    <row r="1569" spans="1:24" ht="11.25" customHeight="1">
      <c r="A1569" s="878">
        <v>51</v>
      </c>
      <c r="B1569" s="441"/>
      <c r="C1569" s="441"/>
      <c r="D1569" s="441"/>
      <c r="E1569" s="441"/>
      <c r="F1569" s="441"/>
      <c r="G1569" s="441"/>
      <c r="H1569" s="441"/>
      <c r="I1569" s="441"/>
      <c r="J1569" s="441"/>
      <c r="K1569" s="441"/>
      <c r="L1569" s="981" t="s">
        <v>533</v>
      </c>
      <c r="X1569" s="962" t="s">
        <v>533</v>
      </c>
    </row>
    <row r="1570" spans="1:24" ht="11.25" customHeight="1">
      <c r="A1570" s="878">
        <v>52</v>
      </c>
      <c r="B1570" s="441"/>
      <c r="C1570" s="441"/>
      <c r="D1570" s="441"/>
      <c r="E1570" s="441"/>
      <c r="F1570" s="441"/>
      <c r="G1570" s="441"/>
      <c r="H1570" s="441"/>
      <c r="I1570" s="441"/>
      <c r="J1570" s="441"/>
      <c r="K1570" s="441"/>
      <c r="L1570" s="981" t="s">
        <v>533</v>
      </c>
      <c r="X1570" s="962" t="s">
        <v>533</v>
      </c>
    </row>
    <row r="1571" spans="1:24" ht="11.25" customHeight="1">
      <c r="A1571" s="878">
        <v>53</v>
      </c>
      <c r="B1571" s="441"/>
      <c r="C1571" s="441"/>
      <c r="D1571" s="441"/>
      <c r="E1571" s="441"/>
      <c r="F1571" s="441"/>
      <c r="G1571" s="441"/>
      <c r="H1571" s="441"/>
      <c r="I1571" s="441"/>
      <c r="J1571" s="441"/>
      <c r="K1571" s="441"/>
      <c r="L1571" s="981" t="s">
        <v>533</v>
      </c>
      <c r="X1571" s="962" t="s">
        <v>533</v>
      </c>
    </row>
    <row r="1572" spans="1:24" ht="11.25" customHeight="1">
      <c r="A1572" s="878">
        <v>54</v>
      </c>
      <c r="B1572" s="441"/>
      <c r="C1572" s="441"/>
      <c r="D1572" s="441"/>
      <c r="E1572" s="441"/>
      <c r="F1572" s="441"/>
      <c r="G1572" s="441"/>
      <c r="H1572" s="441"/>
      <c r="I1572" s="441"/>
      <c r="J1572" s="441"/>
      <c r="K1572" s="441"/>
      <c r="L1572" s="981" t="s">
        <v>533</v>
      </c>
      <c r="X1572" s="962" t="s">
        <v>533</v>
      </c>
    </row>
    <row r="1573" spans="1:24" ht="11.25" customHeight="1">
      <c r="A1573" s="878">
        <v>55</v>
      </c>
      <c r="B1573" s="441"/>
      <c r="C1573" s="441"/>
      <c r="D1573" s="441"/>
      <c r="E1573" s="441"/>
      <c r="F1573" s="441"/>
      <c r="G1573" s="441"/>
      <c r="H1573" s="441"/>
      <c r="I1573" s="441"/>
      <c r="J1573" s="441"/>
      <c r="K1573" s="441"/>
      <c r="L1573" s="981" t="s">
        <v>533</v>
      </c>
      <c r="X1573" s="962" t="s">
        <v>533</v>
      </c>
    </row>
    <row r="1574" spans="1:24" ht="11.25" customHeight="1">
      <c r="A1574" s="878">
        <v>56</v>
      </c>
      <c r="B1574" s="441"/>
      <c r="C1574" s="441"/>
      <c r="D1574" s="441"/>
      <c r="E1574" s="441"/>
      <c r="F1574" s="441"/>
      <c r="G1574" s="441"/>
      <c r="H1574" s="441"/>
      <c r="I1574" s="441"/>
      <c r="J1574" s="441"/>
      <c r="K1574" s="441"/>
      <c r="L1574" s="981" t="s">
        <v>533</v>
      </c>
      <c r="X1574" s="962" t="s">
        <v>533</v>
      </c>
    </row>
    <row r="1575" spans="1:24" ht="11.25" customHeight="1">
      <c r="A1575" s="878">
        <v>57</v>
      </c>
      <c r="B1575" s="441"/>
      <c r="C1575" s="441"/>
      <c r="D1575" s="441"/>
      <c r="E1575" s="441"/>
      <c r="F1575" s="441"/>
      <c r="G1575" s="441"/>
      <c r="H1575" s="441"/>
      <c r="I1575" s="441"/>
      <c r="J1575" s="441"/>
      <c r="K1575" s="441"/>
      <c r="L1575" s="981" t="s">
        <v>533</v>
      </c>
      <c r="X1575" s="962" t="s">
        <v>533</v>
      </c>
    </row>
    <row r="1576" spans="1:24" ht="11.25" customHeight="1">
      <c r="A1576" s="878">
        <v>58</v>
      </c>
      <c r="B1576" s="441"/>
      <c r="C1576" s="441"/>
      <c r="D1576" s="441"/>
      <c r="E1576" s="441"/>
      <c r="F1576" s="441"/>
      <c r="G1576" s="441"/>
      <c r="H1576" s="441"/>
      <c r="I1576" s="441"/>
      <c r="J1576" s="441"/>
      <c r="K1576" s="441"/>
      <c r="L1576" s="981" t="s">
        <v>533</v>
      </c>
      <c r="X1576" s="962" t="s">
        <v>533</v>
      </c>
    </row>
    <row r="1577" spans="1:24" ht="11.25" customHeight="1">
      <c r="A1577" s="878">
        <v>59</v>
      </c>
      <c r="B1577" s="441"/>
      <c r="C1577" s="441"/>
      <c r="D1577" s="441"/>
      <c r="E1577" s="441"/>
      <c r="F1577" s="441"/>
      <c r="G1577" s="441"/>
      <c r="H1577" s="441"/>
      <c r="I1577" s="441"/>
      <c r="J1577" s="441"/>
      <c r="K1577" s="441"/>
      <c r="L1577" s="981" t="s">
        <v>533</v>
      </c>
      <c r="X1577" s="962" t="s">
        <v>533</v>
      </c>
    </row>
    <row r="1578" spans="1:24" ht="11.25" customHeight="1">
      <c r="A1578" s="878">
        <v>60</v>
      </c>
      <c r="B1578" s="441"/>
      <c r="C1578" s="441"/>
      <c r="D1578" s="441"/>
      <c r="E1578" s="441"/>
      <c r="F1578" s="441"/>
      <c r="G1578" s="441"/>
      <c r="H1578" s="441"/>
      <c r="I1578" s="441"/>
      <c r="J1578" s="441"/>
      <c r="K1578" s="441"/>
      <c r="L1578" s="981" t="s">
        <v>533</v>
      </c>
      <c r="X1578" s="962" t="s">
        <v>533</v>
      </c>
    </row>
    <row r="1579" spans="1:24" ht="11.25" customHeight="1">
      <c r="A1579" s="878">
        <v>61</v>
      </c>
      <c r="B1579" s="441"/>
      <c r="C1579" s="441"/>
      <c r="D1579" s="441"/>
      <c r="E1579" s="441"/>
      <c r="F1579" s="441"/>
      <c r="G1579" s="441"/>
      <c r="H1579" s="441"/>
      <c r="I1579" s="441"/>
      <c r="J1579" s="441"/>
      <c r="K1579" s="441"/>
      <c r="L1579" s="981" t="s">
        <v>533</v>
      </c>
      <c r="X1579" s="962" t="s">
        <v>533</v>
      </c>
    </row>
    <row r="1580" spans="1:24" ht="11.25" customHeight="1">
      <c r="A1580" s="878">
        <v>62</v>
      </c>
      <c r="B1580" s="441"/>
      <c r="C1580" s="441"/>
      <c r="D1580" s="441"/>
      <c r="E1580" s="441"/>
      <c r="F1580" s="441"/>
      <c r="G1580" s="441"/>
      <c r="H1580" s="441"/>
      <c r="I1580" s="441"/>
      <c r="J1580" s="441"/>
      <c r="K1580" s="441"/>
      <c r="L1580" s="981" t="s">
        <v>533</v>
      </c>
      <c r="X1580" s="962" t="s">
        <v>533</v>
      </c>
    </row>
    <row r="1581" spans="1:24" ht="11.25" customHeight="1">
      <c r="A1581" s="878">
        <v>63</v>
      </c>
      <c r="B1581" s="441"/>
      <c r="C1581" s="441"/>
      <c r="D1581" s="441"/>
      <c r="E1581" s="441"/>
      <c r="F1581" s="441"/>
      <c r="G1581" s="441"/>
      <c r="H1581" s="441"/>
      <c r="I1581" s="441"/>
      <c r="J1581" s="441"/>
      <c r="K1581" s="441"/>
      <c r="L1581" s="981" t="s">
        <v>533</v>
      </c>
      <c r="X1581" s="962" t="s">
        <v>533</v>
      </c>
    </row>
    <row r="1582" spans="1:24" ht="11.25" customHeight="1">
      <c r="A1582" s="878">
        <v>64</v>
      </c>
      <c r="B1582" s="441"/>
      <c r="C1582" s="441"/>
      <c r="D1582" s="441"/>
      <c r="E1582" s="441"/>
      <c r="F1582" s="441"/>
      <c r="G1582" s="441"/>
      <c r="H1582" s="441"/>
      <c r="I1582" s="441"/>
      <c r="J1582" s="441"/>
      <c r="K1582" s="441"/>
      <c r="L1582" s="981" t="s">
        <v>533</v>
      </c>
      <c r="X1582" s="962" t="s">
        <v>533</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533</v>
      </c>
      <c r="X1583" s="962" t="s">
        <v>533</v>
      </c>
    </row>
    <row r="1584" spans="1:24" ht="11.25" customHeight="1">
      <c r="A1584" s="878">
        <v>66</v>
      </c>
      <c r="B1584" s="717" t="str">
        <v>Room Number:</v>
      </c>
      <c r="C1584" s="508" t="str">
        <v/>
      </c>
      <c r="D1584" s="441"/>
      <c r="E1584" s="718"/>
      <c r="F1584" s="718"/>
      <c r="G1584" s="718"/>
      <c r="H1584" s="718"/>
      <c r="I1584" s="717" t="str">
        <v>Survey ID:</v>
      </c>
      <c r="J1584" s="1477" t="str">
        <v/>
      </c>
      <c r="K1584" s="441"/>
      <c r="L1584" s="981" t="s">
        <v>533</v>
      </c>
      <c r="X1584" s="962" t="s">
        <v>533</v>
      </c>
    </row>
    <row r="1585" spans="1:24" ht="11.25" customHeight="1">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c r="A1587" s="878">
        <v>3</v>
      </c>
      <c r="B1587" s="200"/>
      <c r="C1587" s="200"/>
      <c r="D1587" s="200"/>
      <c r="E1587" s="200"/>
      <c r="F1587" s="200"/>
      <c r="G1587" s="200"/>
      <c r="H1587" s="200"/>
      <c r="I1587" s="200"/>
      <c r="J1587" s="200"/>
      <c r="K1587" s="200"/>
      <c r="L1587" s="981" t="s">
        <v>533</v>
      </c>
      <c r="X1587" s="962" t="s">
        <v>533</v>
      </c>
    </row>
    <row r="1588" spans="1:24" ht="11.25" customHeight="1">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c r="A1589" s="878">
        <v>5</v>
      </c>
      <c r="B1589" s="441"/>
      <c r="C1589" s="441"/>
      <c r="D1589" s="441"/>
      <c r="E1589" s="441"/>
      <c r="F1589" s="441"/>
      <c r="G1589" s="441"/>
      <c r="H1589" s="441"/>
      <c r="I1589" s="441"/>
      <c r="J1589" s="441"/>
      <c r="K1589" s="441"/>
      <c r="L1589" s="981" t="s">
        <v>533</v>
      </c>
      <c r="X1589" s="962" t="s">
        <v>533</v>
      </c>
    </row>
    <row r="1590" spans="1:24" ht="11.25" customHeight="1" thickTop="1">
      <c r="A1590" s="878">
        <v>6</v>
      </c>
      <c r="B1590" s="436"/>
      <c r="C1590" s="437"/>
      <c r="D1590" s="437"/>
      <c r="E1590" s="437"/>
      <c r="F1590" s="437"/>
      <c r="G1590" s="437"/>
      <c r="H1590" s="437"/>
      <c r="I1590" s="437"/>
      <c r="J1590" s="437"/>
      <c r="K1590" s="438"/>
      <c r="L1590" s="981" t="s">
        <v>533</v>
      </c>
      <c r="X1590" s="962" t="s">
        <v>533</v>
      </c>
    </row>
    <row r="1591" spans="1:24" ht="11.25" customHeight="1">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c r="A1632" s="878">
        <v>48</v>
      </c>
      <c r="B1632" s="442"/>
      <c r="C1632" s="204"/>
      <c r="D1632" s="204"/>
      <c r="E1632" s="204"/>
      <c r="F1632" s="204"/>
      <c r="G1632" s="204"/>
      <c r="H1632" s="204"/>
      <c r="I1632" s="204"/>
      <c r="J1632" s="204"/>
      <c r="K1632" s="205"/>
      <c r="L1632" s="981" t="s">
        <v>533</v>
      </c>
      <c r="X1632" s="962" t="s">
        <v>533</v>
      </c>
    </row>
    <row r="1633" spans="1:24" ht="11.25" customHeight="1" thickBot="1">
      <c r="A1633" s="878">
        <v>49</v>
      </c>
      <c r="B1633" s="714"/>
      <c r="C1633" s="715"/>
      <c r="D1633" s="715"/>
      <c r="E1633" s="715"/>
      <c r="F1633" s="715"/>
      <c r="G1633" s="715"/>
      <c r="H1633" s="715"/>
      <c r="I1633" s="715"/>
      <c r="J1633" s="715"/>
      <c r="K1633" s="716"/>
      <c r="L1633" s="981" t="s">
        <v>533</v>
      </c>
      <c r="X1633" s="962" t="s">
        <v>533</v>
      </c>
    </row>
    <row r="1634" spans="1:24" ht="11.25" customHeight="1" thickTop="1">
      <c r="A1634" s="878">
        <v>50</v>
      </c>
      <c r="B1634" s="441"/>
      <c r="C1634" s="441"/>
      <c r="D1634" s="441"/>
      <c r="E1634" s="441"/>
      <c r="F1634" s="441"/>
      <c r="G1634" s="441"/>
      <c r="H1634" s="441"/>
      <c r="I1634" s="441"/>
      <c r="J1634" s="441"/>
      <c r="K1634" s="441"/>
      <c r="L1634" s="981" t="s">
        <v>533</v>
      </c>
      <c r="X1634" s="962" t="s">
        <v>533</v>
      </c>
    </row>
    <row r="1635" spans="1:24" ht="11.25" customHeight="1">
      <c r="A1635" s="878">
        <v>51</v>
      </c>
      <c r="B1635" s="441"/>
      <c r="C1635" s="441"/>
      <c r="D1635" s="441"/>
      <c r="E1635" s="441"/>
      <c r="F1635" s="441"/>
      <c r="G1635" s="441"/>
      <c r="H1635" s="441"/>
      <c r="I1635" s="441"/>
      <c r="J1635" s="441"/>
      <c r="K1635" s="441"/>
      <c r="L1635" s="981" t="s">
        <v>533</v>
      </c>
      <c r="X1635" s="962" t="s">
        <v>533</v>
      </c>
    </row>
    <row r="1636" spans="1:24" ht="11.25" customHeight="1">
      <c r="A1636" s="878">
        <v>52</v>
      </c>
      <c r="B1636" s="441"/>
      <c r="C1636" s="441"/>
      <c r="D1636" s="441"/>
      <c r="E1636" s="441"/>
      <c r="F1636" s="441"/>
      <c r="G1636" s="441"/>
      <c r="H1636" s="441"/>
      <c r="I1636" s="441"/>
      <c r="J1636" s="441"/>
      <c r="K1636" s="441"/>
      <c r="L1636" s="981" t="s">
        <v>533</v>
      </c>
      <c r="X1636" s="962" t="s">
        <v>533</v>
      </c>
    </row>
    <row r="1637" spans="1:24" ht="11.25" customHeight="1">
      <c r="A1637" s="878">
        <v>53</v>
      </c>
      <c r="B1637" s="441"/>
      <c r="C1637" s="441"/>
      <c r="D1637" s="441"/>
      <c r="E1637" s="441"/>
      <c r="F1637" s="441"/>
      <c r="G1637" s="441"/>
      <c r="H1637" s="441"/>
      <c r="I1637" s="441"/>
      <c r="J1637" s="441"/>
      <c r="K1637" s="441"/>
      <c r="L1637" s="981" t="s">
        <v>533</v>
      </c>
      <c r="X1637" s="962" t="s">
        <v>533</v>
      </c>
    </row>
    <row r="1638" spans="1:24" ht="11.25" customHeight="1">
      <c r="A1638" s="878">
        <v>54</v>
      </c>
      <c r="B1638" s="441"/>
      <c r="C1638" s="441"/>
      <c r="D1638" s="441"/>
      <c r="E1638" s="441"/>
      <c r="F1638" s="441"/>
      <c r="G1638" s="441"/>
      <c r="H1638" s="441"/>
      <c r="I1638" s="441"/>
      <c r="J1638" s="441"/>
      <c r="K1638" s="441"/>
      <c r="L1638" s="981" t="s">
        <v>533</v>
      </c>
      <c r="X1638" s="962" t="s">
        <v>533</v>
      </c>
    </row>
    <row r="1639" spans="1:24" ht="11.25" customHeight="1">
      <c r="A1639" s="878">
        <v>55</v>
      </c>
      <c r="B1639" s="441"/>
      <c r="C1639" s="441"/>
      <c r="D1639" s="441"/>
      <c r="E1639" s="441"/>
      <c r="F1639" s="441"/>
      <c r="G1639" s="441"/>
      <c r="H1639" s="441"/>
      <c r="I1639" s="441"/>
      <c r="J1639" s="441"/>
      <c r="K1639" s="441"/>
      <c r="L1639" s="981" t="s">
        <v>533</v>
      </c>
      <c r="X1639" s="962" t="s">
        <v>533</v>
      </c>
    </row>
    <row r="1640" spans="1:24" ht="11.25" customHeight="1">
      <c r="A1640" s="878">
        <v>56</v>
      </c>
      <c r="B1640" s="441"/>
      <c r="C1640" s="441"/>
      <c r="D1640" s="441"/>
      <c r="E1640" s="441"/>
      <c r="F1640" s="441"/>
      <c r="G1640" s="441"/>
      <c r="H1640" s="441"/>
      <c r="I1640" s="441"/>
      <c r="J1640" s="441"/>
      <c r="K1640" s="441"/>
      <c r="L1640" s="981" t="s">
        <v>533</v>
      </c>
      <c r="X1640" s="962" t="s">
        <v>533</v>
      </c>
    </row>
    <row r="1641" spans="1:24" ht="11.25" customHeight="1">
      <c r="A1641" s="878">
        <v>57</v>
      </c>
      <c r="B1641" s="441"/>
      <c r="C1641" s="441"/>
      <c r="D1641" s="441"/>
      <c r="E1641" s="441"/>
      <c r="F1641" s="441"/>
      <c r="G1641" s="441"/>
      <c r="H1641" s="441"/>
      <c r="I1641" s="441"/>
      <c r="J1641" s="441"/>
      <c r="K1641" s="441"/>
      <c r="L1641" s="981" t="s">
        <v>533</v>
      </c>
      <c r="X1641" s="962" t="s">
        <v>533</v>
      </c>
    </row>
    <row r="1642" spans="1:24" ht="11.25" customHeight="1">
      <c r="A1642" s="878">
        <v>58</v>
      </c>
      <c r="B1642" s="441"/>
      <c r="C1642" s="441"/>
      <c r="D1642" s="441"/>
      <c r="E1642" s="441"/>
      <c r="F1642" s="441"/>
      <c r="G1642" s="441"/>
      <c r="H1642" s="441"/>
      <c r="I1642" s="441"/>
      <c r="J1642" s="441"/>
      <c r="K1642" s="441"/>
      <c r="L1642" s="981" t="s">
        <v>533</v>
      </c>
      <c r="X1642" s="962" t="s">
        <v>533</v>
      </c>
    </row>
    <row r="1643" spans="1:24" ht="11.25" customHeight="1">
      <c r="A1643" s="878">
        <v>59</v>
      </c>
      <c r="B1643" s="441"/>
      <c r="C1643" s="441"/>
      <c r="D1643" s="441"/>
      <c r="E1643" s="441"/>
      <c r="F1643" s="441"/>
      <c r="G1643" s="441"/>
      <c r="H1643" s="441"/>
      <c r="I1643" s="441"/>
      <c r="J1643" s="441"/>
      <c r="K1643" s="441"/>
      <c r="L1643" s="981" t="s">
        <v>533</v>
      </c>
      <c r="X1643" s="962" t="s">
        <v>533</v>
      </c>
    </row>
    <row r="1644" spans="1:24" ht="11.25" customHeight="1">
      <c r="A1644" s="878">
        <v>60</v>
      </c>
      <c r="B1644" s="441"/>
      <c r="C1644" s="441"/>
      <c r="D1644" s="441"/>
      <c r="E1644" s="441"/>
      <c r="F1644" s="441"/>
      <c r="G1644" s="441"/>
      <c r="H1644" s="441"/>
      <c r="I1644" s="441"/>
      <c r="J1644" s="441"/>
      <c r="K1644" s="441"/>
      <c r="L1644" s="981" t="s">
        <v>533</v>
      </c>
      <c r="X1644" s="962" t="s">
        <v>533</v>
      </c>
    </row>
    <row r="1645" spans="1:24" ht="11.25" customHeight="1">
      <c r="A1645" s="878">
        <v>61</v>
      </c>
      <c r="B1645" s="441"/>
      <c r="C1645" s="441"/>
      <c r="D1645" s="441"/>
      <c r="E1645" s="441"/>
      <c r="F1645" s="441"/>
      <c r="G1645" s="441"/>
      <c r="H1645" s="441"/>
      <c r="I1645" s="441"/>
      <c r="J1645" s="441"/>
      <c r="K1645" s="441"/>
      <c r="L1645" s="981" t="s">
        <v>533</v>
      </c>
      <c r="X1645" s="962" t="s">
        <v>533</v>
      </c>
    </row>
    <row r="1646" spans="1:24" ht="11.25" customHeight="1">
      <c r="A1646" s="878">
        <v>62</v>
      </c>
      <c r="B1646" s="441"/>
      <c r="C1646" s="441"/>
      <c r="D1646" s="441"/>
      <c r="E1646" s="441"/>
      <c r="F1646" s="441"/>
      <c r="G1646" s="441"/>
      <c r="H1646" s="441"/>
      <c r="I1646" s="441"/>
      <c r="J1646" s="441"/>
      <c r="K1646" s="441"/>
      <c r="L1646" s="981" t="s">
        <v>533</v>
      </c>
      <c r="X1646" s="962" t="s">
        <v>533</v>
      </c>
    </row>
    <row r="1647" spans="1:24" ht="11.25" customHeight="1">
      <c r="A1647" s="878">
        <v>63</v>
      </c>
      <c r="B1647" s="441"/>
      <c r="C1647" s="441"/>
      <c r="D1647" s="441"/>
      <c r="E1647" s="441"/>
      <c r="F1647" s="441"/>
      <c r="G1647" s="441"/>
      <c r="H1647" s="441"/>
      <c r="I1647" s="441"/>
      <c r="J1647" s="441"/>
      <c r="K1647" s="441"/>
      <c r="L1647" s="981" t="s">
        <v>533</v>
      </c>
      <c r="X1647" s="962" t="s">
        <v>533</v>
      </c>
    </row>
    <row r="1648" spans="1:24" ht="11.25" customHeight="1">
      <c r="A1648" s="878">
        <v>64</v>
      </c>
      <c r="B1648" s="441"/>
      <c r="C1648" s="441"/>
      <c r="D1648" s="441"/>
      <c r="E1648" s="441"/>
      <c r="F1648" s="441"/>
      <c r="G1648" s="441"/>
      <c r="H1648" s="441"/>
      <c r="I1648" s="441"/>
      <c r="J1648" s="441"/>
      <c r="K1648" s="441"/>
      <c r="L1648" s="981" t="s">
        <v>533</v>
      </c>
      <c r="X1648" s="962" t="s">
        <v>533</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533</v>
      </c>
      <c r="X1649" s="962" t="s">
        <v>533</v>
      </c>
    </row>
    <row r="1650" spans="1:24" ht="11.25" customHeight="1">
      <c r="A1650" s="878">
        <v>66</v>
      </c>
      <c r="B1650" s="717" t="str">
        <v>Room Number:</v>
      </c>
      <c r="C1650" s="508" t="str">
        <v/>
      </c>
      <c r="D1650" s="441"/>
      <c r="E1650" s="718"/>
      <c r="F1650" s="718"/>
      <c r="G1650" s="718"/>
      <c r="H1650" s="718"/>
      <c r="I1650" s="717" t="str">
        <v>Survey ID:</v>
      </c>
      <c r="J1650" s="1477" t="str">
        <v/>
      </c>
      <c r="K1650" s="441"/>
      <c r="L1650" s="981" t="s">
        <v>533</v>
      </c>
      <c r="X1650" s="962" t="s">
        <v>533</v>
      </c>
    </row>
    <row r="1651" spans="1:24" ht="11.25" customHeight="1">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c r="A1653" s="878">
        <v>3</v>
      </c>
      <c r="B1653" s="200"/>
      <c r="C1653" s="200"/>
      <c r="D1653" s="200"/>
      <c r="E1653" s="200"/>
      <c r="F1653" s="200"/>
      <c r="G1653" s="200"/>
      <c r="H1653" s="200"/>
      <c r="I1653" s="200"/>
      <c r="J1653" s="200"/>
      <c r="K1653" s="200"/>
      <c r="L1653" s="981" t="s">
        <v>533</v>
      </c>
      <c r="X1653" s="962" t="s">
        <v>533</v>
      </c>
    </row>
    <row r="1654" spans="1:24" ht="11.25" customHeight="1">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c r="A1655" s="878">
        <v>5</v>
      </c>
      <c r="B1655" s="441"/>
      <c r="C1655" s="441"/>
      <c r="D1655" s="441"/>
      <c r="E1655" s="441"/>
      <c r="F1655" s="441"/>
      <c r="G1655" s="441"/>
      <c r="H1655" s="441"/>
      <c r="I1655" s="441"/>
      <c r="J1655" s="441"/>
      <c r="K1655" s="441"/>
      <c r="L1655" s="981" t="s">
        <v>533</v>
      </c>
      <c r="X1655" s="962" t="s">
        <v>533</v>
      </c>
    </row>
    <row r="1656" spans="1:24" ht="11.25" customHeight="1" thickTop="1">
      <c r="A1656" s="878">
        <v>6</v>
      </c>
      <c r="B1656" s="436"/>
      <c r="C1656" s="437"/>
      <c r="D1656" s="437"/>
      <c r="E1656" s="437"/>
      <c r="F1656" s="437"/>
      <c r="G1656" s="437"/>
      <c r="H1656" s="437"/>
      <c r="I1656" s="437"/>
      <c r="J1656" s="437"/>
      <c r="K1656" s="438"/>
      <c r="L1656" s="981" t="s">
        <v>533</v>
      </c>
      <c r="X1656" s="962" t="s">
        <v>533</v>
      </c>
    </row>
    <row r="1657" spans="1:24" ht="11.25" customHeight="1">
      <c r="A1657" s="878">
        <v>7</v>
      </c>
      <c r="B1657" s="442"/>
      <c r="C1657" s="204"/>
      <c r="D1657" s="204"/>
      <c r="E1657" s="204"/>
      <c r="F1657" s="204"/>
      <c r="G1657" s="204"/>
      <c r="H1657" s="204"/>
      <c r="I1657" s="204"/>
      <c r="J1657" s="719"/>
      <c r="K1657" s="205"/>
      <c r="L1657" s="981" t="s">
        <v>533</v>
      </c>
      <c r="X1657" s="962" t="s">
        <v>533</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c r="A1698" s="878">
        <v>48</v>
      </c>
      <c r="B1698" s="442"/>
      <c r="C1698" s="204"/>
      <c r="D1698" s="204"/>
      <c r="E1698" s="204"/>
      <c r="F1698" s="204"/>
      <c r="G1698" s="204"/>
      <c r="H1698" s="204"/>
      <c r="I1698" s="204"/>
      <c r="J1698" s="204"/>
      <c r="K1698" s="205"/>
      <c r="L1698" s="981" t="s">
        <v>533</v>
      </c>
      <c r="X1698" s="962" t="s">
        <v>533</v>
      </c>
    </row>
    <row r="1699" spans="1:24" ht="11.25" customHeight="1" thickBot="1">
      <c r="A1699" s="878">
        <v>49</v>
      </c>
      <c r="B1699" s="714"/>
      <c r="C1699" s="715"/>
      <c r="D1699" s="715"/>
      <c r="E1699" s="715"/>
      <c r="F1699" s="715"/>
      <c r="G1699" s="715"/>
      <c r="H1699" s="715"/>
      <c r="I1699" s="715"/>
      <c r="J1699" s="715"/>
      <c r="K1699" s="716"/>
      <c r="L1699" s="981" t="s">
        <v>533</v>
      </c>
      <c r="X1699" s="962" t="s">
        <v>533</v>
      </c>
    </row>
    <row r="1700" spans="1:24" ht="11.25" customHeight="1" thickTop="1">
      <c r="A1700" s="878">
        <v>50</v>
      </c>
      <c r="B1700" s="441"/>
      <c r="C1700" s="441"/>
      <c r="D1700" s="441"/>
      <c r="E1700" s="441"/>
      <c r="F1700" s="441"/>
      <c r="G1700" s="441"/>
      <c r="H1700" s="441"/>
      <c r="I1700" s="441"/>
      <c r="J1700" s="441"/>
      <c r="K1700" s="441"/>
      <c r="L1700" s="981" t="s">
        <v>533</v>
      </c>
      <c r="X1700" s="962" t="s">
        <v>533</v>
      </c>
    </row>
    <row r="1701" spans="1:24" ht="11.25" customHeight="1">
      <c r="A1701" s="878">
        <v>51</v>
      </c>
      <c r="B1701" s="441"/>
      <c r="C1701" s="441"/>
      <c r="D1701" s="441"/>
      <c r="E1701" s="441"/>
      <c r="F1701" s="441"/>
      <c r="G1701" s="441"/>
      <c r="H1701" s="441"/>
      <c r="I1701" s="441"/>
      <c r="J1701" s="441"/>
      <c r="K1701" s="441"/>
      <c r="L1701" s="981" t="s">
        <v>533</v>
      </c>
      <c r="X1701" s="962" t="s">
        <v>533</v>
      </c>
    </row>
    <row r="1702" spans="1:24" ht="11.25" customHeight="1">
      <c r="A1702" s="878">
        <v>52</v>
      </c>
      <c r="B1702" s="441"/>
      <c r="C1702" s="441"/>
      <c r="D1702" s="441"/>
      <c r="E1702" s="441"/>
      <c r="F1702" s="441"/>
      <c r="G1702" s="441"/>
      <c r="H1702" s="441"/>
      <c r="I1702" s="441"/>
      <c r="J1702" s="441"/>
      <c r="K1702" s="441"/>
      <c r="L1702" s="981" t="s">
        <v>533</v>
      </c>
      <c r="X1702" s="962" t="s">
        <v>533</v>
      </c>
    </row>
    <row r="1703" spans="1:24" ht="11.25" customHeight="1">
      <c r="A1703" s="878">
        <v>53</v>
      </c>
      <c r="B1703" s="441"/>
      <c r="C1703" s="441"/>
      <c r="D1703" s="441"/>
      <c r="E1703" s="441"/>
      <c r="F1703" s="441"/>
      <c r="G1703" s="441"/>
      <c r="H1703" s="441"/>
      <c r="I1703" s="441"/>
      <c r="J1703" s="441"/>
      <c r="K1703" s="441"/>
      <c r="L1703" s="981" t="s">
        <v>533</v>
      </c>
      <c r="X1703" s="962" t="s">
        <v>533</v>
      </c>
    </row>
    <row r="1704" spans="1:24" ht="11.25" customHeight="1">
      <c r="A1704" s="878">
        <v>54</v>
      </c>
      <c r="B1704" s="441"/>
      <c r="C1704" s="441"/>
      <c r="D1704" s="441"/>
      <c r="E1704" s="441"/>
      <c r="F1704" s="441"/>
      <c r="G1704" s="441"/>
      <c r="H1704" s="441"/>
      <c r="I1704" s="441"/>
      <c r="J1704" s="441"/>
      <c r="K1704" s="441"/>
      <c r="L1704" s="981" t="s">
        <v>533</v>
      </c>
      <c r="X1704" s="962" t="s">
        <v>533</v>
      </c>
    </row>
    <row r="1705" spans="1:24" ht="11.25" customHeight="1">
      <c r="A1705" s="878">
        <v>55</v>
      </c>
      <c r="B1705" s="441"/>
      <c r="C1705" s="441"/>
      <c r="D1705" s="441"/>
      <c r="E1705" s="441"/>
      <c r="F1705" s="441"/>
      <c r="G1705" s="441"/>
      <c r="H1705" s="441"/>
      <c r="I1705" s="441"/>
      <c r="J1705" s="441"/>
      <c r="K1705" s="441"/>
      <c r="L1705" s="981" t="s">
        <v>533</v>
      </c>
      <c r="X1705" s="962" t="s">
        <v>533</v>
      </c>
    </row>
    <row r="1706" spans="1:24" ht="11.25" customHeight="1">
      <c r="A1706" s="878">
        <v>56</v>
      </c>
      <c r="B1706" s="441"/>
      <c r="C1706" s="441"/>
      <c r="D1706" s="441"/>
      <c r="E1706" s="441"/>
      <c r="F1706" s="441"/>
      <c r="G1706" s="441"/>
      <c r="H1706" s="441"/>
      <c r="I1706" s="441"/>
      <c r="J1706" s="441"/>
      <c r="K1706" s="441"/>
      <c r="L1706" s="981" t="s">
        <v>533</v>
      </c>
      <c r="X1706" s="962" t="s">
        <v>533</v>
      </c>
    </row>
    <row r="1707" spans="1:24" ht="11.25" customHeight="1">
      <c r="A1707" s="878">
        <v>57</v>
      </c>
      <c r="B1707" s="441"/>
      <c r="C1707" s="441"/>
      <c r="D1707" s="441"/>
      <c r="E1707" s="441"/>
      <c r="F1707" s="441"/>
      <c r="G1707" s="441"/>
      <c r="H1707" s="441"/>
      <c r="I1707" s="441"/>
      <c r="J1707" s="441"/>
      <c r="K1707" s="441"/>
      <c r="L1707" s="981" t="s">
        <v>533</v>
      </c>
      <c r="X1707" s="962" t="s">
        <v>533</v>
      </c>
    </row>
    <row r="1708" spans="1:24" ht="11.25" customHeight="1">
      <c r="A1708" s="878">
        <v>58</v>
      </c>
      <c r="B1708" s="441"/>
      <c r="C1708" s="441"/>
      <c r="D1708" s="441"/>
      <c r="E1708" s="441"/>
      <c r="F1708" s="441"/>
      <c r="G1708" s="441"/>
      <c r="H1708" s="441"/>
      <c r="I1708" s="441"/>
      <c r="J1708" s="441"/>
      <c r="K1708" s="441"/>
      <c r="L1708" s="981" t="s">
        <v>533</v>
      </c>
      <c r="X1708" s="962" t="s">
        <v>533</v>
      </c>
    </row>
    <row r="1709" spans="1:24" ht="11.25" customHeight="1">
      <c r="A1709" s="878">
        <v>59</v>
      </c>
      <c r="B1709" s="441"/>
      <c r="C1709" s="441"/>
      <c r="D1709" s="441"/>
      <c r="E1709" s="441"/>
      <c r="F1709" s="441"/>
      <c r="G1709" s="441"/>
      <c r="H1709" s="441"/>
      <c r="I1709" s="441"/>
      <c r="J1709" s="441"/>
      <c r="K1709" s="441"/>
      <c r="L1709" s="981" t="s">
        <v>533</v>
      </c>
      <c r="X1709" s="962" t="s">
        <v>533</v>
      </c>
    </row>
    <row r="1710" spans="1:24" ht="11.25" customHeight="1">
      <c r="A1710" s="878">
        <v>60</v>
      </c>
      <c r="B1710" s="441"/>
      <c r="C1710" s="441"/>
      <c r="D1710" s="441"/>
      <c r="E1710" s="441"/>
      <c r="F1710" s="441"/>
      <c r="G1710" s="441"/>
      <c r="H1710" s="441"/>
      <c r="I1710" s="441"/>
      <c r="J1710" s="441"/>
      <c r="K1710" s="441"/>
      <c r="L1710" s="981" t="s">
        <v>533</v>
      </c>
      <c r="X1710" s="962" t="s">
        <v>533</v>
      </c>
    </row>
    <row r="1711" spans="1:24" ht="11.25" customHeight="1">
      <c r="A1711" s="878">
        <v>61</v>
      </c>
      <c r="B1711" s="441"/>
      <c r="C1711" s="441"/>
      <c r="D1711" s="441"/>
      <c r="E1711" s="441"/>
      <c r="F1711" s="441"/>
      <c r="G1711" s="441"/>
      <c r="H1711" s="441"/>
      <c r="I1711" s="441"/>
      <c r="J1711" s="441"/>
      <c r="K1711" s="441"/>
      <c r="L1711" s="981" t="s">
        <v>533</v>
      </c>
      <c r="X1711" s="962" t="s">
        <v>533</v>
      </c>
    </row>
    <row r="1712" spans="1:24" ht="11.25" customHeight="1">
      <c r="A1712" s="878">
        <v>62</v>
      </c>
      <c r="B1712" s="441"/>
      <c r="C1712" s="441"/>
      <c r="D1712" s="441"/>
      <c r="E1712" s="441"/>
      <c r="F1712" s="441"/>
      <c r="G1712" s="441"/>
      <c r="H1712" s="441"/>
      <c r="I1712" s="441"/>
      <c r="J1712" s="441"/>
      <c r="K1712" s="441"/>
      <c r="L1712" s="981" t="s">
        <v>533</v>
      </c>
      <c r="X1712" s="962" t="s">
        <v>533</v>
      </c>
    </row>
    <row r="1713" spans="1:24" ht="11.25" customHeight="1">
      <c r="A1713" s="878">
        <v>63</v>
      </c>
      <c r="B1713" s="441"/>
      <c r="C1713" s="441"/>
      <c r="D1713" s="441"/>
      <c r="E1713" s="441"/>
      <c r="F1713" s="441"/>
      <c r="G1713" s="441"/>
      <c r="H1713" s="441"/>
      <c r="I1713" s="441"/>
      <c r="J1713" s="441"/>
      <c r="K1713" s="441"/>
      <c r="L1713" s="981" t="s">
        <v>533</v>
      </c>
      <c r="X1713" s="962" t="s">
        <v>533</v>
      </c>
    </row>
    <row r="1714" spans="1:24" ht="11.25" customHeight="1">
      <c r="A1714" s="878">
        <v>64</v>
      </c>
      <c r="B1714" s="441"/>
      <c r="C1714" s="441"/>
      <c r="D1714" s="441"/>
      <c r="E1714" s="441"/>
      <c r="F1714" s="441"/>
      <c r="G1714" s="441"/>
      <c r="H1714" s="441"/>
      <c r="I1714" s="441"/>
      <c r="J1714" s="441"/>
      <c r="K1714" s="441"/>
      <c r="L1714" s="981" t="s">
        <v>533</v>
      </c>
      <c r="X1714" s="962" t="s">
        <v>533</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533</v>
      </c>
      <c r="X1715" s="962" t="s">
        <v>533</v>
      </c>
    </row>
    <row r="1716" spans="1:24" ht="11.25" customHeight="1">
      <c r="A1716" s="878">
        <v>66</v>
      </c>
      <c r="B1716" s="717" t="str">
        <v>Room Number:</v>
      </c>
      <c r="C1716" s="508" t="str">
        <v/>
      </c>
      <c r="D1716" s="441"/>
      <c r="E1716" s="718"/>
      <c r="F1716" s="718"/>
      <c r="G1716" s="718"/>
      <c r="H1716" s="718"/>
      <c r="I1716" s="717" t="str">
        <v>Survey ID:</v>
      </c>
      <c r="J1716" s="1477" t="str">
        <v/>
      </c>
      <c r="K1716" s="441"/>
      <c r="L1716" s="981" t="s">
        <v>533</v>
      </c>
      <c r="X1716" s="962" t="s">
        <v>533</v>
      </c>
    </row>
  </sheetData>
  <mergeCells count="25">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 ref="AA1:AE2"/>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
  <sheetViews>
    <sheetView workbookViewId="0"/>
  </sheetViews>
  <sheetFormatPr defaultRowHeight="15.75"/>
  <sheetData>
    <row r="1" spans="1:7">
      <c r="A1" t="s">
        <v>640</v>
      </c>
      <c r="B1" s="1667" t="str">
        <f>Gen_form!S484</f>
        <v>TBD</v>
      </c>
    </row>
    <row r="2" spans="1:7">
      <c r="A2" t="s">
        <v>708</v>
      </c>
      <c r="B2" s="1667" t="str">
        <f>Gen_form!U504</f>
        <v>TBD</v>
      </c>
    </row>
    <row r="3" spans="1:7">
      <c r="A3" t="s">
        <v>1256</v>
      </c>
      <c r="B3" s="1667" t="str">
        <f>Gen_form!R537</f>
        <v>NA</v>
      </c>
    </row>
    <row r="4" spans="1:7">
      <c r="A4" t="s">
        <v>1257</v>
      </c>
      <c r="B4" s="1667">
        <f>Gen_form!Q547</f>
        <v>0</v>
      </c>
    </row>
    <row r="5" spans="1:7">
      <c r="A5" t="s">
        <v>1258</v>
      </c>
      <c r="B5" s="1667">
        <f>Gen_form!Q608</f>
        <v>0</v>
      </c>
    </row>
    <row r="6" spans="1:7">
      <c r="A6" t="s">
        <v>1259</v>
      </c>
      <c r="B6" s="1667">
        <f>Gen_form!U669</f>
        <v>0</v>
      </c>
    </row>
    <row r="7" spans="1:7">
      <c r="A7" t="s">
        <v>1260</v>
      </c>
      <c r="B7" s="1667">
        <f>Gen_form!U674</f>
        <v>0</v>
      </c>
    </row>
    <row r="8" spans="1:7">
      <c r="A8" t="s">
        <v>1261</v>
      </c>
      <c r="B8" s="1667" t="str">
        <f>Gen_form!K543</f>
        <v/>
      </c>
    </row>
    <row r="9" spans="1:7">
      <c r="A9" t="s">
        <v>1262</v>
      </c>
      <c r="B9" s="1668" t="str">
        <f>Gen_form!C615</f>
        <v/>
      </c>
    </row>
    <row r="10" spans="1:7">
      <c r="A10" t="s">
        <v>1263</v>
      </c>
      <c r="B10" s="1667" t="str">
        <f>Gen_form!B554</f>
        <v/>
      </c>
      <c r="C10" s="1667" t="str">
        <f>Gen_form!C554</f>
        <v/>
      </c>
      <c r="D10" s="1667" t="str">
        <f>Gen_form!D554</f>
        <v/>
      </c>
      <c r="E10" s="1667" t="str">
        <f>Gen_form!E554</f>
        <v/>
      </c>
      <c r="F10" s="1667" t="str">
        <f>Gen_form!F554</f>
        <v/>
      </c>
      <c r="G10" s="1667" t="str">
        <f>Gen_form!G554</f>
        <v/>
      </c>
    </row>
    <row r="11" spans="1:7">
      <c r="B11" s="1667" t="str">
        <f>Gen_form!B555</f>
        <v/>
      </c>
      <c r="C11" s="1667" t="str">
        <f>Gen_form!C555</f>
        <v/>
      </c>
      <c r="D11" s="1667" t="str">
        <f>Gen_form!D555</f>
        <v/>
      </c>
      <c r="E11" s="1667" t="str">
        <f>Gen_form!E555</f>
        <v/>
      </c>
      <c r="F11" s="1667" t="str">
        <f>Gen_form!F555</f>
        <v/>
      </c>
      <c r="G11" s="1667" t="str">
        <f>Gen_form!G555</f>
        <v/>
      </c>
    </row>
    <row r="12" spans="1:7">
      <c r="A12" t="s">
        <v>1264</v>
      </c>
      <c r="B12" s="1667" t="str">
        <f>Gen_form!C575</f>
        <v>NA</v>
      </c>
      <c r="C12" s="1667" t="str">
        <f>Gen_form!D575</f>
        <v>NA</v>
      </c>
    </row>
    <row r="13" spans="1:7">
      <c r="B13" s="1668" t="str">
        <f>Gen_form!C576</f>
        <v>NA</v>
      </c>
      <c r="C13" s="1668" t="str">
        <f>Gen_form!D576</f>
        <v>NA</v>
      </c>
    </row>
    <row r="14" spans="1:7">
      <c r="A14" t="s">
        <v>1265</v>
      </c>
      <c r="B14" s="1667" t="str">
        <f>Gen_form!D615</f>
        <v/>
      </c>
      <c r="C14" s="1667" t="str">
        <f>Gen_form!E615</f>
        <v/>
      </c>
      <c r="D14" s="1667" t="str">
        <f>Gen_form!F615</f>
        <v/>
      </c>
      <c r="E14" s="1667" t="str">
        <f>Gen_form!G615</f>
        <v/>
      </c>
      <c r="F14" s="1667">
        <f>Gen_form!H615</f>
        <v>14</v>
      </c>
      <c r="G14" s="1667">
        <f>Gen_form!I615</f>
        <v>18</v>
      </c>
    </row>
    <row r="15" spans="1:7">
      <c r="B15" s="1667" t="str">
        <f>Gen_form!D616</f>
        <v/>
      </c>
      <c r="C15" s="1667" t="str">
        <f>Gen_form!E616</f>
        <v/>
      </c>
      <c r="D15" s="1667" t="str">
        <f>Gen_form!F616</f>
        <v/>
      </c>
      <c r="E15" s="1667" t="str">
        <f>Gen_form!G616</f>
        <v/>
      </c>
      <c r="F15" s="1667" t="str">
        <f>Gen_form!H616</f>
        <v/>
      </c>
      <c r="G15" s="1667" t="str">
        <f>Gen_form!I616</f>
        <v/>
      </c>
    </row>
    <row r="16" spans="1:7">
      <c r="A16" t="s">
        <v>1266</v>
      </c>
      <c r="B16" s="1667" t="str">
        <f>Gen_form!C637</f>
        <v>NA</v>
      </c>
      <c r="C16" s="1667" t="str">
        <f>Gen_form!D637</f>
        <v>NA</v>
      </c>
    </row>
    <row r="17" spans="1:29">
      <c r="B17" s="1667" t="str">
        <f>Gen_form!C638</f>
        <v>NA</v>
      </c>
      <c r="C17" s="1667" t="str">
        <f>Gen_form!D638</f>
        <v>NA</v>
      </c>
    </row>
    <row r="18" spans="1:29">
      <c r="A18" t="s">
        <v>1267</v>
      </c>
      <c r="B18" s="1667" t="str">
        <f>Gen_form!D1394</f>
        <v/>
      </c>
      <c r="C18" s="1667" t="str">
        <f>Gen_form!E1394</f>
        <v/>
      </c>
    </row>
    <row r="19" spans="1:29">
      <c r="B19" s="1667" t="str">
        <f>Gen_form!D1395</f>
        <v/>
      </c>
      <c r="C19" s="1667" t="str">
        <f>Gen_form!E1395</f>
        <v/>
      </c>
    </row>
    <row r="20" spans="1:29">
      <c r="B20" s="1667" t="str">
        <f>Gen_form!D1396</f>
        <v/>
      </c>
      <c r="C20" s="1667" t="str">
        <f>Gen_form!E1396</f>
        <v/>
      </c>
    </row>
    <row r="21" spans="1:29">
      <c r="B21" s="1667" t="str">
        <f>Gen_form!D1397</f>
        <v/>
      </c>
      <c r="C21" s="1667" t="str">
        <f>Gen_form!E1397</f>
        <v/>
      </c>
    </row>
    <row r="22" spans="1:29">
      <c r="B22" s="1667" t="str">
        <f>Gen_form!D1398</f>
        <v/>
      </c>
      <c r="C22" s="1667" t="str">
        <f>Gen_form!E1398</f>
        <v/>
      </c>
    </row>
    <row r="23" spans="1:29">
      <c r="B23" s="1667" t="str">
        <f>Gen_form!D1399</f>
        <v/>
      </c>
      <c r="C23" s="1667" t="str">
        <f>Gen_form!E1399</f>
        <v/>
      </c>
    </row>
    <row r="24" spans="1:29">
      <c r="B24" s="1667" t="str">
        <f>Gen_form!D1400</f>
        <v/>
      </c>
      <c r="C24" s="1667" t="str">
        <f>Gen_form!E1400</f>
        <v/>
      </c>
    </row>
    <row r="25" spans="1:29">
      <c r="B25" s="1667" t="str">
        <f>Gen_form!D1401</f>
        <v/>
      </c>
      <c r="C25" s="1667" t="str">
        <f>Gen_form!E1401</f>
        <v/>
      </c>
    </row>
    <row r="26" spans="1:29">
      <c r="A26" t="s">
        <v>1268</v>
      </c>
      <c r="B26" s="1667" t="str">
        <f>Gen_form!D1407</f>
        <v/>
      </c>
      <c r="C26" s="1667" t="str">
        <f>Gen_form!E1407</f>
        <v/>
      </c>
    </row>
    <row r="27" spans="1:29">
      <c r="B27" s="1667" t="str">
        <f>Gen_form!D1408</f>
        <v/>
      </c>
      <c r="C27" s="1667" t="str">
        <f>Gen_form!E1408</f>
        <v/>
      </c>
    </row>
    <row r="28" spans="1:29">
      <c r="B28" s="1667" t="str">
        <f>Gen_form!D1409</f>
        <v/>
      </c>
      <c r="C28" s="1667" t="str">
        <f>Gen_form!E1409</f>
        <v/>
      </c>
    </row>
    <row r="29" spans="1:29">
      <c r="B29" s="1667" t="str">
        <f>Gen_form!D1410</f>
        <v/>
      </c>
      <c r="C29" s="1667" t="str">
        <f>Gen_form!E1410</f>
        <v/>
      </c>
    </row>
    <row r="30" spans="1:29">
      <c r="B30" s="1667" t="str">
        <f>Gen_form!D1411</f>
        <v/>
      </c>
      <c r="C30" s="1667" t="str">
        <f>Gen_form!E1411</f>
        <v/>
      </c>
    </row>
    <row r="31" spans="1:29">
      <c r="B31" s="1668" t="str">
        <f>Gen_form!D1412</f>
        <v/>
      </c>
      <c r="C31" s="1668" t="str">
        <f>Gen_form!E1412</f>
        <v/>
      </c>
    </row>
    <row r="32" spans="1:29">
      <c r="A32" t="s">
        <v>1269</v>
      </c>
      <c r="B32" s="1667">
        <f>Gen_form!AA688</f>
        <v>60</v>
      </c>
      <c r="C32" s="1667">
        <f>Gen_form!AB688</f>
        <v>400</v>
      </c>
      <c r="D32" s="1667">
        <f>Gen_form!AC688</f>
        <v>0.05</v>
      </c>
      <c r="E32" s="1667">
        <f>Gen_form!AD688</f>
        <v>0</v>
      </c>
      <c r="F32" s="1667" t="str">
        <f>Gen_form!AE688</f>
        <v>50-85</v>
      </c>
      <c r="G32" s="1667">
        <f>Gen_form!AF688</f>
        <v>0</v>
      </c>
      <c r="H32" s="1667" t="str">
        <f>Gen_form!AG688</f>
        <v>none</v>
      </c>
      <c r="I32" s="1667">
        <f>Gen_form!AH688</f>
        <v>60</v>
      </c>
      <c r="J32" s="1667" t="str">
        <f>Gen_form!AI688</f>
        <v>cm</v>
      </c>
      <c r="K32" s="1667">
        <f>Gen_form!AJ688</f>
        <v>1</v>
      </c>
      <c r="L32" s="1667" t="str">
        <f>Gen_form!AK688</f>
        <v>Low</v>
      </c>
      <c r="M32" s="1667" t="str">
        <f>Gen_form!AL688</f>
        <v>Internal</v>
      </c>
      <c r="N32" s="1667">
        <f>Gen_form!AM688</f>
        <v>0</v>
      </c>
      <c r="O32" s="1667">
        <f>Gen_form!AN688</f>
        <v>0</v>
      </c>
      <c r="P32" s="1667" t="str">
        <f>Gen_form!AO688</f>
        <v>Large</v>
      </c>
      <c r="Q32" s="1667">
        <f>Gen_form!AP688</f>
        <v>0</v>
      </c>
      <c r="R32" s="1667">
        <f>Gen_form!AQ688</f>
        <v>0</v>
      </c>
      <c r="S32" s="1667">
        <f>Gen_form!AR688</f>
        <v>1</v>
      </c>
      <c r="T32" s="1667">
        <f>Gen_form!AS688</f>
        <v>0</v>
      </c>
      <c r="U32" s="1667">
        <f>Gen_form!AT688</f>
        <v>0</v>
      </c>
      <c r="V32" s="1667">
        <f>Gen_form!AU688</f>
        <v>0</v>
      </c>
      <c r="W32" s="1667">
        <f>Gen_form!AV688</f>
        <v>0</v>
      </c>
      <c r="X32" s="1667">
        <f>Gen_form!AW688</f>
        <v>0</v>
      </c>
      <c r="Y32" s="1667">
        <f>Gen_form!AX688</f>
        <v>0</v>
      </c>
      <c r="Z32" s="1667" t="str">
        <f>Gen_form!AY688</f>
        <v/>
      </c>
      <c r="AA32" s="1667" t="str">
        <f>Gen_form!AZ688</f>
        <v/>
      </c>
      <c r="AB32" s="1667" t="str">
        <f>Gen_form!BA688</f>
        <v/>
      </c>
      <c r="AC32" s="1667" t="str">
        <f>Gen_form!BB688</f>
        <v/>
      </c>
    </row>
    <row r="33" spans="2:29">
      <c r="B33" s="1667">
        <f>Gen_form!AA689</f>
        <v>60</v>
      </c>
      <c r="C33" s="1667">
        <f>Gen_form!AB689</f>
        <v>400</v>
      </c>
      <c r="D33" s="1667">
        <f>Gen_form!AC689</f>
        <v>0.05</v>
      </c>
      <c r="E33" s="1667">
        <f>Gen_form!AD689</f>
        <v>0</v>
      </c>
      <c r="F33" s="1667" t="str">
        <f>Gen_form!AE689</f>
        <v>50-85</v>
      </c>
      <c r="G33" s="1667">
        <f>Gen_form!AF689</f>
        <v>0</v>
      </c>
      <c r="H33" s="1667" t="str">
        <f>Gen_form!AG689</f>
        <v>none</v>
      </c>
      <c r="I33" s="1667">
        <f>Gen_form!AH689</f>
        <v>60</v>
      </c>
      <c r="J33" s="1667" t="str">
        <f>Gen_form!AI689</f>
        <v>cm</v>
      </c>
      <c r="K33" s="1667">
        <f>Gen_form!AJ689</f>
        <v>1</v>
      </c>
      <c r="L33" s="1667" t="str">
        <f>Gen_form!AK689</f>
        <v>Low</v>
      </c>
      <c r="M33" s="1667" t="str">
        <f>Gen_form!AL689</f>
        <v>Internal</v>
      </c>
      <c r="N33" s="1667">
        <f>Gen_form!AM689</f>
        <v>0</v>
      </c>
      <c r="O33" s="1667">
        <f>Gen_form!AN689</f>
        <v>0</v>
      </c>
      <c r="P33" s="1667" t="str">
        <f>Gen_form!AO689</f>
        <v>Large</v>
      </c>
      <c r="Q33" s="1667">
        <f>Gen_form!AP689</f>
        <v>0</v>
      </c>
      <c r="R33" s="1667">
        <f>Gen_form!AQ689</f>
        <v>0</v>
      </c>
      <c r="S33" s="1667">
        <f>Gen_form!AR689</f>
        <v>0</v>
      </c>
      <c r="T33" s="1667">
        <f>Gen_form!AS689</f>
        <v>1</v>
      </c>
      <c r="U33" s="1667">
        <f>Gen_form!AT689</f>
        <v>0</v>
      </c>
      <c r="V33" s="1667">
        <f>Gen_form!AU689</f>
        <v>0</v>
      </c>
      <c r="W33" s="1667">
        <f>Gen_form!AV689</f>
        <v>0</v>
      </c>
      <c r="X33" s="1667">
        <f>Gen_form!AW689</f>
        <v>0</v>
      </c>
      <c r="Y33" s="1667">
        <f>Gen_form!AX689</f>
        <v>0</v>
      </c>
      <c r="Z33" s="1667" t="str">
        <f>Gen_form!AY689</f>
        <v/>
      </c>
      <c r="AA33" s="1667" t="str">
        <f>Gen_form!AZ689</f>
        <v/>
      </c>
      <c r="AB33" s="1667" t="str">
        <f>Gen_form!BA689</f>
        <v/>
      </c>
      <c r="AC33" s="1667" t="str">
        <f>Gen_form!BB689</f>
        <v/>
      </c>
    </row>
    <row r="34" spans="2:29">
      <c r="B34" s="1667">
        <f>Gen_form!AA690</f>
        <v>60</v>
      </c>
      <c r="C34" s="1667">
        <f>Gen_form!AB690</f>
        <v>400</v>
      </c>
      <c r="D34" s="1667">
        <f>Gen_form!AC690</f>
        <v>0.05</v>
      </c>
      <c r="E34" s="1667">
        <f>Gen_form!AD690</f>
        <v>0</v>
      </c>
      <c r="F34" s="1667" t="str">
        <f>Gen_form!AE690</f>
        <v>50-85</v>
      </c>
      <c r="G34" s="1667">
        <f>Gen_form!AF690</f>
        <v>2.5</v>
      </c>
      <c r="H34" s="1667" t="str">
        <f>Gen_form!AG690</f>
        <v>none</v>
      </c>
      <c r="I34" s="1667">
        <f>Gen_form!AH690</f>
        <v>60</v>
      </c>
      <c r="J34" s="1667" t="str">
        <f>Gen_form!AI690</f>
        <v>cm</v>
      </c>
      <c r="K34" s="1667">
        <f>Gen_form!AJ690</f>
        <v>1</v>
      </c>
      <c r="L34" s="1667" t="str">
        <f>Gen_form!AK690</f>
        <v>Low</v>
      </c>
      <c r="M34" s="1667" t="str">
        <f>Gen_form!AL690</f>
        <v>Internal</v>
      </c>
      <c r="N34" s="1667">
        <f>Gen_form!AM690</f>
        <v>0</v>
      </c>
      <c r="O34" s="1667">
        <f>Gen_form!AN690</f>
        <v>0</v>
      </c>
      <c r="P34" s="1667" t="str">
        <f>Gen_form!AO690</f>
        <v>Large</v>
      </c>
      <c r="Q34" s="1667">
        <f>Gen_form!AP690</f>
        <v>0</v>
      </c>
      <c r="R34" s="1667">
        <f>Gen_form!AQ690</f>
        <v>0</v>
      </c>
      <c r="S34" s="1667">
        <f>Gen_form!AR690</f>
        <v>0</v>
      </c>
      <c r="T34" s="1667">
        <f>Gen_form!AS690</f>
        <v>1</v>
      </c>
      <c r="U34" s="1667">
        <f>Gen_form!AT690</f>
        <v>0</v>
      </c>
      <c r="V34" s="1667">
        <f>Gen_form!AU690</f>
        <v>0</v>
      </c>
      <c r="W34" s="1667">
        <f>Gen_form!AV690</f>
        <v>0</v>
      </c>
      <c r="X34" s="1667">
        <f>Gen_form!AW690</f>
        <v>0</v>
      </c>
      <c r="Y34" s="1667">
        <f>Gen_form!AX690</f>
        <v>0</v>
      </c>
      <c r="Z34" s="1667" t="str">
        <f>Gen_form!AY690</f>
        <v/>
      </c>
      <c r="AA34" s="1667" t="str">
        <f>Gen_form!AZ690</f>
        <v/>
      </c>
      <c r="AB34" s="1667" t="str">
        <f>Gen_form!BA690</f>
        <v/>
      </c>
      <c r="AC34" s="1667" t="str">
        <f>Gen_form!BB690</f>
        <v/>
      </c>
    </row>
    <row r="35" spans="2:29">
      <c r="B35" s="1667">
        <f>Gen_form!AA691</f>
        <v>60</v>
      </c>
      <c r="C35" s="1667">
        <f>Gen_form!AB691</f>
        <v>400</v>
      </c>
      <c r="D35" s="1667">
        <f>Gen_form!AC691</f>
        <v>0.05</v>
      </c>
      <c r="E35" s="1667">
        <f>Gen_form!AD691</f>
        <v>0</v>
      </c>
      <c r="F35" s="1667" t="str">
        <f>Gen_form!AE691</f>
        <v>50-85</v>
      </c>
      <c r="G35" s="1667">
        <f>Gen_form!AF691</f>
        <v>2.5</v>
      </c>
      <c r="H35" s="1667" t="str">
        <f>Gen_form!AG691</f>
        <v>none</v>
      </c>
      <c r="I35" s="1667">
        <f>Gen_form!AH691</f>
        <v>60</v>
      </c>
      <c r="J35" s="1667" t="str">
        <f>Gen_form!AI691</f>
        <v>cm</v>
      </c>
      <c r="K35" s="1667">
        <f>Gen_form!AJ691</f>
        <v>1</v>
      </c>
      <c r="L35" s="1667" t="str">
        <f>Gen_form!AK691</f>
        <v>Low</v>
      </c>
      <c r="M35" s="1667" t="str">
        <f>Gen_form!AL691</f>
        <v>Internal</v>
      </c>
      <c r="N35" s="1667">
        <f>Gen_form!AM691</f>
        <v>0</v>
      </c>
      <c r="O35" s="1667">
        <f>Gen_form!AN691</f>
        <v>0</v>
      </c>
      <c r="P35" s="1667" t="str">
        <f>Gen_form!AO691</f>
        <v>Large</v>
      </c>
      <c r="Q35" s="1667">
        <f>Gen_form!AP691</f>
        <v>0</v>
      </c>
      <c r="R35" s="1667">
        <f>Gen_form!AQ691</f>
        <v>0</v>
      </c>
      <c r="S35" s="1667">
        <f>Gen_form!AR691</f>
        <v>0</v>
      </c>
      <c r="T35" s="1667">
        <f>Gen_form!AS691</f>
        <v>1</v>
      </c>
      <c r="U35" s="1667">
        <f>Gen_form!AT691</f>
        <v>0</v>
      </c>
      <c r="V35" s="1667">
        <f>Gen_form!AU691</f>
        <v>0</v>
      </c>
      <c r="W35" s="1667">
        <f>Gen_form!AV691</f>
        <v>0</v>
      </c>
      <c r="X35" s="1667">
        <f>Gen_form!AW691</f>
        <v>0</v>
      </c>
      <c r="Y35" s="1667">
        <f>Gen_form!AX691</f>
        <v>0</v>
      </c>
      <c r="Z35" s="1667" t="str">
        <f>Gen_form!AY691</f>
        <v/>
      </c>
      <c r="AA35" s="1667" t="str">
        <f>Gen_form!AZ691</f>
        <v/>
      </c>
      <c r="AB35" s="1667" t="str">
        <f>Gen_form!BA691</f>
        <v/>
      </c>
      <c r="AC35" s="1667" t="str">
        <f>Gen_form!BB691</f>
        <v/>
      </c>
    </row>
    <row r="36" spans="2:29">
      <c r="B36" s="1667">
        <f>Gen_form!AA692</f>
        <v>60</v>
      </c>
      <c r="C36" s="1667">
        <f>Gen_form!AB692</f>
        <v>400</v>
      </c>
      <c r="D36" s="1667">
        <f>Gen_form!AC692</f>
        <v>0.05</v>
      </c>
      <c r="E36" s="1667">
        <f>Gen_form!AD692</f>
        <v>0</v>
      </c>
      <c r="F36" s="1667" t="str">
        <f>Gen_form!AE692</f>
        <v>50-85</v>
      </c>
      <c r="G36" s="1667">
        <f>Gen_form!AF692</f>
        <v>3</v>
      </c>
      <c r="H36" s="1667" t="str">
        <f>Gen_form!AG692</f>
        <v>none</v>
      </c>
      <c r="I36" s="1667">
        <f>Gen_form!AH692</f>
        <v>60</v>
      </c>
      <c r="J36" s="1667" t="str">
        <f>Gen_form!AI692</f>
        <v>cm</v>
      </c>
      <c r="K36" s="1667">
        <f>Gen_form!AJ692</f>
        <v>1</v>
      </c>
      <c r="L36" s="1667" t="str">
        <f>Gen_form!AK692</f>
        <v>Low</v>
      </c>
      <c r="M36" s="1667" t="str">
        <f>Gen_form!AL692</f>
        <v>Internal</v>
      </c>
      <c r="N36" s="1667">
        <f>Gen_form!AM692</f>
        <v>0</v>
      </c>
      <c r="O36" s="1667">
        <f>Gen_form!AN692</f>
        <v>0</v>
      </c>
      <c r="P36" s="1667" t="str">
        <f>Gen_form!AO692</f>
        <v>Large</v>
      </c>
      <c r="Q36" s="1667">
        <f>Gen_form!AP692</f>
        <v>0</v>
      </c>
      <c r="R36" s="1667">
        <f>Gen_form!AQ692</f>
        <v>0</v>
      </c>
      <c r="S36" s="1667">
        <f>Gen_form!AR692</f>
        <v>0</v>
      </c>
      <c r="T36" s="1667">
        <f>Gen_form!AS692</f>
        <v>1</v>
      </c>
      <c r="U36" s="1667">
        <f>Gen_form!AT692</f>
        <v>0</v>
      </c>
      <c r="V36" s="1667">
        <f>Gen_form!AU692</f>
        <v>0</v>
      </c>
      <c r="W36" s="1667">
        <f>Gen_form!AV692</f>
        <v>0</v>
      </c>
      <c r="X36" s="1667">
        <f>Gen_form!AW692</f>
        <v>0</v>
      </c>
      <c r="Y36" s="1667">
        <f>Gen_form!AX692</f>
        <v>0</v>
      </c>
      <c r="Z36" s="1667" t="str">
        <f>Gen_form!AY692</f>
        <v/>
      </c>
      <c r="AA36" s="1667" t="str">
        <f>Gen_form!AZ692</f>
        <v/>
      </c>
      <c r="AB36" s="1667" t="str">
        <f>Gen_form!BA692</f>
        <v/>
      </c>
      <c r="AC36" s="1667" t="str">
        <f>Gen_form!BB692</f>
        <v/>
      </c>
    </row>
    <row r="37" spans="2:29">
      <c r="B37" s="1667">
        <f>Gen_form!AA693</f>
        <v>60</v>
      </c>
      <c r="C37" s="1667">
        <f>Gen_form!AB693</f>
        <v>400</v>
      </c>
      <c r="D37" s="1667">
        <f>Gen_form!AC693</f>
        <v>0.05</v>
      </c>
      <c r="E37" s="1667">
        <f>Gen_form!AD693</f>
        <v>0</v>
      </c>
      <c r="F37" s="1667" t="str">
        <f>Gen_form!AE693</f>
        <v>50-85</v>
      </c>
      <c r="G37" s="1667">
        <f>Gen_form!AF693</f>
        <v>3</v>
      </c>
      <c r="H37" s="1667" t="str">
        <f>Gen_form!AG693</f>
        <v>none</v>
      </c>
      <c r="I37" s="1667">
        <f>Gen_form!AH693</f>
        <v>60</v>
      </c>
      <c r="J37" s="1667" t="str">
        <f>Gen_form!AI693</f>
        <v>cm</v>
      </c>
      <c r="K37" s="1667">
        <f>Gen_form!AJ693</f>
        <v>1</v>
      </c>
      <c r="L37" s="1667" t="str">
        <f>Gen_form!AK693</f>
        <v>Low</v>
      </c>
      <c r="M37" s="1667" t="str">
        <f>Gen_form!AL693</f>
        <v>Internal</v>
      </c>
      <c r="N37" s="1667">
        <f>Gen_form!AM693</f>
        <v>0</v>
      </c>
      <c r="O37" s="1667">
        <f>Gen_form!AN693</f>
        <v>0</v>
      </c>
      <c r="P37" s="1667" t="str">
        <f>Gen_form!AO693</f>
        <v>Large</v>
      </c>
      <c r="Q37" s="1667">
        <f>Gen_form!AP693</f>
        <v>0</v>
      </c>
      <c r="R37" s="1667">
        <f>Gen_form!AQ693</f>
        <v>0</v>
      </c>
      <c r="S37" s="1667">
        <f>Gen_form!AR693</f>
        <v>0</v>
      </c>
      <c r="T37" s="1667">
        <f>Gen_form!AS693</f>
        <v>1</v>
      </c>
      <c r="U37" s="1667">
        <f>Gen_form!AT693</f>
        <v>0</v>
      </c>
      <c r="V37" s="1667">
        <f>Gen_form!AU693</f>
        <v>0</v>
      </c>
      <c r="W37" s="1667">
        <f>Gen_form!AV693</f>
        <v>0</v>
      </c>
      <c r="X37" s="1667">
        <f>Gen_form!AW693</f>
        <v>0</v>
      </c>
      <c r="Y37" s="1667">
        <f>Gen_form!AX693</f>
        <v>0</v>
      </c>
      <c r="Z37" s="1667" t="str">
        <f>Gen_form!AY693</f>
        <v/>
      </c>
      <c r="AA37" s="1667" t="str">
        <f>Gen_form!AZ693</f>
        <v/>
      </c>
      <c r="AB37" s="1667" t="str">
        <f>Gen_form!BA693</f>
        <v/>
      </c>
      <c r="AC37" s="1667" t="str">
        <f>Gen_form!BB693</f>
        <v/>
      </c>
    </row>
    <row r="38" spans="2:29">
      <c r="B38" s="1667">
        <f>Gen_form!AA694</f>
        <v>60</v>
      </c>
      <c r="C38" s="1667">
        <f>Gen_form!AB694</f>
        <v>400</v>
      </c>
      <c r="D38" s="1667">
        <f>Gen_form!AC694</f>
        <v>0.05</v>
      </c>
      <c r="E38" s="1667">
        <f>Gen_form!AD694</f>
        <v>0</v>
      </c>
      <c r="F38" s="1667" t="str">
        <f>Gen_form!AE694</f>
        <v>50-85</v>
      </c>
      <c r="G38" s="1667">
        <f>Gen_form!AF694</f>
        <v>2</v>
      </c>
      <c r="H38" s="1667" t="str">
        <f>Gen_form!AG694</f>
        <v>none</v>
      </c>
      <c r="I38" s="1667">
        <f>Gen_form!AH694</f>
        <v>60</v>
      </c>
      <c r="J38" s="1667" t="str">
        <f>Gen_form!AI694</f>
        <v>cm</v>
      </c>
      <c r="K38" s="1667">
        <f>Gen_form!AJ694</f>
        <v>1</v>
      </c>
      <c r="L38" s="1667" t="str">
        <f>Gen_form!AK694</f>
        <v>Low</v>
      </c>
      <c r="M38" s="1667" t="str">
        <f>Gen_form!AL694</f>
        <v>Internal</v>
      </c>
      <c r="N38" s="1667">
        <f>Gen_form!AM694</f>
        <v>0</v>
      </c>
      <c r="O38" s="1667">
        <f>Gen_form!AN694</f>
        <v>0</v>
      </c>
      <c r="P38" s="1667" t="str">
        <f>Gen_form!AO694</f>
        <v>Large</v>
      </c>
      <c r="Q38" s="1667">
        <f>Gen_form!AP694</f>
        <v>0</v>
      </c>
      <c r="R38" s="1667">
        <f>Gen_form!AQ694</f>
        <v>0</v>
      </c>
      <c r="S38" s="1667">
        <f>Gen_form!AR694</f>
        <v>0</v>
      </c>
      <c r="T38" s="1667">
        <f>Gen_form!AS694</f>
        <v>1</v>
      </c>
      <c r="U38" s="1667">
        <f>Gen_form!AT694</f>
        <v>0</v>
      </c>
      <c r="V38" s="1667">
        <f>Gen_form!AU694</f>
        <v>0</v>
      </c>
      <c r="W38" s="1667">
        <f>Gen_form!AV694</f>
        <v>0</v>
      </c>
      <c r="X38" s="1667">
        <f>Gen_form!AW694</f>
        <v>0</v>
      </c>
      <c r="Y38" s="1667">
        <f>Gen_form!AX694</f>
        <v>0</v>
      </c>
      <c r="Z38" s="1667" t="str">
        <f>Gen_form!AY694</f>
        <v/>
      </c>
      <c r="AA38" s="1667" t="str">
        <f>Gen_form!AZ694</f>
        <v/>
      </c>
      <c r="AB38" s="1667" t="str">
        <f>Gen_form!BA694</f>
        <v/>
      </c>
      <c r="AC38" s="1667" t="str">
        <f>Gen_form!BB694</f>
        <v/>
      </c>
    </row>
    <row r="39" spans="2:29">
      <c r="B39" s="1667">
        <f>Gen_form!AA695</f>
        <v>60</v>
      </c>
      <c r="C39" s="1667">
        <f>Gen_form!AB695</f>
        <v>400</v>
      </c>
      <c r="D39" s="1667">
        <f>Gen_form!AC695</f>
        <v>0.05</v>
      </c>
      <c r="E39" s="1667">
        <f>Gen_form!AD695</f>
        <v>0</v>
      </c>
      <c r="F39" s="1667" t="str">
        <f>Gen_form!AE695</f>
        <v>50-85</v>
      </c>
      <c r="G39" s="1667">
        <f>Gen_form!AF695</f>
        <v>2</v>
      </c>
      <c r="H39" s="1667" t="str">
        <f>Gen_form!AG695</f>
        <v>none</v>
      </c>
      <c r="I39" s="1667">
        <f>Gen_form!AH695</f>
        <v>60</v>
      </c>
      <c r="J39" s="1667" t="str">
        <f>Gen_form!AI695</f>
        <v>cm</v>
      </c>
      <c r="K39" s="1667">
        <f>Gen_form!AJ695</f>
        <v>1</v>
      </c>
      <c r="L39" s="1667" t="str">
        <f>Gen_form!AK695</f>
        <v>Low</v>
      </c>
      <c r="M39" s="1667" t="str">
        <f>Gen_form!AL695</f>
        <v>Internal</v>
      </c>
      <c r="N39" s="1667">
        <f>Gen_form!AM695</f>
        <v>0</v>
      </c>
      <c r="O39" s="1667">
        <f>Gen_form!AN695</f>
        <v>0</v>
      </c>
      <c r="P39" s="1667" t="str">
        <f>Gen_form!AO695</f>
        <v>Large</v>
      </c>
      <c r="Q39" s="1667">
        <f>Gen_form!AP695</f>
        <v>0</v>
      </c>
      <c r="R39" s="1667">
        <f>Gen_form!AQ695</f>
        <v>0</v>
      </c>
      <c r="S39" s="1667">
        <f>Gen_form!AR695</f>
        <v>0</v>
      </c>
      <c r="T39" s="1667">
        <f>Gen_form!AS695</f>
        <v>1</v>
      </c>
      <c r="U39" s="1667">
        <f>Gen_form!AT695</f>
        <v>0</v>
      </c>
      <c r="V39" s="1667">
        <f>Gen_form!AU695</f>
        <v>0</v>
      </c>
      <c r="W39" s="1667">
        <f>Gen_form!AV695</f>
        <v>0</v>
      </c>
      <c r="X39" s="1667">
        <f>Gen_form!AW695</f>
        <v>0</v>
      </c>
      <c r="Y39" s="1667">
        <f>Gen_form!AX695</f>
        <v>0</v>
      </c>
      <c r="Z39" s="1667" t="str">
        <f>Gen_form!AY695</f>
        <v/>
      </c>
      <c r="AA39" s="1667" t="str">
        <f>Gen_form!AZ695</f>
        <v/>
      </c>
      <c r="AB39" s="1667" t="str">
        <f>Gen_form!BA695</f>
        <v/>
      </c>
      <c r="AC39" s="1667" t="str">
        <f>Gen_form!BB695</f>
        <v/>
      </c>
    </row>
    <row r="40" spans="2:29">
      <c r="B40" s="1667">
        <f>Gen_form!AA696</f>
        <v>80</v>
      </c>
      <c r="C40" s="1667">
        <f>Gen_form!AB696</f>
        <v>400</v>
      </c>
      <c r="D40" s="1667">
        <f>Gen_form!AC696</f>
        <v>0.05</v>
      </c>
      <c r="E40" s="1667">
        <f>Gen_form!AD696</f>
        <v>0</v>
      </c>
      <c r="F40" s="1667" t="str">
        <f>Gen_form!AE696</f>
        <v>70-120</v>
      </c>
      <c r="G40" s="1667">
        <f>Gen_form!AF696</f>
        <v>0</v>
      </c>
      <c r="H40" s="1667" t="str">
        <f>Gen_form!AG696</f>
        <v>none</v>
      </c>
      <c r="I40" s="1667">
        <f>Gen_form!AH696</f>
        <v>60</v>
      </c>
      <c r="J40" s="1667" t="str">
        <f>Gen_form!AI696</f>
        <v>cm</v>
      </c>
      <c r="K40" s="1667">
        <f>Gen_form!AJ696</f>
        <v>1</v>
      </c>
      <c r="L40" s="1667" t="str">
        <f>Gen_form!AK696</f>
        <v>Low</v>
      </c>
      <c r="M40" s="1667" t="str">
        <f>Gen_form!AL696</f>
        <v>Internal</v>
      </c>
      <c r="N40" s="1667">
        <f>Gen_form!AM696</f>
        <v>0</v>
      </c>
      <c r="O40" s="1667">
        <f>Gen_form!AN696</f>
        <v>0</v>
      </c>
      <c r="P40" s="1667" t="str">
        <f>Gen_form!AO696</f>
        <v>Large</v>
      </c>
      <c r="Q40" s="1667">
        <f>Gen_form!AP696</f>
        <v>0</v>
      </c>
      <c r="R40" s="1667">
        <f>Gen_form!AQ696</f>
        <v>1</v>
      </c>
      <c r="S40" s="1667">
        <f>Gen_form!AR696</f>
        <v>1</v>
      </c>
      <c r="T40" s="1667">
        <f>Gen_form!AS696</f>
        <v>0</v>
      </c>
      <c r="U40" s="1667">
        <f>Gen_form!AT696</f>
        <v>0</v>
      </c>
      <c r="V40" s="1667">
        <f>Gen_form!AU696</f>
        <v>1</v>
      </c>
      <c r="W40" s="1667">
        <f>Gen_form!AV696</f>
        <v>0</v>
      </c>
      <c r="X40" s="1667">
        <f>Gen_form!AW696</f>
        <v>0</v>
      </c>
      <c r="Y40" s="1667">
        <f>Gen_form!AX696</f>
        <v>0</v>
      </c>
      <c r="Z40" s="1667" t="str">
        <f>Gen_form!AY696</f>
        <v/>
      </c>
      <c r="AA40" s="1667" t="str">
        <f>Gen_form!AZ696</f>
        <v/>
      </c>
      <c r="AB40" s="1667" t="str">
        <f>Gen_form!BA696</f>
        <v/>
      </c>
      <c r="AC40" s="1667" t="str">
        <f>Gen_form!BB696</f>
        <v/>
      </c>
    </row>
    <row r="41" spans="2:29">
      <c r="B41" s="1667">
        <f>Gen_form!AA697</f>
        <v>80</v>
      </c>
      <c r="C41" s="1667">
        <f>Gen_form!AB697</f>
        <v>400</v>
      </c>
      <c r="D41" s="1667">
        <f>Gen_form!AC697</f>
        <v>0.05</v>
      </c>
      <c r="E41" s="1667">
        <f>Gen_form!AD697</f>
        <v>0</v>
      </c>
      <c r="F41" s="1667" t="str">
        <f>Gen_form!AE697</f>
        <v>70-120</v>
      </c>
      <c r="G41" s="1667">
        <f>Gen_form!AF697</f>
        <v>0</v>
      </c>
      <c r="H41" s="1667" t="str">
        <f>Gen_form!AG697</f>
        <v>none</v>
      </c>
      <c r="I41" s="1667">
        <f>Gen_form!AH697</f>
        <v>60</v>
      </c>
      <c r="J41" s="1667" t="str">
        <f>Gen_form!AI697</f>
        <v>cm</v>
      </c>
      <c r="K41" s="1667">
        <f>Gen_form!AJ697</f>
        <v>1</v>
      </c>
      <c r="L41" s="1667" t="str">
        <f>Gen_form!AK697</f>
        <v>Low</v>
      </c>
      <c r="M41" s="1667" t="str">
        <f>Gen_form!AL697</f>
        <v>Internal</v>
      </c>
      <c r="N41" s="1667">
        <f>Gen_form!AM697</f>
        <v>0</v>
      </c>
      <c r="O41" s="1667">
        <f>Gen_form!AN697</f>
        <v>0</v>
      </c>
      <c r="P41" s="1667" t="str">
        <f>Gen_form!AO697</f>
        <v>Large</v>
      </c>
      <c r="Q41" s="1667">
        <f>Gen_form!AP697</f>
        <v>0</v>
      </c>
      <c r="R41" s="1667">
        <f>Gen_form!AQ697</f>
        <v>0</v>
      </c>
      <c r="S41" s="1667">
        <f>Gen_form!AR697</f>
        <v>0</v>
      </c>
      <c r="T41" s="1667">
        <f>Gen_form!AS697</f>
        <v>0</v>
      </c>
      <c r="U41" s="1667">
        <f>Gen_form!AT697</f>
        <v>0</v>
      </c>
      <c r="V41" s="1667">
        <f>Gen_form!AU697</f>
        <v>1</v>
      </c>
      <c r="W41" s="1667">
        <f>Gen_form!AV697</f>
        <v>0</v>
      </c>
      <c r="X41" s="1667">
        <f>Gen_form!AW697</f>
        <v>0</v>
      </c>
      <c r="Y41" s="1667">
        <f>Gen_form!AX697</f>
        <v>0</v>
      </c>
      <c r="Z41" s="1667" t="str">
        <f>Gen_form!AY697</f>
        <v/>
      </c>
      <c r="AA41" s="1667" t="str">
        <f>Gen_form!AZ697</f>
        <v/>
      </c>
      <c r="AB41" s="1667" t="str">
        <f>Gen_form!BA697</f>
        <v/>
      </c>
      <c r="AC41" s="1667" t="str">
        <f>Gen_form!BB697</f>
        <v/>
      </c>
    </row>
    <row r="42" spans="2:29">
      <c r="B42" s="1667">
        <f>Gen_form!AA698</f>
        <v>80</v>
      </c>
      <c r="C42" s="1667">
        <f>Gen_form!AB698</f>
        <v>400</v>
      </c>
      <c r="D42" s="1667">
        <f>Gen_form!AC698</f>
        <v>0.05</v>
      </c>
      <c r="E42" s="1667">
        <f>Gen_form!AD698</f>
        <v>0</v>
      </c>
      <c r="F42" s="1667" t="str">
        <f>Gen_form!AE698</f>
        <v>70-120</v>
      </c>
      <c r="G42" s="1667">
        <f>Gen_form!AF698</f>
        <v>0</v>
      </c>
      <c r="H42" s="1667" t="str">
        <f>Gen_form!AG698</f>
        <v>none</v>
      </c>
      <c r="I42" s="1667">
        <f>Gen_form!AH698</f>
        <v>60</v>
      </c>
      <c r="J42" s="1667" t="str">
        <f>Gen_form!AI698</f>
        <v>cm</v>
      </c>
      <c r="K42" s="1667">
        <f>Gen_form!AJ698</f>
        <v>1</v>
      </c>
      <c r="L42" s="1667" t="str">
        <f>Gen_form!AK698</f>
        <v>Low</v>
      </c>
      <c r="M42" s="1667" t="str">
        <f>Gen_form!AL698</f>
        <v>Internal</v>
      </c>
      <c r="N42" s="1667">
        <f>Gen_form!AM698</f>
        <v>0</v>
      </c>
      <c r="O42" s="1667">
        <f>Gen_form!AN698</f>
        <v>1</v>
      </c>
      <c r="P42" s="1667" t="str">
        <f>Gen_form!AO698</f>
        <v>Large</v>
      </c>
      <c r="Q42" s="1667">
        <f>Gen_form!AP698</f>
        <v>0</v>
      </c>
      <c r="R42" s="1667">
        <f>Gen_form!AQ698</f>
        <v>0</v>
      </c>
      <c r="S42" s="1667">
        <f>Gen_form!AR698</f>
        <v>0</v>
      </c>
      <c r="T42" s="1667">
        <f>Gen_form!AS698</f>
        <v>0</v>
      </c>
      <c r="U42" s="1667">
        <f>Gen_form!AT698</f>
        <v>0</v>
      </c>
      <c r="V42" s="1667">
        <f>Gen_form!AU698</f>
        <v>1</v>
      </c>
      <c r="W42" s="1667">
        <f>Gen_form!AV698</f>
        <v>0</v>
      </c>
      <c r="X42" s="1667">
        <f>Gen_form!AW698</f>
        <v>0</v>
      </c>
      <c r="Y42" s="1667">
        <f>Gen_form!AX698</f>
        <v>0</v>
      </c>
      <c r="Z42" s="1667" t="str">
        <f>Gen_form!AY698</f>
        <v/>
      </c>
      <c r="AA42" s="1667" t="str">
        <f>Gen_form!AZ698</f>
        <v/>
      </c>
      <c r="AB42" s="1667" t="str">
        <f>Gen_form!BA698</f>
        <v/>
      </c>
      <c r="AC42" s="1667" t="str">
        <f>Gen_form!BB698</f>
        <v/>
      </c>
    </row>
    <row r="43" spans="2:29">
      <c r="B43" s="1667">
        <f>Gen_form!AA699</f>
        <v>80</v>
      </c>
      <c r="C43" s="1667">
        <f>Gen_form!AB699</f>
        <v>400</v>
      </c>
      <c r="D43" s="1667">
        <f>Gen_form!AC699</f>
        <v>0.05</v>
      </c>
      <c r="E43" s="1667">
        <f>Gen_form!AD699</f>
        <v>0</v>
      </c>
      <c r="F43" s="1667" t="str">
        <f>Gen_form!AE699</f>
        <v>70-120</v>
      </c>
      <c r="G43" s="1667">
        <f>Gen_form!AF699</f>
        <v>0</v>
      </c>
      <c r="H43" s="1667" t="str">
        <f>Gen_form!AG699</f>
        <v>none</v>
      </c>
      <c r="I43" s="1667">
        <f>Gen_form!AH699</f>
        <v>60</v>
      </c>
      <c r="J43" s="1667" t="str">
        <f>Gen_form!AI699</f>
        <v>cm</v>
      </c>
      <c r="K43" s="1667">
        <f>Gen_form!AJ699</f>
        <v>1</v>
      </c>
      <c r="L43" s="1667" t="str">
        <f>Gen_form!AK699</f>
        <v>Low</v>
      </c>
      <c r="M43" s="1667" t="str">
        <f>Gen_form!AL699</f>
        <v>Internal</v>
      </c>
      <c r="N43" s="1667">
        <f>Gen_form!AM699</f>
        <v>0</v>
      </c>
      <c r="O43" s="1667">
        <f>Gen_form!AN699</f>
        <v>0</v>
      </c>
      <c r="P43" s="1667" t="str">
        <f>Gen_form!AO699</f>
        <v>Large</v>
      </c>
      <c r="Q43" s="1667">
        <f>Gen_form!AP699</f>
        <v>0</v>
      </c>
      <c r="R43" s="1667">
        <f>Gen_form!AQ699</f>
        <v>0</v>
      </c>
      <c r="S43" s="1667">
        <f>Gen_form!AR699</f>
        <v>0</v>
      </c>
      <c r="T43" s="1667">
        <f>Gen_form!AS699</f>
        <v>1</v>
      </c>
      <c r="U43" s="1667">
        <f>Gen_form!AT699</f>
        <v>0</v>
      </c>
      <c r="V43" s="1667">
        <f>Gen_form!AU699</f>
        <v>1</v>
      </c>
      <c r="W43" s="1667">
        <f>Gen_form!AV699</f>
        <v>0</v>
      </c>
      <c r="X43" s="1667">
        <f>Gen_form!AW699</f>
        <v>0</v>
      </c>
      <c r="Y43" s="1667">
        <f>Gen_form!AX699</f>
        <v>0</v>
      </c>
      <c r="Z43" s="1667" t="str">
        <f>Gen_form!AY699</f>
        <v/>
      </c>
      <c r="AA43" s="1667" t="str">
        <f>Gen_form!AZ699</f>
        <v/>
      </c>
      <c r="AB43" s="1667" t="str">
        <f>Gen_form!BA699</f>
        <v/>
      </c>
      <c r="AC43" s="1667" t="str">
        <f>Gen_form!BB699</f>
        <v/>
      </c>
    </row>
    <row r="44" spans="2:29">
      <c r="B44" s="1667">
        <f>Gen_form!AA700</f>
        <v>80</v>
      </c>
      <c r="C44" s="1667">
        <f>Gen_form!AB700</f>
        <v>400</v>
      </c>
      <c r="D44" s="1667">
        <f>Gen_form!AC700</f>
        <v>0.05</v>
      </c>
      <c r="E44" s="1667">
        <f>Gen_form!AD700</f>
        <v>0</v>
      </c>
      <c r="F44" s="1667" t="str">
        <f>Gen_form!AE700</f>
        <v>70-120</v>
      </c>
      <c r="G44" s="1667">
        <f>Gen_form!AF700</f>
        <v>0</v>
      </c>
      <c r="H44" s="1667" t="str">
        <f>Gen_form!AG700</f>
        <v>none</v>
      </c>
      <c r="I44" s="1667">
        <f>Gen_form!AH700</f>
        <v>60</v>
      </c>
      <c r="J44" s="1667" t="str">
        <f>Gen_form!AI700</f>
        <v>cm</v>
      </c>
      <c r="K44" s="1667">
        <f>Gen_form!AJ700</f>
        <v>1</v>
      </c>
      <c r="L44" s="1667" t="str">
        <f>Gen_form!AK700</f>
        <v>Low</v>
      </c>
      <c r="M44" s="1667" t="str">
        <f>Gen_form!AL700</f>
        <v>Internal</v>
      </c>
      <c r="N44" s="1667">
        <f>Gen_form!AM700</f>
        <v>0</v>
      </c>
      <c r="O44" s="1667">
        <f>Gen_form!AN700</f>
        <v>0</v>
      </c>
      <c r="P44" s="1667" t="str">
        <f>Gen_form!AO700</f>
        <v>Large</v>
      </c>
      <c r="Q44" s="1667">
        <f>Gen_form!AP700</f>
        <v>0</v>
      </c>
      <c r="R44" s="1667">
        <f>Gen_form!AQ700</f>
        <v>0</v>
      </c>
      <c r="S44" s="1667">
        <f>Gen_form!AR700</f>
        <v>0</v>
      </c>
      <c r="T44" s="1667">
        <f>Gen_form!AS700</f>
        <v>1</v>
      </c>
      <c r="U44" s="1667">
        <f>Gen_form!AT700</f>
        <v>0</v>
      </c>
      <c r="V44" s="1667">
        <f>Gen_form!AU700</f>
        <v>1</v>
      </c>
      <c r="W44" s="1667">
        <f>Gen_form!AV700</f>
        <v>0</v>
      </c>
      <c r="X44" s="1667">
        <f>Gen_form!AW700</f>
        <v>0</v>
      </c>
      <c r="Y44" s="1667">
        <f>Gen_form!AX700</f>
        <v>0</v>
      </c>
      <c r="Z44" s="1667" t="str">
        <f>Gen_form!AY700</f>
        <v/>
      </c>
      <c r="AA44" s="1667" t="str">
        <f>Gen_form!AZ700</f>
        <v/>
      </c>
      <c r="AB44" s="1667" t="str">
        <f>Gen_form!BA700</f>
        <v/>
      </c>
      <c r="AC44" s="1667" t="str">
        <f>Gen_form!BB700</f>
        <v/>
      </c>
    </row>
    <row r="45" spans="2:29">
      <c r="B45" s="1667">
        <f>Gen_form!AA701</f>
        <v>80</v>
      </c>
      <c r="C45" s="1667">
        <f>Gen_form!AB701</f>
        <v>400</v>
      </c>
      <c r="D45" s="1667">
        <f>Gen_form!AC701</f>
        <v>0.05</v>
      </c>
      <c r="E45" s="1667">
        <f>Gen_form!AD701</f>
        <v>0</v>
      </c>
      <c r="F45" s="1667" t="str">
        <f>Gen_form!AE701</f>
        <v>70-120</v>
      </c>
      <c r="G45" s="1667">
        <f>Gen_form!AF701</f>
        <v>3</v>
      </c>
      <c r="H45" s="1667" t="str">
        <f>Gen_form!AG701</f>
        <v>Aluminum</v>
      </c>
      <c r="I45" s="1667">
        <f>Gen_form!AH701</f>
        <v>60</v>
      </c>
      <c r="J45" s="1667" t="str">
        <f>Gen_form!AI701</f>
        <v>cm</v>
      </c>
      <c r="K45" s="1667">
        <f>Gen_form!AJ701</f>
        <v>1</v>
      </c>
      <c r="L45" s="1667" t="str">
        <f>Gen_form!AK701</f>
        <v>Low</v>
      </c>
      <c r="M45" s="1667" t="str">
        <f>Gen_form!AL701</f>
        <v>Internal</v>
      </c>
      <c r="N45" s="1667">
        <f>Gen_form!AM701</f>
        <v>0</v>
      </c>
      <c r="O45" s="1667">
        <f>Gen_form!AN701</f>
        <v>0</v>
      </c>
      <c r="P45" s="1667" t="str">
        <f>Gen_form!AO701</f>
        <v>Large</v>
      </c>
      <c r="Q45" s="1667">
        <f>Gen_form!AP701</f>
        <v>0</v>
      </c>
      <c r="R45" s="1667">
        <f>Gen_form!AQ701</f>
        <v>0</v>
      </c>
      <c r="S45" s="1667">
        <f>Gen_form!AR701</f>
        <v>0</v>
      </c>
      <c r="T45" s="1667">
        <f>Gen_form!AS701</f>
        <v>1</v>
      </c>
      <c r="U45" s="1667">
        <f>Gen_form!AT701</f>
        <v>0</v>
      </c>
      <c r="V45" s="1667">
        <f>Gen_form!AU701</f>
        <v>0</v>
      </c>
      <c r="W45" s="1667">
        <f>Gen_form!AV701</f>
        <v>0</v>
      </c>
      <c r="X45" s="1667">
        <f>Gen_form!AW701</f>
        <v>0</v>
      </c>
      <c r="Y45" s="1667">
        <f>Gen_form!AX701</f>
        <v>0</v>
      </c>
      <c r="Z45" s="1667" t="str">
        <f>Gen_form!AY701</f>
        <v/>
      </c>
      <c r="AA45" s="1667" t="str">
        <f>Gen_form!AZ701</f>
        <v/>
      </c>
      <c r="AB45" s="1667" t="str">
        <f>Gen_form!BA701</f>
        <v/>
      </c>
      <c r="AC45" s="1667" t="str">
        <f>Gen_form!BB701</f>
        <v/>
      </c>
    </row>
    <row r="46" spans="2:29">
      <c r="B46" s="1667">
        <f>Gen_form!AA702</f>
        <v>80</v>
      </c>
      <c r="C46" s="1667">
        <f>Gen_form!AB702</f>
        <v>400</v>
      </c>
      <c r="D46" s="1667">
        <f>Gen_form!AC702</f>
        <v>0.05</v>
      </c>
      <c r="E46" s="1667">
        <f>Gen_form!AD702</f>
        <v>0</v>
      </c>
      <c r="F46" s="1667" t="str">
        <f>Gen_form!AE702</f>
        <v>70-120</v>
      </c>
      <c r="G46" s="1667">
        <f>Gen_form!AF702</f>
        <v>3</v>
      </c>
      <c r="H46" s="1667" t="str">
        <f>Gen_form!AG702</f>
        <v>Aluminum</v>
      </c>
      <c r="I46" s="1667">
        <f>Gen_form!AH702</f>
        <v>60</v>
      </c>
      <c r="J46" s="1667" t="str">
        <f>Gen_form!AI702</f>
        <v>cm</v>
      </c>
      <c r="K46" s="1667">
        <f>Gen_form!AJ702</f>
        <v>1</v>
      </c>
      <c r="L46" s="1667" t="str">
        <f>Gen_form!AK702</f>
        <v>Low</v>
      </c>
      <c r="M46" s="1667" t="str">
        <f>Gen_form!AL702</f>
        <v>Internal</v>
      </c>
      <c r="N46" s="1667">
        <f>Gen_form!AM702</f>
        <v>0</v>
      </c>
      <c r="O46" s="1667">
        <f>Gen_form!AN702</f>
        <v>0</v>
      </c>
      <c r="P46" s="1667" t="str">
        <f>Gen_form!AO702</f>
        <v>Large</v>
      </c>
      <c r="Q46" s="1667">
        <f>Gen_form!AP702</f>
        <v>0</v>
      </c>
      <c r="R46" s="1667">
        <f>Gen_form!AQ702</f>
        <v>0</v>
      </c>
      <c r="S46" s="1667">
        <f>Gen_form!AR702</f>
        <v>0</v>
      </c>
      <c r="T46" s="1667">
        <f>Gen_form!AS702</f>
        <v>1</v>
      </c>
      <c r="U46" s="1667">
        <f>Gen_form!AT702</f>
        <v>0</v>
      </c>
      <c r="V46" s="1667">
        <f>Gen_form!AU702</f>
        <v>0</v>
      </c>
      <c r="W46" s="1667">
        <f>Gen_form!AV702</f>
        <v>0</v>
      </c>
      <c r="X46" s="1667">
        <f>Gen_form!AW702</f>
        <v>0</v>
      </c>
      <c r="Y46" s="1667">
        <f>Gen_form!AX702</f>
        <v>0</v>
      </c>
      <c r="Z46" s="1667" t="str">
        <f>Gen_form!AY702</f>
        <v/>
      </c>
      <c r="AA46" s="1667" t="str">
        <f>Gen_form!AZ702</f>
        <v/>
      </c>
      <c r="AB46" s="1667" t="str">
        <f>Gen_form!BA702</f>
        <v/>
      </c>
      <c r="AC46" s="1667" t="str">
        <f>Gen_form!BB702</f>
        <v/>
      </c>
    </row>
    <row r="47" spans="2:29">
      <c r="B47" s="1667">
        <f>Gen_form!AA703</f>
        <v>80</v>
      </c>
      <c r="C47" s="1667">
        <f>Gen_form!AB703</f>
        <v>400</v>
      </c>
      <c r="D47" s="1667">
        <f>Gen_form!AC703</f>
        <v>0.05</v>
      </c>
      <c r="E47" s="1667">
        <f>Gen_form!AD703</f>
        <v>0</v>
      </c>
      <c r="F47" s="1667" t="str">
        <f>Gen_form!AE703</f>
        <v>70-120</v>
      </c>
      <c r="G47" s="1667">
        <f>Gen_form!AF703</f>
        <v>3.5</v>
      </c>
      <c r="H47" s="1667" t="str">
        <f>Gen_form!AG703</f>
        <v>Aluminum</v>
      </c>
      <c r="I47" s="1667">
        <f>Gen_form!AH703</f>
        <v>60</v>
      </c>
      <c r="J47" s="1667" t="str">
        <f>Gen_form!AI703</f>
        <v>cm</v>
      </c>
      <c r="K47" s="1667">
        <f>Gen_form!AJ703</f>
        <v>1</v>
      </c>
      <c r="L47" s="1667" t="str">
        <f>Gen_form!AK703</f>
        <v>Low</v>
      </c>
      <c r="M47" s="1667" t="str">
        <f>Gen_form!AL703</f>
        <v>Internal</v>
      </c>
      <c r="N47" s="1667">
        <f>Gen_form!AM703</f>
        <v>0</v>
      </c>
      <c r="O47" s="1667">
        <f>Gen_form!AN703</f>
        <v>0</v>
      </c>
      <c r="P47" s="1667" t="str">
        <f>Gen_form!AO703</f>
        <v>Large</v>
      </c>
      <c r="Q47" s="1667">
        <f>Gen_form!AP703</f>
        <v>0</v>
      </c>
      <c r="R47" s="1667">
        <f>Gen_form!AQ703</f>
        <v>0</v>
      </c>
      <c r="S47" s="1667">
        <f>Gen_form!AR703</f>
        <v>0</v>
      </c>
      <c r="T47" s="1667">
        <f>Gen_form!AS703</f>
        <v>1</v>
      </c>
      <c r="U47" s="1667">
        <f>Gen_form!AT703</f>
        <v>0</v>
      </c>
      <c r="V47" s="1667">
        <f>Gen_form!AU703</f>
        <v>0</v>
      </c>
      <c r="W47" s="1667">
        <f>Gen_form!AV703</f>
        <v>0</v>
      </c>
      <c r="X47" s="1667">
        <f>Gen_form!AW703</f>
        <v>0</v>
      </c>
      <c r="Y47" s="1667">
        <f>Gen_form!AX703</f>
        <v>0</v>
      </c>
      <c r="Z47" s="1667" t="str">
        <f>Gen_form!AY703</f>
        <v/>
      </c>
      <c r="AA47" s="1667" t="str">
        <f>Gen_form!AZ703</f>
        <v/>
      </c>
      <c r="AB47" s="1667" t="str">
        <f>Gen_form!BA703</f>
        <v/>
      </c>
      <c r="AC47" s="1667" t="str">
        <f>Gen_form!BB703</f>
        <v/>
      </c>
    </row>
    <row r="48" spans="2:29">
      <c r="B48" s="1667">
        <f>Gen_form!AA704</f>
        <v>80</v>
      </c>
      <c r="C48" s="1667">
        <f>Gen_form!AB704</f>
        <v>400</v>
      </c>
      <c r="D48" s="1667">
        <f>Gen_form!AC704</f>
        <v>0.05</v>
      </c>
      <c r="E48" s="1667">
        <f>Gen_form!AD704</f>
        <v>0</v>
      </c>
      <c r="F48" s="1667" t="str">
        <f>Gen_form!AE704</f>
        <v>70-120</v>
      </c>
      <c r="G48" s="1667">
        <f>Gen_form!AF704</f>
        <v>3.5</v>
      </c>
      <c r="H48" s="1667" t="str">
        <f>Gen_form!AG704</f>
        <v>Aluminum</v>
      </c>
      <c r="I48" s="1667">
        <f>Gen_form!AH704</f>
        <v>60</v>
      </c>
      <c r="J48" s="1667" t="str">
        <f>Gen_form!AI704</f>
        <v>cm</v>
      </c>
      <c r="K48" s="1667">
        <f>Gen_form!AJ704</f>
        <v>1</v>
      </c>
      <c r="L48" s="1667" t="str">
        <f>Gen_form!AK704</f>
        <v>Low</v>
      </c>
      <c r="M48" s="1667" t="str">
        <f>Gen_form!AL704</f>
        <v>Internal</v>
      </c>
      <c r="N48" s="1667">
        <f>Gen_form!AM704</f>
        <v>0</v>
      </c>
      <c r="O48" s="1667">
        <f>Gen_form!AN704</f>
        <v>0</v>
      </c>
      <c r="P48" s="1667" t="str">
        <f>Gen_form!AO704</f>
        <v>Large</v>
      </c>
      <c r="Q48" s="1667">
        <f>Gen_form!AP704</f>
        <v>0</v>
      </c>
      <c r="R48" s="1667">
        <f>Gen_form!AQ704</f>
        <v>0</v>
      </c>
      <c r="S48" s="1667">
        <f>Gen_form!AR704</f>
        <v>0</v>
      </c>
      <c r="T48" s="1667">
        <f>Gen_form!AS704</f>
        <v>1</v>
      </c>
      <c r="U48" s="1667">
        <f>Gen_form!AT704</f>
        <v>0</v>
      </c>
      <c r="V48" s="1667">
        <f>Gen_form!AU704</f>
        <v>0</v>
      </c>
      <c r="W48" s="1667">
        <f>Gen_form!AV704</f>
        <v>0</v>
      </c>
      <c r="X48" s="1667">
        <f>Gen_form!AW704</f>
        <v>0</v>
      </c>
      <c r="Y48" s="1667">
        <f>Gen_form!AX704</f>
        <v>0</v>
      </c>
      <c r="Z48" s="1667" t="str">
        <f>Gen_form!AY704</f>
        <v/>
      </c>
      <c r="AA48" s="1667" t="str">
        <f>Gen_form!AZ704</f>
        <v/>
      </c>
      <c r="AB48" s="1667" t="str">
        <f>Gen_form!BA704</f>
        <v/>
      </c>
      <c r="AC48" s="1667" t="str">
        <f>Gen_form!BB704</f>
        <v/>
      </c>
    </row>
    <row r="49" spans="2:29">
      <c r="B49" s="1667">
        <f>Gen_form!AA705</f>
        <v>80</v>
      </c>
      <c r="C49" s="1667">
        <f>Gen_form!AB705</f>
        <v>400</v>
      </c>
      <c r="D49" s="1667">
        <f>Gen_form!AC705</f>
        <v>0.05</v>
      </c>
      <c r="E49" s="1667">
        <f>Gen_form!AD705</f>
        <v>0</v>
      </c>
      <c r="F49" s="1667" t="str">
        <f>Gen_form!AE705</f>
        <v>70-120</v>
      </c>
      <c r="G49" s="1667">
        <f>Gen_form!AF705</f>
        <v>2.5</v>
      </c>
      <c r="H49" s="1667" t="str">
        <f>Gen_form!AG705</f>
        <v>Aluminum</v>
      </c>
      <c r="I49" s="1667">
        <f>Gen_form!AH705</f>
        <v>60</v>
      </c>
      <c r="J49" s="1667" t="str">
        <f>Gen_form!AI705</f>
        <v>cm</v>
      </c>
      <c r="K49" s="1667">
        <f>Gen_form!AJ705</f>
        <v>1</v>
      </c>
      <c r="L49" s="1667" t="str">
        <f>Gen_form!AK705</f>
        <v>Low</v>
      </c>
      <c r="M49" s="1667" t="str">
        <f>Gen_form!AL705</f>
        <v>Internal</v>
      </c>
      <c r="N49" s="1667">
        <f>Gen_form!AM705</f>
        <v>0</v>
      </c>
      <c r="O49" s="1667">
        <f>Gen_form!AN705</f>
        <v>0</v>
      </c>
      <c r="P49" s="1667" t="str">
        <f>Gen_form!AO705</f>
        <v>Large</v>
      </c>
      <c r="Q49" s="1667">
        <f>Gen_form!AP705</f>
        <v>0</v>
      </c>
      <c r="R49" s="1667">
        <f>Gen_form!AQ705</f>
        <v>0</v>
      </c>
      <c r="S49" s="1667">
        <f>Gen_form!AR705</f>
        <v>0</v>
      </c>
      <c r="T49" s="1667">
        <f>Gen_form!AS705</f>
        <v>1</v>
      </c>
      <c r="U49" s="1667">
        <f>Gen_form!AT705</f>
        <v>0</v>
      </c>
      <c r="V49" s="1667">
        <f>Gen_form!AU705</f>
        <v>0</v>
      </c>
      <c r="W49" s="1667">
        <f>Gen_form!AV705</f>
        <v>0</v>
      </c>
      <c r="X49" s="1667">
        <f>Gen_form!AW705</f>
        <v>0</v>
      </c>
      <c r="Y49" s="1667">
        <f>Gen_form!AX705</f>
        <v>0</v>
      </c>
      <c r="Z49" s="1667" t="str">
        <f>Gen_form!AY705</f>
        <v/>
      </c>
      <c r="AA49" s="1667" t="str">
        <f>Gen_form!AZ705</f>
        <v/>
      </c>
      <c r="AB49" s="1667" t="str">
        <f>Gen_form!BA705</f>
        <v/>
      </c>
      <c r="AC49" s="1667" t="str">
        <f>Gen_form!BB705</f>
        <v/>
      </c>
    </row>
    <row r="50" spans="2:29">
      <c r="B50" s="1667">
        <f>Gen_form!AA706</f>
        <v>80</v>
      </c>
      <c r="C50" s="1667">
        <f>Gen_form!AB706</f>
        <v>400</v>
      </c>
      <c r="D50" s="1667">
        <f>Gen_form!AC706</f>
        <v>0.05</v>
      </c>
      <c r="E50" s="1667">
        <f>Gen_form!AD706</f>
        <v>0</v>
      </c>
      <c r="F50" s="1667" t="str">
        <f>Gen_form!AE706</f>
        <v>70-120</v>
      </c>
      <c r="G50" s="1667">
        <f>Gen_form!AF706</f>
        <v>2.5</v>
      </c>
      <c r="H50" s="1667" t="str">
        <f>Gen_form!AG706</f>
        <v>Aluminum</v>
      </c>
      <c r="I50" s="1667">
        <f>Gen_form!AH706</f>
        <v>60</v>
      </c>
      <c r="J50" s="1667" t="str">
        <f>Gen_form!AI706</f>
        <v>cm</v>
      </c>
      <c r="K50" s="1667">
        <f>Gen_form!AJ706</f>
        <v>1</v>
      </c>
      <c r="L50" s="1667" t="str">
        <f>Gen_form!AK706</f>
        <v>Low</v>
      </c>
      <c r="M50" s="1667" t="str">
        <f>Gen_form!AL706</f>
        <v>Internal</v>
      </c>
      <c r="N50" s="1667">
        <f>Gen_form!AM706</f>
        <v>0</v>
      </c>
      <c r="O50" s="1667">
        <f>Gen_form!AN706</f>
        <v>0</v>
      </c>
      <c r="P50" s="1667" t="str">
        <f>Gen_form!AO706</f>
        <v>Large</v>
      </c>
      <c r="Q50" s="1667">
        <f>Gen_form!AP706</f>
        <v>0</v>
      </c>
      <c r="R50" s="1667">
        <f>Gen_form!AQ706</f>
        <v>0</v>
      </c>
      <c r="S50" s="1667">
        <f>Gen_form!AR706</f>
        <v>0</v>
      </c>
      <c r="T50" s="1667">
        <f>Gen_form!AS706</f>
        <v>1</v>
      </c>
      <c r="U50" s="1667">
        <f>Gen_form!AT706</f>
        <v>0</v>
      </c>
      <c r="V50" s="1667">
        <f>Gen_form!AU706</f>
        <v>0</v>
      </c>
      <c r="W50" s="1667">
        <f>Gen_form!AV706</f>
        <v>0</v>
      </c>
      <c r="X50" s="1667">
        <f>Gen_form!AW706</f>
        <v>0</v>
      </c>
      <c r="Y50" s="1667">
        <f>Gen_form!AX706</f>
        <v>0</v>
      </c>
      <c r="Z50" s="1667" t="str">
        <f>Gen_form!AY706</f>
        <v/>
      </c>
      <c r="AA50" s="1667" t="str">
        <f>Gen_form!AZ706</f>
        <v/>
      </c>
      <c r="AB50" s="1667" t="str">
        <f>Gen_form!BA706</f>
        <v/>
      </c>
      <c r="AC50" s="1667" t="str">
        <f>Gen_form!BB706</f>
        <v/>
      </c>
    </row>
    <row r="51" spans="2:29">
      <c r="B51" s="1667">
        <f>Gen_form!AA707</f>
        <v>80</v>
      </c>
      <c r="C51" s="1667">
        <f>Gen_form!AB707</f>
        <v>500</v>
      </c>
      <c r="D51" s="1667">
        <f>Gen_form!AC707</f>
        <v>0.05</v>
      </c>
      <c r="E51" s="1667">
        <f>Gen_form!AD707</f>
        <v>0</v>
      </c>
      <c r="F51" s="1667" t="str">
        <f>Gen_form!AE707</f>
        <v>70-120</v>
      </c>
      <c r="G51" s="1667">
        <f>Gen_form!AF707</f>
        <v>0</v>
      </c>
      <c r="H51" s="1667" t="str">
        <f>Gen_form!AG707</f>
        <v>none</v>
      </c>
      <c r="I51" s="1667">
        <f>Gen_form!AH707</f>
        <v>60</v>
      </c>
      <c r="J51" s="1667" t="str">
        <f>Gen_form!AI707</f>
        <v>cm</v>
      </c>
      <c r="K51" s="1667">
        <f>Gen_form!AJ707</f>
        <v>1</v>
      </c>
      <c r="L51" s="1667" t="str">
        <f>Gen_form!AK707</f>
        <v>Low</v>
      </c>
      <c r="M51" s="1667" t="str">
        <f>Gen_form!AL707</f>
        <v>Internal</v>
      </c>
      <c r="N51" s="1667">
        <f>Gen_form!AM707</f>
        <v>0</v>
      </c>
      <c r="O51" s="1667">
        <f>Gen_form!AN707</f>
        <v>0</v>
      </c>
      <c r="P51" s="1667" t="str">
        <f>Gen_form!AO707</f>
        <v>Large</v>
      </c>
      <c r="Q51" s="1667">
        <f>Gen_form!AP707</f>
        <v>0</v>
      </c>
      <c r="R51" s="1667">
        <f>Gen_form!AQ707</f>
        <v>1</v>
      </c>
      <c r="S51" s="1667">
        <f>Gen_form!AR707</f>
        <v>0</v>
      </c>
      <c r="T51" s="1667">
        <f>Gen_form!AS707</f>
        <v>0</v>
      </c>
      <c r="U51" s="1667">
        <f>Gen_form!AT707</f>
        <v>0</v>
      </c>
      <c r="V51" s="1667">
        <f>Gen_form!AU707</f>
        <v>0</v>
      </c>
      <c r="W51" s="1667">
        <f>Gen_form!AV707</f>
        <v>0</v>
      </c>
      <c r="X51" s="1667">
        <f>Gen_form!AW707</f>
        <v>0</v>
      </c>
      <c r="Y51" s="1667">
        <f>Gen_form!AX707</f>
        <v>0</v>
      </c>
      <c r="Z51" s="1667" t="str">
        <f>Gen_form!AY707</f>
        <v/>
      </c>
      <c r="AA51" s="1667" t="str">
        <f>Gen_form!AZ707</f>
        <v/>
      </c>
      <c r="AB51" s="1667" t="str">
        <f>Gen_form!BA707</f>
        <v/>
      </c>
      <c r="AC51" s="1667" t="str">
        <f>Gen_form!BB707</f>
        <v/>
      </c>
    </row>
    <row r="52" spans="2:29">
      <c r="B52" s="1667">
        <f>Gen_form!AA708</f>
        <v>80</v>
      </c>
      <c r="C52" s="1667">
        <f>Gen_form!AB708</f>
        <v>50</v>
      </c>
      <c r="D52" s="1667">
        <f>Gen_form!AC708</f>
        <v>0.05</v>
      </c>
      <c r="E52" s="1667">
        <f>Gen_form!AD708</f>
        <v>0</v>
      </c>
      <c r="F52" s="1667" t="str">
        <f>Gen_form!AE708</f>
        <v>70-120</v>
      </c>
      <c r="G52" s="1667">
        <f>Gen_form!AF708</f>
        <v>0</v>
      </c>
      <c r="H52" s="1667" t="str">
        <f>Gen_form!AG708</f>
        <v>none</v>
      </c>
      <c r="I52" s="1667">
        <f>Gen_form!AH708</f>
        <v>60</v>
      </c>
      <c r="J52" s="1667" t="str">
        <f>Gen_form!AI708</f>
        <v>cm</v>
      </c>
      <c r="K52" s="1667">
        <f>Gen_form!AJ708</f>
        <v>1</v>
      </c>
      <c r="L52" s="1667" t="str">
        <f>Gen_form!AK708</f>
        <v>High</v>
      </c>
      <c r="M52" s="1667" t="str">
        <f>Gen_form!AL708</f>
        <v>Internal</v>
      </c>
      <c r="N52" s="1667">
        <f>Gen_form!AM708</f>
        <v>0</v>
      </c>
      <c r="O52" s="1667">
        <f>Gen_form!AN708</f>
        <v>0</v>
      </c>
      <c r="P52" s="1667" t="str">
        <f>Gen_form!AO708</f>
        <v>Large</v>
      </c>
      <c r="Q52" s="1667">
        <f>Gen_form!AP708</f>
        <v>0</v>
      </c>
      <c r="R52" s="1667">
        <f>Gen_form!AQ708</f>
        <v>1</v>
      </c>
      <c r="S52" s="1667">
        <f>Gen_form!AR708</f>
        <v>0</v>
      </c>
      <c r="T52" s="1667">
        <f>Gen_form!AS708</f>
        <v>0</v>
      </c>
      <c r="U52" s="1667">
        <f>Gen_form!AT708</f>
        <v>0</v>
      </c>
      <c r="V52" s="1667">
        <f>Gen_form!AU708</f>
        <v>0</v>
      </c>
      <c r="W52" s="1667">
        <f>Gen_form!AV708</f>
        <v>0</v>
      </c>
      <c r="X52" s="1667">
        <f>Gen_form!AW708</f>
        <v>0</v>
      </c>
      <c r="Y52" s="1667">
        <f>Gen_form!AX708</f>
        <v>0</v>
      </c>
      <c r="Z52" s="1667" t="str">
        <f>Gen_form!AY708</f>
        <v/>
      </c>
      <c r="AA52" s="1667" t="str">
        <f>Gen_form!AZ708</f>
        <v/>
      </c>
      <c r="AB52" s="1667" t="str">
        <f>Gen_form!BA708</f>
        <v/>
      </c>
      <c r="AC52" s="1667" t="str">
        <f>Gen_form!BB708</f>
        <v/>
      </c>
    </row>
    <row r="53" spans="2:29">
      <c r="B53" s="1667">
        <f>Gen_form!AA709</f>
        <v>80</v>
      </c>
      <c r="C53" s="1667">
        <f>Gen_form!AB709</f>
        <v>800</v>
      </c>
      <c r="D53" s="1667">
        <f>Gen_form!AC709</f>
        <v>0.05</v>
      </c>
      <c r="E53" s="1667">
        <f>Gen_form!AD709</f>
        <v>0</v>
      </c>
      <c r="F53" s="1667" t="str">
        <f>Gen_form!AE709</f>
        <v>70-120</v>
      </c>
      <c r="G53" s="1667">
        <f>Gen_form!AF709</f>
        <v>0</v>
      </c>
      <c r="H53" s="1667" t="str">
        <f>Gen_form!AG709</f>
        <v>none</v>
      </c>
      <c r="I53" s="1667">
        <f>Gen_form!AH709</f>
        <v>60</v>
      </c>
      <c r="J53" s="1667" t="str">
        <f>Gen_form!AI709</f>
        <v>cm</v>
      </c>
      <c r="K53" s="1667">
        <f>Gen_form!AJ709</f>
        <v>1</v>
      </c>
      <c r="L53" s="1667" t="str">
        <f>Gen_form!AK709</f>
        <v>Low</v>
      </c>
      <c r="M53" s="1667" t="str">
        <f>Gen_form!AL709</f>
        <v>Internal</v>
      </c>
      <c r="N53" s="1667">
        <f>Gen_form!AM709</f>
        <v>0</v>
      </c>
      <c r="O53" s="1667">
        <f>Gen_form!AN709</f>
        <v>0</v>
      </c>
      <c r="P53" s="1667" t="str">
        <f>Gen_form!AO709</f>
        <v>Large</v>
      </c>
      <c r="Q53" s="1667">
        <f>Gen_form!AP709</f>
        <v>0</v>
      </c>
      <c r="R53" s="1667">
        <f>Gen_form!AQ709</f>
        <v>1</v>
      </c>
      <c r="S53" s="1667">
        <f>Gen_form!AR709</f>
        <v>0</v>
      </c>
      <c r="T53" s="1667">
        <f>Gen_form!AS709</f>
        <v>0</v>
      </c>
      <c r="U53" s="1667">
        <f>Gen_form!AT709</f>
        <v>0</v>
      </c>
      <c r="V53" s="1667">
        <f>Gen_form!AU709</f>
        <v>0</v>
      </c>
      <c r="W53" s="1667">
        <f>Gen_form!AV709</f>
        <v>0</v>
      </c>
      <c r="X53" s="1667">
        <f>Gen_form!AW709</f>
        <v>0</v>
      </c>
      <c r="Y53" s="1667">
        <f>Gen_form!AX709</f>
        <v>0</v>
      </c>
      <c r="Z53" s="1667" t="str">
        <f>Gen_form!AY709</f>
        <v/>
      </c>
      <c r="AA53" s="1667" t="str">
        <f>Gen_form!AZ709</f>
        <v/>
      </c>
      <c r="AB53" s="1667" t="str">
        <f>Gen_form!BA709</f>
        <v/>
      </c>
      <c r="AC53" s="1667" t="str">
        <f>Gen_form!BB709</f>
        <v/>
      </c>
    </row>
    <row r="54" spans="2:29">
      <c r="B54" s="1667">
        <f>Gen_form!AA710</f>
        <v>80</v>
      </c>
      <c r="C54" s="1667">
        <f>Gen_form!AB710</f>
        <v>250</v>
      </c>
      <c r="D54" s="1667">
        <f>Gen_form!AC710</f>
        <v>0.05</v>
      </c>
      <c r="E54" s="1667">
        <f>Gen_form!AD710</f>
        <v>0</v>
      </c>
      <c r="F54" s="1667" t="str">
        <f>Gen_form!AE710</f>
        <v>70-120</v>
      </c>
      <c r="G54" s="1667">
        <f>Gen_form!AF710</f>
        <v>0</v>
      </c>
      <c r="H54" s="1667" t="str">
        <f>Gen_form!AG710</f>
        <v>none</v>
      </c>
      <c r="I54" s="1667">
        <f>Gen_form!AH710</f>
        <v>60</v>
      </c>
      <c r="J54" s="1667" t="str">
        <f>Gen_form!AI710</f>
        <v>cm</v>
      </c>
      <c r="K54" s="1667">
        <f>Gen_form!AJ710</f>
        <v>1</v>
      </c>
      <c r="L54" s="1667" t="str">
        <f>Gen_form!AK710</f>
        <v>Low</v>
      </c>
      <c r="M54" s="1667" t="str">
        <f>Gen_form!AL710</f>
        <v>Internal</v>
      </c>
      <c r="N54" s="1667">
        <f>Gen_form!AM710</f>
        <v>0</v>
      </c>
      <c r="O54" s="1667">
        <f>Gen_form!AN710</f>
        <v>0</v>
      </c>
      <c r="P54" s="1667" t="str">
        <f>Gen_form!AO710</f>
        <v>Large</v>
      </c>
      <c r="Q54" s="1667">
        <f>Gen_form!AP710</f>
        <v>0</v>
      </c>
      <c r="R54" s="1667">
        <f>Gen_form!AQ710</f>
        <v>1</v>
      </c>
      <c r="S54" s="1667">
        <f>Gen_form!AR710</f>
        <v>0</v>
      </c>
      <c r="T54" s="1667">
        <f>Gen_form!AS710</f>
        <v>0</v>
      </c>
      <c r="U54" s="1667">
        <f>Gen_form!AT710</f>
        <v>0</v>
      </c>
      <c r="V54" s="1667">
        <f>Gen_form!AU710</f>
        <v>0</v>
      </c>
      <c r="W54" s="1667">
        <f>Gen_form!AV710</f>
        <v>0</v>
      </c>
      <c r="X54" s="1667">
        <f>Gen_form!AW710</f>
        <v>0</v>
      </c>
      <c r="Y54" s="1667">
        <f>Gen_form!AX710</f>
        <v>0</v>
      </c>
      <c r="Z54" s="1667" t="str">
        <f>Gen_form!AY710</f>
        <v/>
      </c>
      <c r="AA54" s="1667" t="str">
        <f>Gen_form!AZ710</f>
        <v/>
      </c>
      <c r="AB54" s="1667" t="str">
        <f>Gen_form!BA710</f>
        <v/>
      </c>
      <c r="AC54" s="1667" t="str">
        <f>Gen_form!BB710</f>
        <v/>
      </c>
    </row>
    <row r="55" spans="2:29">
      <c r="B55" s="1667">
        <f>Gen_form!AA711</f>
        <v>100</v>
      </c>
      <c r="C55" s="1667">
        <f>Gen_form!AB711</f>
        <v>400</v>
      </c>
      <c r="D55" s="1667">
        <f>Gen_form!AC711</f>
        <v>0.05</v>
      </c>
      <c r="E55" s="1667">
        <f>Gen_form!AD711</f>
        <v>0</v>
      </c>
      <c r="F55" s="1667" t="str">
        <f>Gen_form!AE711</f>
        <v>70-120</v>
      </c>
      <c r="G55" s="1667">
        <f>Gen_form!AF711</f>
        <v>0</v>
      </c>
      <c r="H55" s="1667" t="str">
        <f>Gen_form!AG711</f>
        <v>none</v>
      </c>
      <c r="I55" s="1667">
        <f>Gen_form!AH711</f>
        <v>60</v>
      </c>
      <c r="J55" s="1667" t="str">
        <f>Gen_form!AI711</f>
        <v>cm</v>
      </c>
      <c r="K55" s="1667">
        <f>Gen_form!AJ711</f>
        <v>1</v>
      </c>
      <c r="L55" s="1667" t="str">
        <f>Gen_form!AK711</f>
        <v>Low</v>
      </c>
      <c r="M55" s="1667" t="str">
        <f>Gen_form!AL711</f>
        <v>Internal</v>
      </c>
      <c r="N55" s="1667">
        <f>Gen_form!AM711</f>
        <v>0</v>
      </c>
      <c r="O55" s="1667">
        <f>Gen_form!AN711</f>
        <v>0</v>
      </c>
      <c r="P55" s="1667" t="str">
        <f>Gen_form!AO711</f>
        <v>Large</v>
      </c>
      <c r="Q55" s="1667">
        <f>Gen_form!AP711</f>
        <v>0</v>
      </c>
      <c r="R55" s="1667">
        <f>Gen_form!AQ711</f>
        <v>0</v>
      </c>
      <c r="S55" s="1667">
        <f>Gen_form!AR711</f>
        <v>1</v>
      </c>
      <c r="T55" s="1667">
        <f>Gen_form!AS711</f>
        <v>0</v>
      </c>
      <c r="U55" s="1667">
        <f>Gen_form!AT711</f>
        <v>0</v>
      </c>
      <c r="V55" s="1667">
        <f>Gen_form!AU711</f>
        <v>0</v>
      </c>
      <c r="W55" s="1667">
        <f>Gen_form!AV711</f>
        <v>0</v>
      </c>
      <c r="X55" s="1667">
        <f>Gen_form!AW711</f>
        <v>0</v>
      </c>
      <c r="Y55" s="1667">
        <f>Gen_form!AX711</f>
        <v>0</v>
      </c>
      <c r="Z55" s="1667" t="str">
        <f>Gen_form!AY711</f>
        <v/>
      </c>
      <c r="AA55" s="1667" t="str">
        <f>Gen_form!AZ711</f>
        <v/>
      </c>
      <c r="AB55" s="1667" t="str">
        <f>Gen_form!BA711</f>
        <v/>
      </c>
      <c r="AC55" s="1667" t="str">
        <f>Gen_form!BB711</f>
        <v/>
      </c>
    </row>
    <row r="56" spans="2:29">
      <c r="B56" s="1667">
        <f>Gen_form!AA712</f>
        <v>100</v>
      </c>
      <c r="C56" s="1667">
        <f>Gen_form!AB712</f>
        <v>400</v>
      </c>
      <c r="D56" s="1667">
        <f>Gen_form!AC712</f>
        <v>0.05</v>
      </c>
      <c r="E56" s="1667">
        <f>Gen_form!AD712</f>
        <v>0</v>
      </c>
      <c r="F56" s="1667" t="str">
        <f>Gen_form!AE712</f>
        <v>100-155</v>
      </c>
      <c r="G56" s="1667">
        <f>Gen_form!AF712</f>
        <v>0</v>
      </c>
      <c r="H56" s="1667" t="str">
        <f>Gen_form!AG712</f>
        <v>none</v>
      </c>
      <c r="I56" s="1667">
        <f>Gen_form!AH712</f>
        <v>60</v>
      </c>
      <c r="J56" s="1667" t="str">
        <f>Gen_form!AI712</f>
        <v>cm</v>
      </c>
      <c r="K56" s="1667">
        <f>Gen_form!AJ712</f>
        <v>1</v>
      </c>
      <c r="L56" s="1667" t="str">
        <f>Gen_form!AK712</f>
        <v>Low</v>
      </c>
      <c r="M56" s="1667" t="str">
        <f>Gen_form!AL712</f>
        <v>Internal</v>
      </c>
      <c r="N56" s="1667">
        <f>Gen_form!AM712</f>
        <v>0</v>
      </c>
      <c r="O56" s="1667">
        <f>Gen_form!AN712</f>
        <v>0</v>
      </c>
      <c r="P56" s="1667" t="str">
        <f>Gen_form!AO712</f>
        <v>Large</v>
      </c>
      <c r="Q56" s="1667">
        <f>Gen_form!AP712</f>
        <v>0</v>
      </c>
      <c r="R56" s="1667">
        <f>Gen_form!AQ712</f>
        <v>0</v>
      </c>
      <c r="S56" s="1667">
        <f>Gen_form!AR712</f>
        <v>1</v>
      </c>
      <c r="T56" s="1667">
        <f>Gen_form!AS712</f>
        <v>1</v>
      </c>
      <c r="U56" s="1667">
        <f>Gen_form!AT712</f>
        <v>0</v>
      </c>
      <c r="V56" s="1667">
        <f>Gen_form!AU712</f>
        <v>0</v>
      </c>
      <c r="W56" s="1667">
        <f>Gen_form!AV712</f>
        <v>0</v>
      </c>
      <c r="X56" s="1667">
        <f>Gen_form!AW712</f>
        <v>0</v>
      </c>
      <c r="Y56" s="1667">
        <f>Gen_form!AX712</f>
        <v>0</v>
      </c>
      <c r="Z56" s="1667" t="str">
        <f>Gen_form!AY712</f>
        <v/>
      </c>
      <c r="AA56" s="1667" t="str">
        <f>Gen_form!AZ712</f>
        <v/>
      </c>
      <c r="AB56" s="1667" t="str">
        <f>Gen_form!BA712</f>
        <v/>
      </c>
      <c r="AC56" s="1667" t="str">
        <f>Gen_form!BB712</f>
        <v/>
      </c>
    </row>
    <row r="57" spans="2:29">
      <c r="B57" s="1667">
        <f>Gen_form!AA713</f>
        <v>100</v>
      </c>
      <c r="C57" s="1667">
        <f>Gen_form!AB713</f>
        <v>400</v>
      </c>
      <c r="D57" s="1667">
        <f>Gen_form!AC713</f>
        <v>0.05</v>
      </c>
      <c r="E57" s="1667">
        <f>Gen_form!AD713</f>
        <v>0</v>
      </c>
      <c r="F57" s="1667" t="str">
        <f>Gen_form!AE713</f>
        <v>100-155</v>
      </c>
      <c r="G57" s="1667">
        <f>Gen_form!AF713</f>
        <v>3.5</v>
      </c>
      <c r="H57" s="1667" t="str">
        <f>Gen_form!AG713</f>
        <v>none</v>
      </c>
      <c r="I57" s="1667">
        <f>Gen_form!AH713</f>
        <v>60</v>
      </c>
      <c r="J57" s="1667" t="str">
        <f>Gen_form!AI713</f>
        <v>cm</v>
      </c>
      <c r="K57" s="1667">
        <f>Gen_form!AJ713</f>
        <v>1</v>
      </c>
      <c r="L57" s="1667" t="str">
        <f>Gen_form!AK713</f>
        <v>Low</v>
      </c>
      <c r="M57" s="1667" t="str">
        <f>Gen_form!AL713</f>
        <v>Internal</v>
      </c>
      <c r="N57" s="1667">
        <f>Gen_form!AM713</f>
        <v>0</v>
      </c>
      <c r="O57" s="1667">
        <f>Gen_form!AN713</f>
        <v>0</v>
      </c>
      <c r="P57" s="1667" t="str">
        <f>Gen_form!AO713</f>
        <v>Large</v>
      </c>
      <c r="Q57" s="1667">
        <f>Gen_form!AP713</f>
        <v>0</v>
      </c>
      <c r="R57" s="1667">
        <f>Gen_form!AQ713</f>
        <v>0</v>
      </c>
      <c r="S57" s="1667">
        <f>Gen_form!AR713</f>
        <v>0</v>
      </c>
      <c r="T57" s="1667">
        <f>Gen_form!AS713</f>
        <v>1</v>
      </c>
      <c r="U57" s="1667">
        <f>Gen_form!AT713</f>
        <v>0</v>
      </c>
      <c r="V57" s="1667">
        <f>Gen_form!AU713</f>
        <v>0</v>
      </c>
      <c r="W57" s="1667">
        <f>Gen_form!AV713</f>
        <v>0</v>
      </c>
      <c r="X57" s="1667">
        <f>Gen_form!AW713</f>
        <v>0</v>
      </c>
      <c r="Y57" s="1667">
        <f>Gen_form!AX713</f>
        <v>0</v>
      </c>
      <c r="Z57" s="1667" t="str">
        <f>Gen_form!AY713</f>
        <v/>
      </c>
      <c r="AA57" s="1667" t="str">
        <f>Gen_form!AZ713</f>
        <v/>
      </c>
      <c r="AB57" s="1667" t="str">
        <f>Gen_form!BA713</f>
        <v/>
      </c>
      <c r="AC57" s="1667" t="str">
        <f>Gen_form!BB713</f>
        <v/>
      </c>
    </row>
    <row r="58" spans="2:29">
      <c r="B58" s="1667">
        <f>Gen_form!AA714</f>
        <v>100</v>
      </c>
      <c r="C58" s="1667">
        <f>Gen_form!AB714</f>
        <v>400</v>
      </c>
      <c r="D58" s="1667">
        <f>Gen_form!AC714</f>
        <v>0.05</v>
      </c>
      <c r="E58" s="1667">
        <f>Gen_form!AD714</f>
        <v>0</v>
      </c>
      <c r="F58" s="1667" t="str">
        <f>Gen_form!AE714</f>
        <v>100-155</v>
      </c>
      <c r="G58" s="1667">
        <f>Gen_form!AF714</f>
        <v>3.5</v>
      </c>
      <c r="H58" s="1667" t="str">
        <f>Gen_form!AG714</f>
        <v>none</v>
      </c>
      <c r="I58" s="1667">
        <f>Gen_form!AH714</f>
        <v>60</v>
      </c>
      <c r="J58" s="1667" t="str">
        <f>Gen_form!AI714</f>
        <v>cm</v>
      </c>
      <c r="K58" s="1667">
        <f>Gen_form!AJ714</f>
        <v>1</v>
      </c>
      <c r="L58" s="1667" t="str">
        <f>Gen_form!AK714</f>
        <v>Low</v>
      </c>
      <c r="M58" s="1667" t="str">
        <f>Gen_form!AL714</f>
        <v>Internal</v>
      </c>
      <c r="N58" s="1667">
        <f>Gen_form!AM714</f>
        <v>0</v>
      </c>
      <c r="O58" s="1667">
        <f>Gen_form!AN714</f>
        <v>0</v>
      </c>
      <c r="P58" s="1667" t="str">
        <f>Gen_form!AO714</f>
        <v>Large</v>
      </c>
      <c r="Q58" s="1667">
        <f>Gen_form!AP714</f>
        <v>0</v>
      </c>
      <c r="R58" s="1667">
        <f>Gen_form!AQ714</f>
        <v>0</v>
      </c>
      <c r="S58" s="1667">
        <f>Gen_form!AR714</f>
        <v>0</v>
      </c>
      <c r="T58" s="1667">
        <f>Gen_form!AS714</f>
        <v>1</v>
      </c>
      <c r="U58" s="1667">
        <f>Gen_form!AT714</f>
        <v>0</v>
      </c>
      <c r="V58" s="1667">
        <f>Gen_form!AU714</f>
        <v>0</v>
      </c>
      <c r="W58" s="1667">
        <f>Gen_form!AV714</f>
        <v>0</v>
      </c>
      <c r="X58" s="1667">
        <f>Gen_form!AW714</f>
        <v>0</v>
      </c>
      <c r="Y58" s="1667">
        <f>Gen_form!AX714</f>
        <v>0</v>
      </c>
      <c r="Z58" s="1667" t="str">
        <f>Gen_form!AY714</f>
        <v/>
      </c>
      <c r="AA58" s="1667" t="str">
        <f>Gen_form!AZ714</f>
        <v/>
      </c>
      <c r="AB58" s="1667" t="str">
        <f>Gen_form!BA714</f>
        <v/>
      </c>
      <c r="AC58" s="1667" t="str">
        <f>Gen_form!BB714</f>
        <v/>
      </c>
    </row>
    <row r="59" spans="2:29">
      <c r="B59" s="1667">
        <f>Gen_form!AA715</f>
        <v>100</v>
      </c>
      <c r="C59" s="1667">
        <f>Gen_form!AB715</f>
        <v>400</v>
      </c>
      <c r="D59" s="1667">
        <f>Gen_form!AC715</f>
        <v>0.05</v>
      </c>
      <c r="E59" s="1667">
        <f>Gen_form!AD715</f>
        <v>0</v>
      </c>
      <c r="F59" s="1667" t="str">
        <f>Gen_form!AE715</f>
        <v>100-155</v>
      </c>
      <c r="G59" s="1667">
        <f>Gen_form!AF715</f>
        <v>4</v>
      </c>
      <c r="H59" s="1667" t="str">
        <f>Gen_form!AG715</f>
        <v>none</v>
      </c>
      <c r="I59" s="1667">
        <f>Gen_form!AH715</f>
        <v>60</v>
      </c>
      <c r="J59" s="1667" t="str">
        <f>Gen_form!AI715</f>
        <v>cm</v>
      </c>
      <c r="K59" s="1667">
        <f>Gen_form!AJ715</f>
        <v>1</v>
      </c>
      <c r="L59" s="1667" t="str">
        <f>Gen_form!AK715</f>
        <v>Low</v>
      </c>
      <c r="M59" s="1667" t="str">
        <f>Gen_form!AL715</f>
        <v>Internal</v>
      </c>
      <c r="N59" s="1667">
        <f>Gen_form!AM715</f>
        <v>0</v>
      </c>
      <c r="O59" s="1667">
        <f>Gen_form!AN715</f>
        <v>0</v>
      </c>
      <c r="P59" s="1667" t="str">
        <f>Gen_form!AO715</f>
        <v>Large</v>
      </c>
      <c r="Q59" s="1667">
        <f>Gen_form!AP715</f>
        <v>0</v>
      </c>
      <c r="R59" s="1667">
        <f>Gen_form!AQ715</f>
        <v>0</v>
      </c>
      <c r="S59" s="1667">
        <f>Gen_form!AR715</f>
        <v>0</v>
      </c>
      <c r="T59" s="1667">
        <f>Gen_form!AS715</f>
        <v>1</v>
      </c>
      <c r="U59" s="1667">
        <f>Gen_form!AT715</f>
        <v>0</v>
      </c>
      <c r="V59" s="1667">
        <f>Gen_form!AU715</f>
        <v>0</v>
      </c>
      <c r="W59" s="1667">
        <f>Gen_form!AV715</f>
        <v>0</v>
      </c>
      <c r="X59" s="1667">
        <f>Gen_form!AW715</f>
        <v>0</v>
      </c>
      <c r="Y59" s="1667">
        <f>Gen_form!AX715</f>
        <v>0</v>
      </c>
      <c r="Z59" s="1667" t="str">
        <f>Gen_form!AY715</f>
        <v/>
      </c>
      <c r="AA59" s="1667" t="str">
        <f>Gen_form!AZ715</f>
        <v/>
      </c>
      <c r="AB59" s="1667" t="str">
        <f>Gen_form!BA715</f>
        <v/>
      </c>
      <c r="AC59" s="1667" t="str">
        <f>Gen_form!BB715</f>
        <v/>
      </c>
    </row>
    <row r="60" spans="2:29">
      <c r="B60" s="1667">
        <f>Gen_form!AA716</f>
        <v>100</v>
      </c>
      <c r="C60" s="1667">
        <f>Gen_form!AB716</f>
        <v>400</v>
      </c>
      <c r="D60" s="1667">
        <f>Gen_form!AC716</f>
        <v>0.05</v>
      </c>
      <c r="E60" s="1667">
        <f>Gen_form!AD716</f>
        <v>0</v>
      </c>
      <c r="F60" s="1667" t="str">
        <f>Gen_form!AE716</f>
        <v>100-155</v>
      </c>
      <c r="G60" s="1667">
        <f>Gen_form!AF716</f>
        <v>4</v>
      </c>
      <c r="H60" s="1667" t="str">
        <f>Gen_form!AG716</f>
        <v>none</v>
      </c>
      <c r="I60" s="1667">
        <f>Gen_form!AH716</f>
        <v>60</v>
      </c>
      <c r="J60" s="1667" t="str">
        <f>Gen_form!AI716</f>
        <v>cm</v>
      </c>
      <c r="K60" s="1667">
        <f>Gen_form!AJ716</f>
        <v>1</v>
      </c>
      <c r="L60" s="1667" t="str">
        <f>Gen_form!AK716</f>
        <v>Low</v>
      </c>
      <c r="M60" s="1667" t="str">
        <f>Gen_form!AL716</f>
        <v>Internal</v>
      </c>
      <c r="N60" s="1667">
        <f>Gen_form!AM716</f>
        <v>0</v>
      </c>
      <c r="O60" s="1667">
        <f>Gen_form!AN716</f>
        <v>0</v>
      </c>
      <c r="P60" s="1667" t="str">
        <f>Gen_form!AO716</f>
        <v>Large</v>
      </c>
      <c r="Q60" s="1667">
        <f>Gen_form!AP716</f>
        <v>0</v>
      </c>
      <c r="R60" s="1667">
        <f>Gen_form!AQ716</f>
        <v>0</v>
      </c>
      <c r="S60" s="1667">
        <f>Gen_form!AR716</f>
        <v>0</v>
      </c>
      <c r="T60" s="1667">
        <f>Gen_form!AS716</f>
        <v>1</v>
      </c>
      <c r="U60" s="1667">
        <f>Gen_form!AT716</f>
        <v>0</v>
      </c>
      <c r="V60" s="1667">
        <f>Gen_form!AU716</f>
        <v>0</v>
      </c>
      <c r="W60" s="1667">
        <f>Gen_form!AV716</f>
        <v>0</v>
      </c>
      <c r="X60" s="1667">
        <f>Gen_form!AW716</f>
        <v>0</v>
      </c>
      <c r="Y60" s="1667">
        <f>Gen_form!AX716</f>
        <v>0</v>
      </c>
      <c r="Z60" s="1667" t="str">
        <f>Gen_form!AY716</f>
        <v/>
      </c>
      <c r="AA60" s="1667" t="str">
        <f>Gen_form!AZ716</f>
        <v/>
      </c>
      <c r="AB60" s="1667" t="str">
        <f>Gen_form!BA716</f>
        <v/>
      </c>
      <c r="AC60" s="1667" t="str">
        <f>Gen_form!BB716</f>
        <v/>
      </c>
    </row>
    <row r="61" spans="2:29">
      <c r="B61" s="1667">
        <f>Gen_form!AA717</f>
        <v>100</v>
      </c>
      <c r="C61" s="1667">
        <f>Gen_form!AB717</f>
        <v>400</v>
      </c>
      <c r="D61" s="1667">
        <f>Gen_form!AC717</f>
        <v>0.05</v>
      </c>
      <c r="E61" s="1667">
        <f>Gen_form!AD717</f>
        <v>0</v>
      </c>
      <c r="F61" s="1667" t="str">
        <f>Gen_form!AE717</f>
        <v>100-155</v>
      </c>
      <c r="G61" s="1667">
        <f>Gen_form!AF717</f>
        <v>3</v>
      </c>
      <c r="H61" s="1667" t="str">
        <f>Gen_form!AG717</f>
        <v>none</v>
      </c>
      <c r="I61" s="1667">
        <f>Gen_form!AH717</f>
        <v>60</v>
      </c>
      <c r="J61" s="1667" t="str">
        <f>Gen_form!AI717</f>
        <v>cm</v>
      </c>
      <c r="K61" s="1667">
        <f>Gen_form!AJ717</f>
        <v>1</v>
      </c>
      <c r="L61" s="1667" t="str">
        <f>Gen_form!AK717</f>
        <v>Low</v>
      </c>
      <c r="M61" s="1667" t="str">
        <f>Gen_form!AL717</f>
        <v>Internal</v>
      </c>
      <c r="N61" s="1667">
        <f>Gen_form!AM717</f>
        <v>0</v>
      </c>
      <c r="O61" s="1667">
        <f>Gen_form!AN717</f>
        <v>0</v>
      </c>
      <c r="P61" s="1667" t="str">
        <f>Gen_form!AO717</f>
        <v>Large</v>
      </c>
      <c r="Q61" s="1667">
        <f>Gen_form!AP717</f>
        <v>0</v>
      </c>
      <c r="R61" s="1667">
        <f>Gen_form!AQ717</f>
        <v>0</v>
      </c>
      <c r="S61" s="1667">
        <f>Gen_form!AR717</f>
        <v>0</v>
      </c>
      <c r="T61" s="1667">
        <f>Gen_form!AS717</f>
        <v>1</v>
      </c>
      <c r="U61" s="1667">
        <f>Gen_form!AT717</f>
        <v>0</v>
      </c>
      <c r="V61" s="1667">
        <f>Gen_form!AU717</f>
        <v>0</v>
      </c>
      <c r="W61" s="1667">
        <f>Gen_form!AV717</f>
        <v>0</v>
      </c>
      <c r="X61" s="1667">
        <f>Gen_form!AW717</f>
        <v>0</v>
      </c>
      <c r="Y61" s="1667">
        <f>Gen_form!AX717</f>
        <v>0</v>
      </c>
      <c r="Z61" s="1667" t="str">
        <f>Gen_form!AY717</f>
        <v/>
      </c>
      <c r="AA61" s="1667" t="str">
        <f>Gen_form!AZ717</f>
        <v/>
      </c>
      <c r="AB61" s="1667" t="str">
        <f>Gen_form!BA717</f>
        <v/>
      </c>
      <c r="AC61" s="1667" t="str">
        <f>Gen_form!BB717</f>
        <v/>
      </c>
    </row>
    <row r="62" spans="2:29">
      <c r="B62" s="1667">
        <f>Gen_form!AA718</f>
        <v>100</v>
      </c>
      <c r="C62" s="1667">
        <f>Gen_form!AB718</f>
        <v>400</v>
      </c>
      <c r="D62" s="1667">
        <f>Gen_form!AC718</f>
        <v>0.05</v>
      </c>
      <c r="E62" s="1667">
        <f>Gen_form!AD718</f>
        <v>0</v>
      </c>
      <c r="F62" s="1667" t="str">
        <f>Gen_form!AE718</f>
        <v>100-155</v>
      </c>
      <c r="G62" s="1667">
        <f>Gen_form!AF718</f>
        <v>3</v>
      </c>
      <c r="H62" s="1667" t="str">
        <f>Gen_form!AG718</f>
        <v>none</v>
      </c>
      <c r="I62" s="1667">
        <f>Gen_form!AH718</f>
        <v>60</v>
      </c>
      <c r="J62" s="1667" t="str">
        <f>Gen_form!AI718</f>
        <v>cm</v>
      </c>
      <c r="K62" s="1667">
        <f>Gen_form!AJ718</f>
        <v>1</v>
      </c>
      <c r="L62" s="1667" t="str">
        <f>Gen_form!AK718</f>
        <v>Low</v>
      </c>
      <c r="M62" s="1667" t="str">
        <f>Gen_form!AL718</f>
        <v>Internal</v>
      </c>
      <c r="N62" s="1667">
        <f>Gen_form!AM718</f>
        <v>0</v>
      </c>
      <c r="O62" s="1667">
        <f>Gen_form!AN718</f>
        <v>0</v>
      </c>
      <c r="P62" s="1667" t="str">
        <f>Gen_form!AO718</f>
        <v>Large</v>
      </c>
      <c r="Q62" s="1667">
        <f>Gen_form!AP718</f>
        <v>0</v>
      </c>
      <c r="R62" s="1667">
        <f>Gen_form!AQ718</f>
        <v>0</v>
      </c>
      <c r="S62" s="1667">
        <f>Gen_form!AR718</f>
        <v>0</v>
      </c>
      <c r="T62" s="1667">
        <f>Gen_form!AS718</f>
        <v>1</v>
      </c>
      <c r="U62" s="1667">
        <f>Gen_form!AT718</f>
        <v>0</v>
      </c>
      <c r="V62" s="1667">
        <f>Gen_form!AU718</f>
        <v>0</v>
      </c>
      <c r="W62" s="1667">
        <f>Gen_form!AV718</f>
        <v>0</v>
      </c>
      <c r="X62" s="1667">
        <f>Gen_form!AW718</f>
        <v>0</v>
      </c>
      <c r="Y62" s="1667">
        <f>Gen_form!AX718</f>
        <v>0</v>
      </c>
      <c r="Z62" s="1667" t="str">
        <f>Gen_form!AY718</f>
        <v/>
      </c>
      <c r="AA62" s="1667" t="str">
        <f>Gen_form!AZ718</f>
        <v/>
      </c>
      <c r="AB62" s="1667" t="str">
        <f>Gen_form!BA718</f>
        <v/>
      </c>
      <c r="AC62" s="1667" t="str">
        <f>Gen_form!BB718</f>
        <v/>
      </c>
    </row>
    <row r="63" spans="2:29">
      <c r="B63" s="1667">
        <f>Gen_form!AA719</f>
        <v>120</v>
      </c>
      <c r="C63" s="1667">
        <f>Gen_form!AB719</f>
        <v>400</v>
      </c>
      <c r="D63" s="1667">
        <f>Gen_form!AC719</f>
        <v>0.05</v>
      </c>
      <c r="E63" s="1667">
        <f>Gen_form!AD719</f>
        <v>0</v>
      </c>
      <c r="F63" s="1667" t="str">
        <f>Gen_form!AE719</f>
        <v>100-155</v>
      </c>
      <c r="G63" s="1667">
        <f>Gen_form!AF719</f>
        <v>0</v>
      </c>
      <c r="H63" s="1667" t="str">
        <f>Gen_form!AG719</f>
        <v>none</v>
      </c>
      <c r="I63" s="1667">
        <f>Gen_form!AH719</f>
        <v>60</v>
      </c>
      <c r="J63" s="1667" t="str">
        <f>Gen_form!AI719</f>
        <v>cm</v>
      </c>
      <c r="K63" s="1667">
        <f>Gen_form!AJ719</f>
        <v>1</v>
      </c>
      <c r="L63" s="1667" t="str">
        <f>Gen_form!AK719</f>
        <v>Low</v>
      </c>
      <c r="M63" s="1667" t="str">
        <f>Gen_form!AL719</f>
        <v>Internal</v>
      </c>
      <c r="N63" s="1667">
        <f>Gen_form!AM719</f>
        <v>0</v>
      </c>
      <c r="O63" s="1667">
        <f>Gen_form!AN719</f>
        <v>0</v>
      </c>
      <c r="P63" s="1667" t="str">
        <f>Gen_form!AO719</f>
        <v>Large</v>
      </c>
      <c r="Q63" s="1667">
        <f>Gen_form!AP719</f>
        <v>0</v>
      </c>
      <c r="R63" s="1667">
        <f>Gen_form!AQ719</f>
        <v>0</v>
      </c>
      <c r="S63" s="1667">
        <f>Gen_form!AR719</f>
        <v>1</v>
      </c>
      <c r="T63" s="1667">
        <f>Gen_form!AS719</f>
        <v>0</v>
      </c>
      <c r="U63" s="1667">
        <f>Gen_form!AT719</f>
        <v>0</v>
      </c>
      <c r="V63" s="1667">
        <f>Gen_form!AU719</f>
        <v>0</v>
      </c>
      <c r="W63" s="1667">
        <f>Gen_form!AV719</f>
        <v>0</v>
      </c>
      <c r="X63" s="1667">
        <f>Gen_form!AW719</f>
        <v>0</v>
      </c>
      <c r="Y63" s="1667">
        <f>Gen_form!AX719</f>
        <v>0</v>
      </c>
      <c r="Z63" s="1667" t="str">
        <f>Gen_form!AY719</f>
        <v/>
      </c>
      <c r="AA63" s="1667" t="str">
        <f>Gen_form!AZ719</f>
        <v/>
      </c>
      <c r="AB63" s="1667" t="str">
        <f>Gen_form!BA719</f>
        <v/>
      </c>
      <c r="AC63" s="1667" t="str">
        <f>Gen_form!BB719</f>
        <v/>
      </c>
    </row>
    <row r="64" spans="2:29">
      <c r="B64" s="1667">
        <f>Gen_form!AA720</f>
        <v>120</v>
      </c>
      <c r="C64" s="1667">
        <f>Gen_form!AB720</f>
        <v>400</v>
      </c>
      <c r="D64" s="1667">
        <f>Gen_form!AC720</f>
        <v>0.05</v>
      </c>
      <c r="E64" s="1667">
        <f>Gen_form!AD720</f>
        <v>0</v>
      </c>
      <c r="F64" s="1667" t="str">
        <f>Gen_form!AE720</f>
        <v>100-155</v>
      </c>
      <c r="G64" s="1667">
        <f>Gen_form!AF720</f>
        <v>0</v>
      </c>
      <c r="H64" s="1667" t="str">
        <f>Gen_form!AG720</f>
        <v>none</v>
      </c>
      <c r="I64" s="1667">
        <f>Gen_form!AH720</f>
        <v>60</v>
      </c>
      <c r="J64" s="1667" t="str">
        <f>Gen_form!AI720</f>
        <v>cm</v>
      </c>
      <c r="K64" s="1667">
        <f>Gen_form!AJ720</f>
        <v>1</v>
      </c>
      <c r="L64" s="1667" t="str">
        <f>Gen_form!AK720</f>
        <v>Low</v>
      </c>
      <c r="M64" s="1667" t="str">
        <f>Gen_form!AL720</f>
        <v>Internal</v>
      </c>
      <c r="N64" s="1667">
        <f>Gen_form!AM720</f>
        <v>0</v>
      </c>
      <c r="O64" s="1667">
        <f>Gen_form!AN720</f>
        <v>0</v>
      </c>
      <c r="P64" s="1667" t="str">
        <f>Gen_form!AO720</f>
        <v>Large</v>
      </c>
      <c r="Q64" s="1667">
        <f>Gen_form!AP720</f>
        <v>0</v>
      </c>
      <c r="R64" s="1667">
        <f>Gen_form!AQ720</f>
        <v>0</v>
      </c>
      <c r="S64" s="1667">
        <f>Gen_form!AR720</f>
        <v>1</v>
      </c>
      <c r="T64" s="1667">
        <f>Gen_form!AS720</f>
        <v>1</v>
      </c>
      <c r="U64" s="1667">
        <f>Gen_form!AT720</f>
        <v>0</v>
      </c>
      <c r="V64" s="1667">
        <f>Gen_form!AU720</f>
        <v>0</v>
      </c>
      <c r="W64" s="1667">
        <f>Gen_form!AV720</f>
        <v>0</v>
      </c>
      <c r="X64" s="1667">
        <f>Gen_form!AW720</f>
        <v>0</v>
      </c>
      <c r="Y64" s="1667">
        <f>Gen_form!AX720</f>
        <v>0</v>
      </c>
      <c r="Z64" s="1667" t="str">
        <f>Gen_form!AY720</f>
        <v/>
      </c>
      <c r="AA64" s="1667" t="str">
        <f>Gen_form!AZ720</f>
        <v/>
      </c>
      <c r="AB64" s="1667" t="str">
        <f>Gen_form!BA720</f>
        <v/>
      </c>
      <c r="AC64" s="1667" t="str">
        <f>Gen_form!BB720</f>
        <v/>
      </c>
    </row>
    <row r="65" spans="2:29">
      <c r="B65" s="1667">
        <f>Gen_form!AA721</f>
        <v>120</v>
      </c>
      <c r="C65" s="1667">
        <f>Gen_form!AB721</f>
        <v>400</v>
      </c>
      <c r="D65" s="1667">
        <f>Gen_form!AC721</f>
        <v>0.05</v>
      </c>
      <c r="E65" s="1667">
        <f>Gen_form!AD721</f>
        <v>0</v>
      </c>
      <c r="F65" s="1667" t="str">
        <f>Gen_form!AE721</f>
        <v>100-155</v>
      </c>
      <c r="G65" s="1667">
        <f>Gen_form!AF721</f>
        <v>4</v>
      </c>
      <c r="H65" s="1667" t="str">
        <f>Gen_form!AG721</f>
        <v>none</v>
      </c>
      <c r="I65" s="1667">
        <f>Gen_form!AH721</f>
        <v>60</v>
      </c>
      <c r="J65" s="1667" t="str">
        <f>Gen_form!AI721</f>
        <v>cm</v>
      </c>
      <c r="K65" s="1667">
        <f>Gen_form!AJ721</f>
        <v>1</v>
      </c>
      <c r="L65" s="1667" t="str">
        <f>Gen_form!AK721</f>
        <v>Low</v>
      </c>
      <c r="M65" s="1667" t="str">
        <f>Gen_form!AL721</f>
        <v>Internal</v>
      </c>
      <c r="N65" s="1667">
        <f>Gen_form!AM721</f>
        <v>0</v>
      </c>
      <c r="O65" s="1667">
        <f>Gen_form!AN721</f>
        <v>0</v>
      </c>
      <c r="P65" s="1667" t="str">
        <f>Gen_form!AO721</f>
        <v>Large</v>
      </c>
      <c r="Q65" s="1667">
        <f>Gen_form!AP721</f>
        <v>0</v>
      </c>
      <c r="R65" s="1667">
        <f>Gen_form!AQ721</f>
        <v>0</v>
      </c>
      <c r="S65" s="1667">
        <f>Gen_form!AR721</f>
        <v>0</v>
      </c>
      <c r="T65" s="1667">
        <f>Gen_form!AS721</f>
        <v>1</v>
      </c>
      <c r="U65" s="1667">
        <f>Gen_form!AT721</f>
        <v>0</v>
      </c>
      <c r="V65" s="1667">
        <f>Gen_form!AU721</f>
        <v>0</v>
      </c>
      <c r="W65" s="1667">
        <f>Gen_form!AV721</f>
        <v>0</v>
      </c>
      <c r="X65" s="1667">
        <f>Gen_form!AW721</f>
        <v>0</v>
      </c>
      <c r="Y65" s="1667">
        <f>Gen_form!AX721</f>
        <v>0</v>
      </c>
      <c r="Z65" s="1667" t="str">
        <f>Gen_form!AY721</f>
        <v/>
      </c>
      <c r="AA65" s="1667" t="str">
        <f>Gen_form!AZ721</f>
        <v/>
      </c>
      <c r="AB65" s="1667" t="str">
        <f>Gen_form!BA721</f>
        <v/>
      </c>
      <c r="AC65" s="1667" t="str">
        <f>Gen_form!BB721</f>
        <v/>
      </c>
    </row>
    <row r="66" spans="2:29">
      <c r="B66" s="1667">
        <f>Gen_form!AA722</f>
        <v>120</v>
      </c>
      <c r="C66" s="1667">
        <f>Gen_form!AB722</f>
        <v>400</v>
      </c>
      <c r="D66" s="1667">
        <f>Gen_form!AC722</f>
        <v>0.05</v>
      </c>
      <c r="E66" s="1667">
        <f>Gen_form!AD722</f>
        <v>0</v>
      </c>
      <c r="F66" s="1667" t="str">
        <f>Gen_form!AE722</f>
        <v>100-155</v>
      </c>
      <c r="G66" s="1667">
        <f>Gen_form!AF722</f>
        <v>4</v>
      </c>
      <c r="H66" s="1667" t="str">
        <f>Gen_form!AG722</f>
        <v>none</v>
      </c>
      <c r="I66" s="1667">
        <f>Gen_form!AH722</f>
        <v>60</v>
      </c>
      <c r="J66" s="1667" t="str">
        <f>Gen_form!AI722</f>
        <v>cm</v>
      </c>
      <c r="K66" s="1667">
        <f>Gen_form!AJ722</f>
        <v>1</v>
      </c>
      <c r="L66" s="1667" t="str">
        <f>Gen_form!AK722</f>
        <v>Low</v>
      </c>
      <c r="M66" s="1667" t="str">
        <f>Gen_form!AL722</f>
        <v>Internal</v>
      </c>
      <c r="N66" s="1667">
        <f>Gen_form!AM722</f>
        <v>0</v>
      </c>
      <c r="O66" s="1667">
        <f>Gen_form!AN722</f>
        <v>0</v>
      </c>
      <c r="P66" s="1667" t="str">
        <f>Gen_form!AO722</f>
        <v>Large</v>
      </c>
      <c r="Q66" s="1667">
        <f>Gen_form!AP722</f>
        <v>0</v>
      </c>
      <c r="R66" s="1667">
        <f>Gen_form!AQ722</f>
        <v>0</v>
      </c>
      <c r="S66" s="1667">
        <f>Gen_form!AR722</f>
        <v>0</v>
      </c>
      <c r="T66" s="1667">
        <f>Gen_form!AS722</f>
        <v>1</v>
      </c>
      <c r="U66" s="1667">
        <f>Gen_form!AT722</f>
        <v>0</v>
      </c>
      <c r="V66" s="1667">
        <f>Gen_form!AU722</f>
        <v>0</v>
      </c>
      <c r="W66" s="1667">
        <f>Gen_form!AV722</f>
        <v>0</v>
      </c>
      <c r="X66" s="1667">
        <f>Gen_form!AW722</f>
        <v>0</v>
      </c>
      <c r="Y66" s="1667">
        <f>Gen_form!AX722</f>
        <v>0</v>
      </c>
      <c r="Z66" s="1667" t="str">
        <f>Gen_form!AY722</f>
        <v/>
      </c>
      <c r="AA66" s="1667" t="str">
        <f>Gen_form!AZ722</f>
        <v/>
      </c>
      <c r="AB66" s="1667" t="str">
        <f>Gen_form!BA722</f>
        <v/>
      </c>
      <c r="AC66" s="1667" t="str">
        <f>Gen_form!BB722</f>
        <v/>
      </c>
    </row>
    <row r="67" spans="2:29">
      <c r="B67" s="1667">
        <f>Gen_form!AA723</f>
        <v>120</v>
      </c>
      <c r="C67" s="1667">
        <f>Gen_form!AB723</f>
        <v>400</v>
      </c>
      <c r="D67" s="1667">
        <f>Gen_form!AC723</f>
        <v>0.05</v>
      </c>
      <c r="E67" s="1667">
        <f>Gen_form!AD723</f>
        <v>0</v>
      </c>
      <c r="F67" s="1667" t="str">
        <f>Gen_form!AE723</f>
        <v>100-155</v>
      </c>
      <c r="G67" s="1667">
        <f>Gen_form!AF723</f>
        <v>4.5</v>
      </c>
      <c r="H67" s="1667" t="str">
        <f>Gen_form!AG723</f>
        <v>none</v>
      </c>
      <c r="I67" s="1667">
        <f>Gen_form!AH723</f>
        <v>60</v>
      </c>
      <c r="J67" s="1667" t="str">
        <f>Gen_form!AI723</f>
        <v>cm</v>
      </c>
      <c r="K67" s="1667">
        <f>Gen_form!AJ723</f>
        <v>1</v>
      </c>
      <c r="L67" s="1667" t="str">
        <f>Gen_form!AK723</f>
        <v>Low</v>
      </c>
      <c r="M67" s="1667" t="str">
        <f>Gen_form!AL723</f>
        <v>Internal</v>
      </c>
      <c r="N67" s="1667">
        <f>Gen_form!AM723</f>
        <v>0</v>
      </c>
      <c r="O67" s="1667">
        <f>Gen_form!AN723</f>
        <v>0</v>
      </c>
      <c r="P67" s="1667" t="str">
        <f>Gen_form!AO723</f>
        <v>Large</v>
      </c>
      <c r="Q67" s="1667">
        <f>Gen_form!AP723</f>
        <v>0</v>
      </c>
      <c r="R67" s="1667">
        <f>Gen_form!AQ723</f>
        <v>0</v>
      </c>
      <c r="S67" s="1667">
        <f>Gen_form!AR723</f>
        <v>0</v>
      </c>
      <c r="T67" s="1667">
        <f>Gen_form!AS723</f>
        <v>1</v>
      </c>
      <c r="U67" s="1667">
        <f>Gen_form!AT723</f>
        <v>0</v>
      </c>
      <c r="V67" s="1667">
        <f>Gen_form!AU723</f>
        <v>0</v>
      </c>
      <c r="W67" s="1667">
        <f>Gen_form!AV723</f>
        <v>0</v>
      </c>
      <c r="X67" s="1667">
        <f>Gen_form!AW723</f>
        <v>0</v>
      </c>
      <c r="Y67" s="1667">
        <f>Gen_form!AX723</f>
        <v>0</v>
      </c>
      <c r="Z67" s="1667" t="str">
        <f>Gen_form!AY723</f>
        <v/>
      </c>
      <c r="AA67" s="1667" t="str">
        <f>Gen_form!AZ723</f>
        <v/>
      </c>
      <c r="AB67" s="1667" t="str">
        <f>Gen_form!BA723</f>
        <v/>
      </c>
      <c r="AC67" s="1667" t="str">
        <f>Gen_form!BB723</f>
        <v/>
      </c>
    </row>
    <row r="68" spans="2:29">
      <c r="B68" s="1667">
        <f>Gen_form!AA724</f>
        <v>120</v>
      </c>
      <c r="C68" s="1667">
        <f>Gen_form!AB724</f>
        <v>400</v>
      </c>
      <c r="D68" s="1667">
        <f>Gen_form!AC724</f>
        <v>0.05</v>
      </c>
      <c r="E68" s="1667">
        <f>Gen_form!AD724</f>
        <v>0</v>
      </c>
      <c r="F68" s="1667" t="str">
        <f>Gen_form!AE724</f>
        <v>100-155</v>
      </c>
      <c r="G68" s="1667">
        <f>Gen_form!AF724</f>
        <v>4.5</v>
      </c>
      <c r="H68" s="1667" t="str">
        <f>Gen_form!AG724</f>
        <v>none</v>
      </c>
      <c r="I68" s="1667">
        <f>Gen_form!AH724</f>
        <v>60</v>
      </c>
      <c r="J68" s="1667" t="str">
        <f>Gen_form!AI724</f>
        <v>cm</v>
      </c>
      <c r="K68" s="1667">
        <f>Gen_form!AJ724</f>
        <v>1</v>
      </c>
      <c r="L68" s="1667" t="str">
        <f>Gen_form!AK724</f>
        <v>Low</v>
      </c>
      <c r="M68" s="1667" t="str">
        <f>Gen_form!AL724</f>
        <v>Internal</v>
      </c>
      <c r="N68" s="1667">
        <f>Gen_form!AM724</f>
        <v>0</v>
      </c>
      <c r="O68" s="1667">
        <f>Gen_form!AN724</f>
        <v>0</v>
      </c>
      <c r="P68" s="1667" t="str">
        <f>Gen_form!AO724</f>
        <v>Large</v>
      </c>
      <c r="Q68" s="1667">
        <f>Gen_form!AP724</f>
        <v>0</v>
      </c>
      <c r="R68" s="1667">
        <f>Gen_form!AQ724</f>
        <v>0</v>
      </c>
      <c r="S68" s="1667">
        <f>Gen_form!AR724</f>
        <v>0</v>
      </c>
      <c r="T68" s="1667">
        <f>Gen_form!AS724</f>
        <v>1</v>
      </c>
      <c r="U68" s="1667">
        <f>Gen_form!AT724</f>
        <v>0</v>
      </c>
      <c r="V68" s="1667">
        <f>Gen_form!AU724</f>
        <v>0</v>
      </c>
      <c r="W68" s="1667">
        <f>Gen_form!AV724</f>
        <v>0</v>
      </c>
      <c r="X68" s="1667">
        <f>Gen_form!AW724</f>
        <v>0</v>
      </c>
      <c r="Y68" s="1667">
        <f>Gen_form!AX724</f>
        <v>0</v>
      </c>
      <c r="Z68" s="1667" t="str">
        <f>Gen_form!AY724</f>
        <v/>
      </c>
      <c r="AA68" s="1667" t="str">
        <f>Gen_form!AZ724</f>
        <v/>
      </c>
      <c r="AB68" s="1667" t="str">
        <f>Gen_form!BA724</f>
        <v/>
      </c>
      <c r="AC68" s="1667" t="str">
        <f>Gen_form!BB724</f>
        <v/>
      </c>
    </row>
    <row r="69" spans="2:29">
      <c r="B69" s="1667">
        <f>Gen_form!AA725</f>
        <v>120</v>
      </c>
      <c r="C69" s="1667">
        <f>Gen_form!AB725</f>
        <v>400</v>
      </c>
      <c r="D69" s="1667">
        <f>Gen_form!AC725</f>
        <v>0.05</v>
      </c>
      <c r="E69" s="1667">
        <f>Gen_form!AD725</f>
        <v>0</v>
      </c>
      <c r="F69" s="1667" t="str">
        <f>Gen_form!AE725</f>
        <v>100-155</v>
      </c>
      <c r="G69" s="1667">
        <f>Gen_form!AF725</f>
        <v>3.5</v>
      </c>
      <c r="H69" s="1667" t="str">
        <f>Gen_form!AG725</f>
        <v>none</v>
      </c>
      <c r="I69" s="1667">
        <f>Gen_form!AH725</f>
        <v>60</v>
      </c>
      <c r="J69" s="1667" t="str">
        <f>Gen_form!AI725</f>
        <v>cm</v>
      </c>
      <c r="K69" s="1667">
        <f>Gen_form!AJ725</f>
        <v>1</v>
      </c>
      <c r="L69" s="1667" t="str">
        <f>Gen_form!AK725</f>
        <v>Low</v>
      </c>
      <c r="M69" s="1667" t="str">
        <f>Gen_form!AL725</f>
        <v>Internal</v>
      </c>
      <c r="N69" s="1667">
        <f>Gen_form!AM725</f>
        <v>0</v>
      </c>
      <c r="O69" s="1667">
        <f>Gen_form!AN725</f>
        <v>0</v>
      </c>
      <c r="P69" s="1667" t="str">
        <f>Gen_form!AO725</f>
        <v>Large</v>
      </c>
      <c r="Q69" s="1667">
        <f>Gen_form!AP725</f>
        <v>0</v>
      </c>
      <c r="R69" s="1667">
        <f>Gen_form!AQ725</f>
        <v>0</v>
      </c>
      <c r="S69" s="1667">
        <f>Gen_form!AR725</f>
        <v>0</v>
      </c>
      <c r="T69" s="1667">
        <f>Gen_form!AS725</f>
        <v>1</v>
      </c>
      <c r="U69" s="1667">
        <f>Gen_form!AT725</f>
        <v>0</v>
      </c>
      <c r="V69" s="1667">
        <f>Gen_form!AU725</f>
        <v>0</v>
      </c>
      <c r="W69" s="1667">
        <f>Gen_form!AV725</f>
        <v>0</v>
      </c>
      <c r="X69" s="1667">
        <f>Gen_form!AW725</f>
        <v>0</v>
      </c>
      <c r="Y69" s="1667">
        <f>Gen_form!AX725</f>
        <v>0</v>
      </c>
      <c r="Z69" s="1667" t="str">
        <f>Gen_form!AY725</f>
        <v/>
      </c>
      <c r="AA69" s="1667" t="str">
        <f>Gen_form!AZ725</f>
        <v/>
      </c>
      <c r="AB69" s="1667" t="str">
        <f>Gen_form!BA725</f>
        <v/>
      </c>
      <c r="AC69" s="1667" t="str">
        <f>Gen_form!BB725</f>
        <v/>
      </c>
    </row>
    <row r="70" spans="2:29">
      <c r="B70" s="1667">
        <f>Gen_form!AA726</f>
        <v>120</v>
      </c>
      <c r="C70" s="1667">
        <f>Gen_form!AB726</f>
        <v>400</v>
      </c>
      <c r="D70" s="1667">
        <f>Gen_form!AC726</f>
        <v>0.05</v>
      </c>
      <c r="E70" s="1667">
        <f>Gen_form!AD726</f>
        <v>0</v>
      </c>
      <c r="F70" s="1667" t="str">
        <f>Gen_form!AE726</f>
        <v>100-155</v>
      </c>
      <c r="G70" s="1667">
        <f>Gen_form!AF726</f>
        <v>3.5</v>
      </c>
      <c r="H70" s="1667" t="str">
        <f>Gen_form!AG726</f>
        <v>none</v>
      </c>
      <c r="I70" s="1667">
        <f>Gen_form!AH726</f>
        <v>60</v>
      </c>
      <c r="J70" s="1667" t="str">
        <f>Gen_form!AI726</f>
        <v>cm</v>
      </c>
      <c r="K70" s="1667">
        <f>Gen_form!AJ726</f>
        <v>1</v>
      </c>
      <c r="L70" s="1667" t="str">
        <f>Gen_form!AK726</f>
        <v>Low</v>
      </c>
      <c r="M70" s="1667" t="str">
        <f>Gen_form!AL726</f>
        <v>Internal</v>
      </c>
      <c r="N70" s="1667">
        <f>Gen_form!AM726</f>
        <v>0</v>
      </c>
      <c r="O70" s="1667">
        <f>Gen_form!AN726</f>
        <v>0</v>
      </c>
      <c r="P70" s="1667" t="str">
        <f>Gen_form!AO726</f>
        <v>Large</v>
      </c>
      <c r="Q70" s="1667">
        <f>Gen_form!AP726</f>
        <v>0</v>
      </c>
      <c r="R70" s="1667">
        <f>Gen_form!AQ726</f>
        <v>0</v>
      </c>
      <c r="S70" s="1667">
        <f>Gen_form!AR726</f>
        <v>0</v>
      </c>
      <c r="T70" s="1667">
        <f>Gen_form!AS726</f>
        <v>1</v>
      </c>
      <c r="U70" s="1667">
        <f>Gen_form!AT726</f>
        <v>0</v>
      </c>
      <c r="V70" s="1667">
        <f>Gen_form!AU726</f>
        <v>0</v>
      </c>
      <c r="W70" s="1667">
        <f>Gen_form!AV726</f>
        <v>0</v>
      </c>
      <c r="X70" s="1667">
        <f>Gen_form!AW726</f>
        <v>0</v>
      </c>
      <c r="Y70" s="1667">
        <f>Gen_form!AX726</f>
        <v>0</v>
      </c>
      <c r="Z70" s="1667" t="str">
        <f>Gen_form!AY726</f>
        <v/>
      </c>
      <c r="AA70" s="1667" t="str">
        <f>Gen_form!AZ726</f>
        <v/>
      </c>
      <c r="AB70" s="1667" t="str">
        <f>Gen_form!BA726</f>
        <v/>
      </c>
      <c r="AC70" s="1667" t="str">
        <f>Gen_form!BB726</f>
        <v/>
      </c>
    </row>
    <row r="71" spans="2:29">
      <c r="B71" s="1667">
        <f>Gen_form!AA727</f>
        <v>140</v>
      </c>
      <c r="C71" s="1667">
        <f>Gen_form!AB727</f>
        <v>400</v>
      </c>
      <c r="D71" s="1667">
        <f>Gen_form!AC727</f>
        <v>0.05</v>
      </c>
      <c r="E71" s="1667">
        <f>Gen_form!AD727</f>
        <v>0</v>
      </c>
      <c r="F71" s="1667" t="str">
        <f>Gen_form!AE727</f>
        <v>100-155</v>
      </c>
      <c r="G71" s="1667">
        <f>Gen_form!AF727</f>
        <v>0</v>
      </c>
      <c r="H71" s="1667" t="str">
        <f>Gen_form!AG727</f>
        <v>none</v>
      </c>
      <c r="I71" s="1667">
        <f>Gen_form!AH727</f>
        <v>60</v>
      </c>
      <c r="J71" s="1667" t="str">
        <f>Gen_form!AI727</f>
        <v>cm</v>
      </c>
      <c r="K71" s="1667">
        <f>Gen_form!AJ727</f>
        <v>1</v>
      </c>
      <c r="L71" s="1667" t="str">
        <f>Gen_form!AK727</f>
        <v>Low</v>
      </c>
      <c r="M71" s="1667" t="str">
        <f>Gen_form!AL727</f>
        <v>Internal</v>
      </c>
      <c r="N71" s="1667">
        <f>Gen_form!AM727</f>
        <v>0</v>
      </c>
      <c r="O71" s="1667">
        <f>Gen_form!AN727</f>
        <v>0</v>
      </c>
      <c r="P71" s="1667" t="str">
        <f>Gen_form!AO727</f>
        <v>Large</v>
      </c>
      <c r="Q71" s="1667">
        <f>Gen_form!AP727</f>
        <v>0</v>
      </c>
      <c r="R71" s="1667">
        <f>Gen_form!AQ727</f>
        <v>0</v>
      </c>
      <c r="S71" s="1667">
        <f>Gen_form!AR727</f>
        <v>1</v>
      </c>
      <c r="T71" s="1667">
        <f>Gen_form!AS727</f>
        <v>0</v>
      </c>
      <c r="U71" s="1667">
        <f>Gen_form!AT727</f>
        <v>0</v>
      </c>
      <c r="V71" s="1667">
        <f>Gen_form!AU727</f>
        <v>0</v>
      </c>
      <c r="W71" s="1667">
        <f>Gen_form!AV727</f>
        <v>0</v>
      </c>
      <c r="X71" s="1667">
        <f>Gen_form!AW727</f>
        <v>0</v>
      </c>
      <c r="Y71" s="1667">
        <f>Gen_form!AX727</f>
        <v>0</v>
      </c>
      <c r="Z71" s="1667" t="str">
        <f>Gen_form!AY727</f>
        <v/>
      </c>
      <c r="AA71" s="1667" t="str">
        <f>Gen_form!AZ727</f>
        <v/>
      </c>
      <c r="AB71" s="1667" t="str">
        <f>Gen_form!BA727</f>
        <v/>
      </c>
      <c r="AC71" s="1667" t="str">
        <f>Gen_form!BB727</f>
        <v/>
      </c>
    </row>
    <row r="72" spans="2:29">
      <c r="B72" s="1667">
        <f>Gen_form!AA728</f>
        <v>50</v>
      </c>
      <c r="C72" s="1667">
        <f>Gen_form!AB728</f>
        <v>100</v>
      </c>
      <c r="D72" s="1667">
        <f>Gen_form!AC728</f>
        <v>0.1</v>
      </c>
      <c r="E72" s="1667">
        <f>Gen_form!AD728</f>
        <v>0</v>
      </c>
      <c r="F72" s="1667" t="str">
        <f>Gen_form!AE728</f>
        <v>35-60</v>
      </c>
      <c r="G72" s="1667">
        <f>Gen_form!AF728</f>
        <v>0</v>
      </c>
      <c r="H72" s="1667" t="str">
        <f>Gen_form!AG728</f>
        <v>none</v>
      </c>
      <c r="I72" s="1667">
        <f>Gen_form!AH728</f>
        <v>60</v>
      </c>
      <c r="J72" s="1667" t="str">
        <f>Gen_form!AI728</f>
        <v>cm</v>
      </c>
      <c r="K72" s="1667">
        <f>Gen_form!AJ728</f>
        <v>1</v>
      </c>
      <c r="L72" s="1667" t="str">
        <f>Gen_form!AK728</f>
        <v>Low</v>
      </c>
      <c r="M72" s="1667" t="str">
        <f>Gen_form!AL728</f>
        <v>Internal</v>
      </c>
      <c r="N72" s="1667">
        <f>Gen_form!AM728</f>
        <v>0</v>
      </c>
      <c r="O72" s="1667">
        <f>Gen_form!AN728</f>
        <v>0</v>
      </c>
      <c r="P72" s="1667" t="str">
        <f>Gen_form!AO728</f>
        <v>Small</v>
      </c>
      <c r="Q72" s="1667">
        <f>Gen_form!AP728</f>
        <v>0</v>
      </c>
      <c r="R72" s="1667">
        <f>Gen_form!AQ728</f>
        <v>0</v>
      </c>
      <c r="S72" s="1667">
        <f>Gen_form!AR728</f>
        <v>1</v>
      </c>
      <c r="T72" s="1667">
        <f>Gen_form!AS728</f>
        <v>0</v>
      </c>
      <c r="U72" s="1667">
        <f>Gen_form!AT728</f>
        <v>0</v>
      </c>
      <c r="V72" s="1667">
        <f>Gen_form!AU728</f>
        <v>0</v>
      </c>
      <c r="W72" s="1667">
        <f>Gen_form!AV728</f>
        <v>0</v>
      </c>
      <c r="X72" s="1667">
        <f>Gen_form!AW728</f>
        <v>0</v>
      </c>
      <c r="Y72" s="1667">
        <f>Gen_form!AX728</f>
        <v>0</v>
      </c>
      <c r="Z72" s="1667" t="str">
        <f>Gen_form!AY728</f>
        <v/>
      </c>
      <c r="AA72" s="1667" t="str">
        <f>Gen_form!AZ728</f>
        <v/>
      </c>
      <c r="AB72" s="1667" t="str">
        <f>Gen_form!BA728</f>
        <v/>
      </c>
      <c r="AC72" s="1667" t="str">
        <f>Gen_form!BB728</f>
        <v/>
      </c>
    </row>
    <row r="73" spans="2:29">
      <c r="B73" s="1667">
        <f>Gen_form!AA729</f>
        <v>70</v>
      </c>
      <c r="C73" s="1667">
        <f>Gen_form!AB729</f>
        <v>100</v>
      </c>
      <c r="D73" s="1667">
        <f>Gen_form!AC729</f>
        <v>0.1</v>
      </c>
      <c r="E73" s="1667">
        <f>Gen_form!AD729</f>
        <v>0</v>
      </c>
      <c r="F73" s="1667" t="str">
        <f>Gen_form!AE729</f>
        <v>50-85</v>
      </c>
      <c r="G73" s="1667">
        <f>Gen_form!AF729</f>
        <v>0</v>
      </c>
      <c r="H73" s="1667" t="str">
        <f>Gen_form!AG729</f>
        <v>none</v>
      </c>
      <c r="I73" s="1667">
        <f>Gen_form!AH729</f>
        <v>60</v>
      </c>
      <c r="J73" s="1667" t="str">
        <f>Gen_form!AI729</f>
        <v>cm</v>
      </c>
      <c r="K73" s="1667">
        <f>Gen_form!AJ729</f>
        <v>1</v>
      </c>
      <c r="L73" s="1667" t="str">
        <f>Gen_form!AK729</f>
        <v>Low</v>
      </c>
      <c r="M73" s="1667" t="str">
        <f>Gen_form!AL729</f>
        <v>Internal</v>
      </c>
      <c r="N73" s="1667">
        <f>Gen_form!AM729</f>
        <v>0</v>
      </c>
      <c r="O73" s="1667">
        <f>Gen_form!AN729</f>
        <v>0</v>
      </c>
      <c r="P73" s="1667" t="str">
        <f>Gen_form!AO729</f>
        <v>Small</v>
      </c>
      <c r="Q73" s="1667">
        <f>Gen_form!AP729</f>
        <v>0</v>
      </c>
      <c r="R73" s="1667">
        <f>Gen_form!AQ729</f>
        <v>0</v>
      </c>
      <c r="S73" s="1667">
        <f>Gen_form!AR729</f>
        <v>1</v>
      </c>
      <c r="T73" s="1667">
        <f>Gen_form!AS729</f>
        <v>0</v>
      </c>
      <c r="U73" s="1667">
        <f>Gen_form!AT729</f>
        <v>0</v>
      </c>
      <c r="V73" s="1667">
        <f>Gen_form!AU729</f>
        <v>0</v>
      </c>
      <c r="W73" s="1667">
        <f>Gen_form!AV729</f>
        <v>0</v>
      </c>
      <c r="X73" s="1667">
        <f>Gen_form!AW729</f>
        <v>0</v>
      </c>
      <c r="Y73" s="1667">
        <f>Gen_form!AX729</f>
        <v>0</v>
      </c>
      <c r="Z73" s="1667" t="str">
        <f>Gen_form!AY729</f>
        <v/>
      </c>
      <c r="AA73" s="1667" t="str">
        <f>Gen_form!AZ729</f>
        <v/>
      </c>
      <c r="AB73" s="1667" t="str">
        <f>Gen_form!BA729</f>
        <v/>
      </c>
      <c r="AC73" s="1667" t="str">
        <f>Gen_form!BB729</f>
        <v/>
      </c>
    </row>
    <row r="74" spans="2:29">
      <c r="B74" s="1667">
        <f>Gen_form!AA730</f>
        <v>90</v>
      </c>
      <c r="C74" s="1667">
        <f>Gen_form!AB730</f>
        <v>100</v>
      </c>
      <c r="D74" s="1667">
        <f>Gen_form!AC730</f>
        <v>0.1</v>
      </c>
      <c r="E74" s="1667">
        <f>Gen_form!AD730</f>
        <v>0</v>
      </c>
      <c r="F74" s="1667" t="str">
        <f>Gen_form!AE730</f>
        <v>70-120</v>
      </c>
      <c r="G74" s="1667">
        <f>Gen_form!AF730</f>
        <v>0</v>
      </c>
      <c r="H74" s="1667" t="str">
        <f>Gen_form!AG730</f>
        <v>none</v>
      </c>
      <c r="I74" s="1667">
        <f>Gen_form!AH730</f>
        <v>60</v>
      </c>
      <c r="J74" s="1667" t="str">
        <f>Gen_form!AI730</f>
        <v>cm</v>
      </c>
      <c r="K74" s="1667">
        <f>Gen_form!AJ730</f>
        <v>1</v>
      </c>
      <c r="L74" s="1667" t="str">
        <f>Gen_form!AK730</f>
        <v>Low</v>
      </c>
      <c r="M74" s="1667" t="str">
        <f>Gen_form!AL730</f>
        <v>Internal</v>
      </c>
      <c r="N74" s="1667">
        <f>Gen_form!AM730</f>
        <v>0</v>
      </c>
      <c r="O74" s="1667">
        <f>Gen_form!AN730</f>
        <v>0</v>
      </c>
      <c r="P74" s="1667" t="str">
        <f>Gen_form!AO730</f>
        <v>Small</v>
      </c>
      <c r="Q74" s="1667">
        <f>Gen_form!AP730</f>
        <v>0</v>
      </c>
      <c r="R74" s="1667">
        <f>Gen_form!AQ730</f>
        <v>0</v>
      </c>
      <c r="S74" s="1667">
        <f>Gen_form!AR730</f>
        <v>1</v>
      </c>
      <c r="T74" s="1667">
        <f>Gen_form!AS730</f>
        <v>0</v>
      </c>
      <c r="U74" s="1667">
        <f>Gen_form!AT730</f>
        <v>0</v>
      </c>
      <c r="V74" s="1667">
        <f>Gen_form!AU730</f>
        <v>1</v>
      </c>
      <c r="W74" s="1667">
        <f>Gen_form!AV730</f>
        <v>0</v>
      </c>
      <c r="X74" s="1667">
        <f>Gen_form!AW730</f>
        <v>0</v>
      </c>
      <c r="Y74" s="1667">
        <f>Gen_form!AX730</f>
        <v>0</v>
      </c>
      <c r="Z74" s="1667" t="str">
        <f>Gen_form!AY730</f>
        <v/>
      </c>
      <c r="AA74" s="1667" t="str">
        <f>Gen_form!AZ730</f>
        <v/>
      </c>
      <c r="AB74" s="1667" t="str">
        <f>Gen_form!BA730</f>
        <v/>
      </c>
      <c r="AC74" s="1667" t="str">
        <f>Gen_form!BB730</f>
        <v/>
      </c>
    </row>
    <row r="75" spans="2:29">
      <c r="B75" s="1667">
        <f>Gen_form!AA731</f>
        <v>90</v>
      </c>
      <c r="C75" s="1667">
        <f>Gen_form!AB731</f>
        <v>100</v>
      </c>
      <c r="D75" s="1667">
        <f>Gen_form!AC731</f>
        <v>0.1</v>
      </c>
      <c r="E75" s="1667">
        <f>Gen_form!AD731</f>
        <v>0</v>
      </c>
      <c r="F75" s="1667" t="str">
        <f>Gen_form!AE731</f>
        <v>70-120</v>
      </c>
      <c r="G75" s="1667">
        <f>Gen_form!AF731</f>
        <v>0</v>
      </c>
      <c r="H75" s="1667" t="str">
        <f>Gen_form!AG731</f>
        <v>none</v>
      </c>
      <c r="I75" s="1667">
        <f>Gen_form!AH731</f>
        <v>60</v>
      </c>
      <c r="J75" s="1667" t="str">
        <f>Gen_form!AI731</f>
        <v>cm</v>
      </c>
      <c r="K75" s="1667">
        <f>Gen_form!AJ731</f>
        <v>1</v>
      </c>
      <c r="L75" s="1667" t="str">
        <f>Gen_form!AK731</f>
        <v>Low</v>
      </c>
      <c r="M75" s="1667" t="str">
        <f>Gen_form!AL731</f>
        <v>Internal</v>
      </c>
      <c r="N75" s="1667">
        <f>Gen_form!AM731</f>
        <v>0</v>
      </c>
      <c r="O75" s="1667">
        <f>Gen_form!AN731</f>
        <v>0</v>
      </c>
      <c r="P75" s="1667" t="str">
        <f>Gen_form!AO731</f>
        <v>Small</v>
      </c>
      <c r="Q75" s="1667">
        <f>Gen_form!AP731</f>
        <v>0</v>
      </c>
      <c r="R75" s="1667">
        <f>Gen_form!AQ731</f>
        <v>0</v>
      </c>
      <c r="S75" s="1667">
        <f>Gen_form!AR731</f>
        <v>0</v>
      </c>
      <c r="T75" s="1667">
        <f>Gen_form!AS731</f>
        <v>0</v>
      </c>
      <c r="U75" s="1667">
        <f>Gen_form!AT731</f>
        <v>0</v>
      </c>
      <c r="V75" s="1667">
        <f>Gen_form!AU731</f>
        <v>1</v>
      </c>
      <c r="W75" s="1667">
        <f>Gen_form!AV731</f>
        <v>0</v>
      </c>
      <c r="X75" s="1667">
        <f>Gen_form!AW731</f>
        <v>0</v>
      </c>
      <c r="Y75" s="1667">
        <f>Gen_form!AX731</f>
        <v>0</v>
      </c>
      <c r="Z75" s="1667" t="str">
        <f>Gen_form!AY731</f>
        <v/>
      </c>
      <c r="AA75" s="1667" t="str">
        <f>Gen_form!AZ731</f>
        <v/>
      </c>
      <c r="AB75" s="1667" t="str">
        <f>Gen_form!BA731</f>
        <v/>
      </c>
      <c r="AC75" s="1667" t="str">
        <f>Gen_form!BB731</f>
        <v/>
      </c>
    </row>
    <row r="76" spans="2:29">
      <c r="B76" s="1667">
        <f>Gen_form!AA732</f>
        <v>90</v>
      </c>
      <c r="C76" s="1667">
        <f>Gen_form!AB732</f>
        <v>100</v>
      </c>
      <c r="D76" s="1667">
        <f>Gen_form!AC732</f>
        <v>0.1</v>
      </c>
      <c r="E76" s="1667">
        <f>Gen_form!AD732</f>
        <v>0</v>
      </c>
      <c r="F76" s="1667" t="str">
        <f>Gen_form!AE732</f>
        <v>70-120</v>
      </c>
      <c r="G76" s="1667">
        <f>Gen_form!AF732</f>
        <v>0</v>
      </c>
      <c r="H76" s="1667" t="str">
        <f>Gen_form!AG732</f>
        <v>none</v>
      </c>
      <c r="I76" s="1667">
        <f>Gen_form!AH732</f>
        <v>60</v>
      </c>
      <c r="J76" s="1667" t="str">
        <f>Gen_form!AI732</f>
        <v>cm</v>
      </c>
      <c r="K76" s="1667">
        <f>Gen_form!AJ732</f>
        <v>1</v>
      </c>
      <c r="L76" s="1667" t="str">
        <f>Gen_form!AK732</f>
        <v>Low</v>
      </c>
      <c r="M76" s="1667" t="str">
        <f>Gen_form!AL732</f>
        <v>Internal</v>
      </c>
      <c r="N76" s="1667">
        <f>Gen_form!AM732</f>
        <v>0</v>
      </c>
      <c r="O76" s="1667">
        <f>Gen_form!AN732</f>
        <v>1</v>
      </c>
      <c r="P76" s="1667" t="str">
        <f>Gen_form!AO732</f>
        <v>Small</v>
      </c>
      <c r="Q76" s="1667">
        <f>Gen_form!AP732</f>
        <v>0</v>
      </c>
      <c r="R76" s="1667">
        <f>Gen_form!AQ732</f>
        <v>0</v>
      </c>
      <c r="S76" s="1667">
        <f>Gen_form!AR732</f>
        <v>0</v>
      </c>
      <c r="T76" s="1667">
        <f>Gen_form!AS732</f>
        <v>0</v>
      </c>
      <c r="U76" s="1667">
        <f>Gen_form!AT732</f>
        <v>0</v>
      </c>
      <c r="V76" s="1667">
        <f>Gen_form!AU732</f>
        <v>1</v>
      </c>
      <c r="W76" s="1667">
        <f>Gen_form!AV732</f>
        <v>0</v>
      </c>
      <c r="X76" s="1667">
        <f>Gen_form!AW732</f>
        <v>0</v>
      </c>
      <c r="Y76" s="1667">
        <f>Gen_form!AX732</f>
        <v>0</v>
      </c>
      <c r="Z76" s="1667" t="str">
        <f>Gen_form!AY732</f>
        <v/>
      </c>
      <c r="AA76" s="1667" t="str">
        <f>Gen_form!AZ732</f>
        <v/>
      </c>
      <c r="AB76" s="1667" t="str">
        <f>Gen_form!BA732</f>
        <v/>
      </c>
      <c r="AC76" s="1667" t="str">
        <f>Gen_form!BB732</f>
        <v/>
      </c>
    </row>
    <row r="77" spans="2:29">
      <c r="B77" s="1667">
        <f>Gen_form!AA733</f>
        <v>90</v>
      </c>
      <c r="C77" s="1667">
        <f>Gen_form!AB733</f>
        <v>100</v>
      </c>
      <c r="D77" s="1667">
        <f>Gen_form!AC733</f>
        <v>0.1</v>
      </c>
      <c r="E77" s="1667">
        <f>Gen_form!AD733</f>
        <v>0</v>
      </c>
      <c r="F77" s="1667" t="str">
        <f>Gen_form!AE733</f>
        <v>70-120</v>
      </c>
      <c r="G77" s="1667">
        <f>Gen_form!AF733</f>
        <v>0</v>
      </c>
      <c r="H77" s="1667" t="str">
        <f>Gen_form!AG733</f>
        <v>none</v>
      </c>
      <c r="I77" s="1667">
        <f>Gen_form!AH733</f>
        <v>60</v>
      </c>
      <c r="J77" s="1667" t="str">
        <f>Gen_form!AI733</f>
        <v>cm</v>
      </c>
      <c r="K77" s="1667">
        <f>Gen_form!AJ733</f>
        <v>1</v>
      </c>
      <c r="L77" s="1667" t="str">
        <f>Gen_form!AK733</f>
        <v>Low</v>
      </c>
      <c r="M77" s="1667" t="str">
        <f>Gen_form!AL733</f>
        <v>Internal</v>
      </c>
      <c r="N77" s="1667">
        <f>Gen_form!AM733</f>
        <v>0</v>
      </c>
      <c r="O77" s="1667">
        <f>Gen_form!AN733</f>
        <v>0</v>
      </c>
      <c r="P77" s="1667" t="str">
        <f>Gen_form!AO733</f>
        <v>Small</v>
      </c>
      <c r="Q77" s="1667">
        <f>Gen_form!AP733</f>
        <v>0</v>
      </c>
      <c r="R77" s="1667">
        <f>Gen_form!AQ733</f>
        <v>0</v>
      </c>
      <c r="S77" s="1667">
        <f>Gen_form!AR733</f>
        <v>0</v>
      </c>
      <c r="T77" s="1667">
        <f>Gen_form!AS733</f>
        <v>0</v>
      </c>
      <c r="U77" s="1667">
        <f>Gen_form!AT733</f>
        <v>0</v>
      </c>
      <c r="V77" s="1667">
        <f>Gen_form!AU733</f>
        <v>1</v>
      </c>
      <c r="W77" s="1667">
        <f>Gen_form!AV733</f>
        <v>0</v>
      </c>
      <c r="X77" s="1667">
        <f>Gen_form!AW733</f>
        <v>0</v>
      </c>
      <c r="Y77" s="1667">
        <f>Gen_form!AX733</f>
        <v>0</v>
      </c>
      <c r="Z77" s="1667" t="str">
        <f>Gen_form!AY733</f>
        <v/>
      </c>
      <c r="AA77" s="1667" t="str">
        <f>Gen_form!AZ733</f>
        <v/>
      </c>
      <c r="AB77" s="1667" t="str">
        <f>Gen_form!BA733</f>
        <v/>
      </c>
      <c r="AC77" s="1667" t="str">
        <f>Gen_form!BB733</f>
        <v/>
      </c>
    </row>
    <row r="78" spans="2:29">
      <c r="B78" s="1667">
        <f>Gen_form!AA734</f>
        <v>90</v>
      </c>
      <c r="C78" s="1667">
        <f>Gen_form!AB734</f>
        <v>100</v>
      </c>
      <c r="D78" s="1667">
        <f>Gen_form!AC734</f>
        <v>0.1</v>
      </c>
      <c r="E78" s="1667">
        <f>Gen_form!AD734</f>
        <v>0</v>
      </c>
      <c r="F78" s="1667" t="str">
        <f>Gen_form!AE734</f>
        <v>70-120</v>
      </c>
      <c r="G78" s="1667">
        <f>Gen_form!AF734</f>
        <v>0</v>
      </c>
      <c r="H78" s="1667" t="str">
        <f>Gen_form!AG734</f>
        <v>none</v>
      </c>
      <c r="I78" s="1667">
        <f>Gen_form!AH734</f>
        <v>60</v>
      </c>
      <c r="J78" s="1667" t="str">
        <f>Gen_form!AI734</f>
        <v>cm</v>
      </c>
      <c r="K78" s="1667">
        <f>Gen_form!AJ734</f>
        <v>1</v>
      </c>
      <c r="L78" s="1667" t="str">
        <f>Gen_form!AK734</f>
        <v>Low</v>
      </c>
      <c r="M78" s="1667" t="str">
        <f>Gen_form!AL734</f>
        <v>Internal</v>
      </c>
      <c r="N78" s="1667">
        <f>Gen_form!AM734</f>
        <v>0</v>
      </c>
      <c r="O78" s="1667">
        <f>Gen_form!AN734</f>
        <v>0</v>
      </c>
      <c r="P78" s="1667" t="str">
        <f>Gen_form!AO734</f>
        <v>Small</v>
      </c>
      <c r="Q78" s="1667">
        <f>Gen_form!AP734</f>
        <v>0</v>
      </c>
      <c r="R78" s="1667">
        <f>Gen_form!AQ734</f>
        <v>0</v>
      </c>
      <c r="S78" s="1667">
        <f>Gen_form!AR734</f>
        <v>0</v>
      </c>
      <c r="T78" s="1667">
        <f>Gen_form!AS734</f>
        <v>0</v>
      </c>
      <c r="U78" s="1667">
        <f>Gen_form!AT734</f>
        <v>0</v>
      </c>
      <c r="V78" s="1667">
        <f>Gen_form!AU734</f>
        <v>1</v>
      </c>
      <c r="W78" s="1667">
        <f>Gen_form!AV734</f>
        <v>0</v>
      </c>
      <c r="X78" s="1667">
        <f>Gen_form!AW734</f>
        <v>0</v>
      </c>
      <c r="Y78" s="1667">
        <f>Gen_form!AX734</f>
        <v>0</v>
      </c>
      <c r="Z78" s="1667" t="str">
        <f>Gen_form!AY734</f>
        <v/>
      </c>
      <c r="AA78" s="1667" t="str">
        <f>Gen_form!AZ734</f>
        <v/>
      </c>
      <c r="AB78" s="1667" t="str">
        <f>Gen_form!BA734</f>
        <v/>
      </c>
      <c r="AC78" s="1667" t="str">
        <f>Gen_form!BB734</f>
        <v/>
      </c>
    </row>
    <row r="79" spans="2:29">
      <c r="B79" s="1667">
        <f>Gen_form!AA735</f>
        <v>80</v>
      </c>
      <c r="C79" s="1667">
        <f>Gen_form!AB735</f>
        <v>100</v>
      </c>
      <c r="D79" s="1667">
        <f>Gen_form!AC735</f>
        <v>0.1</v>
      </c>
      <c r="E79" s="1667">
        <f>Gen_form!AD735</f>
        <v>0</v>
      </c>
      <c r="F79" s="1667" t="str">
        <f>Gen_form!AE735</f>
        <v>70-120</v>
      </c>
      <c r="G79" s="1667">
        <f>Gen_form!AF735</f>
        <v>0</v>
      </c>
      <c r="H79" s="1667" t="str">
        <f>Gen_form!AG735</f>
        <v>none</v>
      </c>
      <c r="I79" s="1667">
        <f>Gen_form!AH735</f>
        <v>60</v>
      </c>
      <c r="J79" s="1667" t="str">
        <f>Gen_form!AI735</f>
        <v>cm</v>
      </c>
      <c r="K79" s="1667">
        <f>Gen_form!AJ735</f>
        <v>1</v>
      </c>
      <c r="L79" s="1667" t="str">
        <f>Gen_form!AK735</f>
        <v>Low</v>
      </c>
      <c r="M79" s="1667" t="str">
        <f>Gen_form!AL735</f>
        <v>Internal</v>
      </c>
      <c r="N79" s="1667">
        <f>Gen_form!AM735</f>
        <v>0</v>
      </c>
      <c r="O79" s="1667">
        <f>Gen_form!AN735</f>
        <v>0</v>
      </c>
      <c r="P79" s="1667" t="str">
        <f>Gen_form!AO735</f>
        <v>Small</v>
      </c>
      <c r="Q79" s="1667">
        <f>Gen_form!AP735</f>
        <v>0</v>
      </c>
      <c r="R79" s="1667">
        <f>Gen_form!AQ735</f>
        <v>1</v>
      </c>
      <c r="S79" s="1667">
        <f>Gen_form!AR735</f>
        <v>0</v>
      </c>
      <c r="T79" s="1667">
        <f>Gen_form!AS735</f>
        <v>0</v>
      </c>
      <c r="U79" s="1667">
        <f>Gen_form!AT735</f>
        <v>0</v>
      </c>
      <c r="V79" s="1667">
        <f>Gen_form!AU735</f>
        <v>0</v>
      </c>
      <c r="W79" s="1667">
        <f>Gen_form!AV735</f>
        <v>0</v>
      </c>
      <c r="X79" s="1667">
        <f>Gen_form!AW735</f>
        <v>0</v>
      </c>
      <c r="Y79" s="1667">
        <f>Gen_form!AX735</f>
        <v>0</v>
      </c>
      <c r="Z79" s="1667" t="str">
        <f>Gen_form!AY735</f>
        <v/>
      </c>
      <c r="AA79" s="1667" t="str">
        <f>Gen_form!AZ735</f>
        <v/>
      </c>
      <c r="AB79" s="1667" t="str">
        <f>Gen_form!BA735</f>
        <v/>
      </c>
      <c r="AC79" s="1667" t="str">
        <f>Gen_form!BB735</f>
        <v/>
      </c>
    </row>
    <row r="80" spans="2:29">
      <c r="B80" s="1667">
        <f>Gen_form!AA736</f>
        <v>80</v>
      </c>
      <c r="C80" s="1667">
        <f>Gen_form!AB736</f>
        <v>120</v>
      </c>
      <c r="D80" s="1667">
        <f>Gen_form!AC736</f>
        <v>0.1</v>
      </c>
      <c r="E80" s="1667">
        <f>Gen_form!AD736</f>
        <v>0</v>
      </c>
      <c r="F80" s="1667" t="str">
        <f>Gen_form!AE736</f>
        <v>70-120</v>
      </c>
      <c r="G80" s="1667">
        <f>Gen_form!AF736</f>
        <v>0</v>
      </c>
      <c r="H80" s="1667" t="str">
        <f>Gen_form!AG736</f>
        <v>none</v>
      </c>
      <c r="I80" s="1667">
        <f>Gen_form!AH736</f>
        <v>60</v>
      </c>
      <c r="J80" s="1667" t="str">
        <f>Gen_form!AI736</f>
        <v>cm</v>
      </c>
      <c r="K80" s="1667">
        <f>Gen_form!AJ736</f>
        <v>1</v>
      </c>
      <c r="L80" s="1667" t="str">
        <f>Gen_form!AK736</f>
        <v>Low</v>
      </c>
      <c r="M80" s="1667" t="str">
        <f>Gen_form!AL736</f>
        <v>Internal</v>
      </c>
      <c r="N80" s="1667">
        <f>Gen_form!AM736</f>
        <v>0</v>
      </c>
      <c r="O80" s="1667">
        <f>Gen_form!AN736</f>
        <v>0</v>
      </c>
      <c r="P80" s="1667" t="str">
        <f>Gen_form!AO736</f>
        <v>Small</v>
      </c>
      <c r="Q80" s="1667">
        <f>Gen_form!AP736</f>
        <v>0</v>
      </c>
      <c r="R80" s="1667">
        <f>Gen_form!AQ736</f>
        <v>1</v>
      </c>
      <c r="S80" s="1667">
        <f>Gen_form!AR736</f>
        <v>0</v>
      </c>
      <c r="T80" s="1667">
        <f>Gen_form!AS736</f>
        <v>0</v>
      </c>
      <c r="U80" s="1667">
        <f>Gen_form!AT736</f>
        <v>0</v>
      </c>
      <c r="V80" s="1667">
        <f>Gen_form!AU736</f>
        <v>0</v>
      </c>
      <c r="W80" s="1667">
        <f>Gen_form!AV736</f>
        <v>0</v>
      </c>
      <c r="X80" s="1667">
        <f>Gen_form!AW736</f>
        <v>0</v>
      </c>
      <c r="Y80" s="1667">
        <f>Gen_form!AX736</f>
        <v>0</v>
      </c>
      <c r="Z80" s="1667" t="str">
        <f>Gen_form!AY736</f>
        <v/>
      </c>
      <c r="AA80" s="1667" t="str">
        <f>Gen_form!AZ736</f>
        <v/>
      </c>
      <c r="AB80" s="1667" t="str">
        <f>Gen_form!BA736</f>
        <v/>
      </c>
      <c r="AC80" s="1667" t="str">
        <f>Gen_form!BB736</f>
        <v/>
      </c>
    </row>
    <row r="81" spans="1:29">
      <c r="B81" s="1667">
        <f>Gen_form!AA737</f>
        <v>80</v>
      </c>
      <c r="C81" s="1667">
        <f>Gen_form!AB737</f>
        <v>250</v>
      </c>
      <c r="D81" s="1667">
        <f>Gen_form!AC737</f>
        <v>0.1</v>
      </c>
      <c r="E81" s="1667">
        <f>Gen_form!AD737</f>
        <v>0</v>
      </c>
      <c r="F81" s="1667" t="str">
        <f>Gen_form!AE737</f>
        <v>70-120</v>
      </c>
      <c r="G81" s="1667">
        <f>Gen_form!AF737</f>
        <v>0</v>
      </c>
      <c r="H81" s="1667" t="str">
        <f>Gen_form!AG737</f>
        <v>none</v>
      </c>
      <c r="I81" s="1667">
        <f>Gen_form!AH737</f>
        <v>60</v>
      </c>
      <c r="J81" s="1667" t="str">
        <f>Gen_form!AI737</f>
        <v>cm</v>
      </c>
      <c r="K81" s="1667">
        <f>Gen_form!AJ737</f>
        <v>1</v>
      </c>
      <c r="L81" s="1667" t="str">
        <f>Gen_form!AK737</f>
        <v>High</v>
      </c>
      <c r="M81" s="1667" t="str">
        <f>Gen_form!AL737</f>
        <v>Internal</v>
      </c>
      <c r="N81" s="1667">
        <f>Gen_form!AM737</f>
        <v>0</v>
      </c>
      <c r="O81" s="1667">
        <f>Gen_form!AN737</f>
        <v>0</v>
      </c>
      <c r="P81" s="1667" t="str">
        <f>Gen_form!AO737</f>
        <v>Small</v>
      </c>
      <c r="Q81" s="1667">
        <f>Gen_form!AP737</f>
        <v>0</v>
      </c>
      <c r="R81" s="1667">
        <f>Gen_form!AQ737</f>
        <v>1</v>
      </c>
      <c r="S81" s="1667">
        <f>Gen_form!AR737</f>
        <v>0</v>
      </c>
      <c r="T81" s="1667">
        <f>Gen_form!AS737</f>
        <v>0</v>
      </c>
      <c r="U81" s="1667">
        <f>Gen_form!AT737</f>
        <v>0</v>
      </c>
      <c r="V81" s="1667">
        <f>Gen_form!AU737</f>
        <v>0</v>
      </c>
      <c r="W81" s="1667">
        <f>Gen_form!AV737</f>
        <v>0</v>
      </c>
      <c r="X81" s="1667">
        <f>Gen_form!AW737</f>
        <v>0</v>
      </c>
      <c r="Y81" s="1667">
        <f>Gen_form!AX737</f>
        <v>0</v>
      </c>
      <c r="Z81" s="1667" t="str">
        <f>Gen_form!AY737</f>
        <v/>
      </c>
      <c r="AA81" s="1667" t="str">
        <f>Gen_form!AZ737</f>
        <v/>
      </c>
      <c r="AB81" s="1667" t="str">
        <f>Gen_form!BA737</f>
        <v/>
      </c>
      <c r="AC81" s="1667" t="str">
        <f>Gen_form!BB737</f>
        <v/>
      </c>
    </row>
    <row r="82" spans="1:29">
      <c r="B82" s="1667">
        <f>Gen_form!AA738</f>
        <v>80</v>
      </c>
      <c r="C82" s="1667">
        <f>Gen_form!AB738</f>
        <v>50</v>
      </c>
      <c r="D82" s="1667">
        <f>Gen_form!AC738</f>
        <v>0.1</v>
      </c>
      <c r="E82" s="1667">
        <f>Gen_form!AD738</f>
        <v>0</v>
      </c>
      <c r="F82" s="1667" t="str">
        <f>Gen_form!AE738</f>
        <v>70-120</v>
      </c>
      <c r="G82" s="1667">
        <f>Gen_form!AF738</f>
        <v>0</v>
      </c>
      <c r="H82" s="1667" t="str">
        <f>Gen_form!AG738</f>
        <v>none</v>
      </c>
      <c r="I82" s="1667">
        <f>Gen_form!AH738</f>
        <v>60</v>
      </c>
      <c r="J82" s="1667" t="str">
        <f>Gen_form!AI738</f>
        <v>cm</v>
      </c>
      <c r="K82" s="1667">
        <f>Gen_form!AJ738</f>
        <v>1</v>
      </c>
      <c r="L82" s="1667" t="str">
        <f>Gen_form!AK738</f>
        <v>High</v>
      </c>
      <c r="M82" s="1667" t="str">
        <f>Gen_form!AL738</f>
        <v>Internal</v>
      </c>
      <c r="N82" s="1667">
        <f>Gen_form!AM738</f>
        <v>0</v>
      </c>
      <c r="O82" s="1667">
        <f>Gen_form!AN738</f>
        <v>0</v>
      </c>
      <c r="P82" s="1667" t="str">
        <f>Gen_form!AO738</f>
        <v>Small</v>
      </c>
      <c r="Q82" s="1667">
        <f>Gen_form!AP738</f>
        <v>0</v>
      </c>
      <c r="R82" s="1667">
        <f>Gen_form!AQ738</f>
        <v>1</v>
      </c>
      <c r="S82" s="1667">
        <f>Gen_form!AR738</f>
        <v>0</v>
      </c>
      <c r="T82" s="1667">
        <f>Gen_form!AS738</f>
        <v>0</v>
      </c>
      <c r="U82" s="1667">
        <f>Gen_form!AT738</f>
        <v>0</v>
      </c>
      <c r="V82" s="1667">
        <f>Gen_form!AU738</f>
        <v>0</v>
      </c>
      <c r="W82" s="1667">
        <f>Gen_form!AV738</f>
        <v>0</v>
      </c>
      <c r="X82" s="1667">
        <f>Gen_form!AW738</f>
        <v>0</v>
      </c>
      <c r="Y82" s="1667">
        <f>Gen_form!AX738</f>
        <v>0</v>
      </c>
      <c r="Z82" s="1667" t="str">
        <f>Gen_form!AY738</f>
        <v/>
      </c>
      <c r="AA82" s="1667" t="str">
        <f>Gen_form!AZ738</f>
        <v/>
      </c>
      <c r="AB82" s="1667" t="str">
        <f>Gen_form!BA738</f>
        <v/>
      </c>
      <c r="AC82" s="1667" t="str">
        <f>Gen_form!BB738</f>
        <v/>
      </c>
    </row>
    <row r="83" spans="1:29">
      <c r="B83" s="1667">
        <f>Gen_form!AA739</f>
        <v>80</v>
      </c>
      <c r="C83" s="1667">
        <f>Gen_form!AB739</f>
        <v>150</v>
      </c>
      <c r="D83" s="1667">
        <f>Gen_form!AC739</f>
        <v>0.1</v>
      </c>
      <c r="E83" s="1667">
        <f>Gen_form!AD739</f>
        <v>0</v>
      </c>
      <c r="F83" s="1667" t="str">
        <f>Gen_form!AE739</f>
        <v>70-120</v>
      </c>
      <c r="G83" s="1667">
        <f>Gen_form!AF739</f>
        <v>0</v>
      </c>
      <c r="H83" s="1667" t="str">
        <f>Gen_form!AG739</f>
        <v>none</v>
      </c>
      <c r="I83" s="1667">
        <f>Gen_form!AH739</f>
        <v>60</v>
      </c>
      <c r="J83" s="1667" t="str">
        <f>Gen_form!AI739</f>
        <v>cm</v>
      </c>
      <c r="K83" s="1667">
        <f>Gen_form!AJ739</f>
        <v>1</v>
      </c>
      <c r="L83" s="1667" t="str">
        <f>Gen_form!AK739</f>
        <v>Low</v>
      </c>
      <c r="M83" s="1667" t="str">
        <f>Gen_form!AL739</f>
        <v>Internal</v>
      </c>
      <c r="N83" s="1667">
        <f>Gen_form!AM739</f>
        <v>0</v>
      </c>
      <c r="O83" s="1667">
        <f>Gen_form!AN739</f>
        <v>0</v>
      </c>
      <c r="P83" s="1667" t="str">
        <f>Gen_form!AO739</f>
        <v>Small</v>
      </c>
      <c r="Q83" s="1667">
        <f>Gen_form!AP739</f>
        <v>0</v>
      </c>
      <c r="R83" s="1667">
        <f>Gen_form!AQ739</f>
        <v>1</v>
      </c>
      <c r="S83" s="1667">
        <f>Gen_form!AR739</f>
        <v>0</v>
      </c>
      <c r="T83" s="1667">
        <f>Gen_form!AS739</f>
        <v>0</v>
      </c>
      <c r="U83" s="1667">
        <f>Gen_form!AT739</f>
        <v>0</v>
      </c>
      <c r="V83" s="1667">
        <f>Gen_form!AU739</f>
        <v>0</v>
      </c>
      <c r="W83" s="1667">
        <f>Gen_form!AV739</f>
        <v>0</v>
      </c>
      <c r="X83" s="1667">
        <f>Gen_form!AW739</f>
        <v>0</v>
      </c>
      <c r="Y83" s="1667">
        <f>Gen_form!AX739</f>
        <v>0</v>
      </c>
      <c r="Z83" s="1667" t="str">
        <f>Gen_form!AY739</f>
        <v/>
      </c>
      <c r="AA83" s="1667" t="str">
        <f>Gen_form!AZ739</f>
        <v/>
      </c>
      <c r="AB83" s="1667" t="str">
        <f>Gen_form!BA739</f>
        <v/>
      </c>
      <c r="AC83" s="1667" t="str">
        <f>Gen_form!BB739</f>
        <v/>
      </c>
    </row>
    <row r="84" spans="1:29">
      <c r="B84" s="1667">
        <f>Gen_form!AA740</f>
        <v>110</v>
      </c>
      <c r="C84" s="1667">
        <f>Gen_form!AB740</f>
        <v>100</v>
      </c>
      <c r="D84" s="1667">
        <f>Gen_form!AC740</f>
        <v>0.1</v>
      </c>
      <c r="E84" s="1667">
        <f>Gen_form!AD740</f>
        <v>0</v>
      </c>
      <c r="F84" s="1667" t="str">
        <f>Gen_form!AE740</f>
        <v>70-120</v>
      </c>
      <c r="G84" s="1667">
        <f>Gen_form!AF740</f>
        <v>0</v>
      </c>
      <c r="H84" s="1667" t="str">
        <f>Gen_form!AG740</f>
        <v>none</v>
      </c>
      <c r="I84" s="1667">
        <f>Gen_form!AH740</f>
        <v>60</v>
      </c>
      <c r="J84" s="1667" t="str">
        <f>Gen_form!AI740</f>
        <v>cm</v>
      </c>
      <c r="K84" s="1667">
        <f>Gen_form!AJ740</f>
        <v>1</v>
      </c>
      <c r="L84" s="1667" t="str">
        <f>Gen_form!AK740</f>
        <v>Low</v>
      </c>
      <c r="M84" s="1667" t="str">
        <f>Gen_form!AL740</f>
        <v>Internal</v>
      </c>
      <c r="N84" s="1667">
        <f>Gen_form!AM740</f>
        <v>0</v>
      </c>
      <c r="O84" s="1667">
        <f>Gen_form!AN740</f>
        <v>0</v>
      </c>
      <c r="P84" s="1667" t="str">
        <f>Gen_form!AO740</f>
        <v>Small</v>
      </c>
      <c r="Q84" s="1667">
        <f>Gen_form!AP740</f>
        <v>0</v>
      </c>
      <c r="R84" s="1667">
        <f>Gen_form!AQ740</f>
        <v>0</v>
      </c>
      <c r="S84" s="1667">
        <f>Gen_form!AR740</f>
        <v>1</v>
      </c>
      <c r="T84" s="1667">
        <f>Gen_form!AS740</f>
        <v>0</v>
      </c>
      <c r="U84" s="1667">
        <f>Gen_form!AT740</f>
        <v>0</v>
      </c>
      <c r="V84" s="1667">
        <f>Gen_form!AU740</f>
        <v>0</v>
      </c>
      <c r="W84" s="1667">
        <f>Gen_form!AV740</f>
        <v>0</v>
      </c>
      <c r="X84" s="1667">
        <f>Gen_form!AW740</f>
        <v>0</v>
      </c>
      <c r="Y84" s="1667">
        <f>Gen_form!AX740</f>
        <v>0</v>
      </c>
      <c r="Z84" s="1667" t="str">
        <f>Gen_form!AY740</f>
        <v/>
      </c>
      <c r="AA84" s="1667" t="str">
        <f>Gen_form!AZ740</f>
        <v/>
      </c>
      <c r="AB84" s="1667" t="str">
        <f>Gen_form!BA740</f>
        <v/>
      </c>
      <c r="AC84" s="1667" t="str">
        <f>Gen_form!BB740</f>
        <v/>
      </c>
    </row>
    <row r="85" spans="1:29">
      <c r="B85" s="1667">
        <f>Gen_form!AA741</f>
        <v>130</v>
      </c>
      <c r="C85" s="1667">
        <f>Gen_form!AB741</f>
        <v>100</v>
      </c>
      <c r="D85" s="1667">
        <f>Gen_form!AC741</f>
        <v>0.1</v>
      </c>
      <c r="E85" s="1667">
        <f>Gen_form!AD741</f>
        <v>0</v>
      </c>
      <c r="F85" s="1667" t="str">
        <f>Gen_form!AE741</f>
        <v>100-155</v>
      </c>
      <c r="G85" s="1667">
        <f>Gen_form!AF741</f>
        <v>0</v>
      </c>
      <c r="H85" s="1667" t="str">
        <f>Gen_form!AG741</f>
        <v>none</v>
      </c>
      <c r="I85" s="1667">
        <f>Gen_form!AH741</f>
        <v>60</v>
      </c>
      <c r="J85" s="1667" t="str">
        <f>Gen_form!AI741</f>
        <v>cm</v>
      </c>
      <c r="K85" s="1667">
        <f>Gen_form!AJ741</f>
        <v>1</v>
      </c>
      <c r="L85" s="1667" t="str">
        <f>Gen_form!AK741</f>
        <v>Low</v>
      </c>
      <c r="M85" s="1667" t="str">
        <f>Gen_form!AL741</f>
        <v>Internal</v>
      </c>
      <c r="N85" s="1667">
        <f>Gen_form!AM741</f>
        <v>0</v>
      </c>
      <c r="O85" s="1667">
        <f>Gen_form!AN741</f>
        <v>0</v>
      </c>
      <c r="P85" s="1667" t="str">
        <f>Gen_form!AO741</f>
        <v>Small</v>
      </c>
      <c r="Q85" s="1667">
        <f>Gen_form!AP741</f>
        <v>0</v>
      </c>
      <c r="R85" s="1667">
        <f>Gen_form!AQ741</f>
        <v>0</v>
      </c>
      <c r="S85" s="1667">
        <f>Gen_form!AR741</f>
        <v>1</v>
      </c>
      <c r="T85" s="1667">
        <f>Gen_form!AS741</f>
        <v>0</v>
      </c>
      <c r="U85" s="1667">
        <f>Gen_form!AT741</f>
        <v>0</v>
      </c>
      <c r="V85" s="1667">
        <f>Gen_form!AU741</f>
        <v>0</v>
      </c>
      <c r="W85" s="1667">
        <f>Gen_form!AV741</f>
        <v>0</v>
      </c>
      <c r="X85" s="1667">
        <f>Gen_form!AW741</f>
        <v>0</v>
      </c>
      <c r="Y85" s="1667">
        <f>Gen_form!AX741</f>
        <v>0</v>
      </c>
      <c r="Z85" s="1667" t="str">
        <f>Gen_form!AY741</f>
        <v/>
      </c>
      <c r="AA85" s="1667" t="str">
        <f>Gen_form!AZ741</f>
        <v/>
      </c>
      <c r="AB85" s="1667" t="str">
        <f>Gen_form!BA741</f>
        <v/>
      </c>
      <c r="AC85" s="1667" t="str">
        <f>Gen_form!BB741</f>
        <v/>
      </c>
    </row>
    <row r="86" spans="1:29">
      <c r="B86" s="1667">
        <f>Gen_form!AA742</f>
        <v>80</v>
      </c>
      <c r="C86" s="1667">
        <f>Gen_form!AB742</f>
        <v>200</v>
      </c>
      <c r="D86" s="1667">
        <f>Gen_form!AC742</f>
        <v>0.01</v>
      </c>
      <c r="E86" s="1667">
        <f>Gen_form!AD742</f>
        <v>0</v>
      </c>
      <c r="F86" s="1667" t="str">
        <f>Gen_form!AE742</f>
        <v>70-120</v>
      </c>
      <c r="G86" s="1667">
        <f>Gen_form!AF742</f>
        <v>0</v>
      </c>
      <c r="H86" s="1667" t="str">
        <f>Gen_form!AG742</f>
        <v>none</v>
      </c>
      <c r="I86" s="1667">
        <f>Gen_form!AH742</f>
        <v>60</v>
      </c>
      <c r="J86" s="1667" t="str">
        <f>Gen_form!AI742</f>
        <v>cm</v>
      </c>
      <c r="K86" s="1667">
        <f>Gen_form!AJ742</f>
        <v>1</v>
      </c>
      <c r="L86" s="1667" t="str">
        <f>Gen_form!AK742</f>
        <v>Low</v>
      </c>
      <c r="M86" s="1667" t="str">
        <f>Gen_form!AL742</f>
        <v>Internal</v>
      </c>
      <c r="N86" s="1667">
        <f>Gen_form!AM742</f>
        <v>0</v>
      </c>
      <c r="O86" s="1667">
        <f>Gen_form!AN742</f>
        <v>1</v>
      </c>
      <c r="P86" s="1667" t="str">
        <f>Gen_form!AO742</f>
        <v>Large</v>
      </c>
      <c r="Q86" s="1667">
        <f>Gen_form!AP742</f>
        <v>0</v>
      </c>
      <c r="R86" s="1667">
        <f>Gen_form!AQ742</f>
        <v>0</v>
      </c>
      <c r="S86" s="1667">
        <f>Gen_form!AR742</f>
        <v>1</v>
      </c>
      <c r="T86" s="1667">
        <f>Gen_form!AS742</f>
        <v>0</v>
      </c>
      <c r="U86" s="1667">
        <f>Gen_form!AT742</f>
        <v>0</v>
      </c>
      <c r="V86" s="1667">
        <f>Gen_form!AU742</f>
        <v>0</v>
      </c>
      <c r="W86" s="1667">
        <f>Gen_form!AV742</f>
        <v>0</v>
      </c>
      <c r="X86" s="1667">
        <f>Gen_form!AW742</f>
        <v>0</v>
      </c>
      <c r="Y86" s="1667">
        <f>Gen_form!AX742</f>
        <v>0</v>
      </c>
      <c r="Z86" s="1667" t="str">
        <f>Gen_form!AY742</f>
        <v/>
      </c>
      <c r="AA86" s="1667" t="str">
        <f>Gen_form!AZ742</f>
        <v/>
      </c>
      <c r="AB86" s="1667" t="str">
        <f>Gen_form!BA742</f>
        <v/>
      </c>
      <c r="AC86" s="1667" t="str">
        <f>Gen_form!BB742</f>
        <v/>
      </c>
    </row>
    <row r="87" spans="1:29">
      <c r="B87" s="1667">
        <f>Gen_form!AA743</f>
        <v>80</v>
      </c>
      <c r="C87" s="1667">
        <f>Gen_form!AB743</f>
        <v>200</v>
      </c>
      <c r="D87" s="1667">
        <f>Gen_form!AC743</f>
        <v>0.02</v>
      </c>
      <c r="E87" s="1667">
        <f>Gen_form!AD743</f>
        <v>0</v>
      </c>
      <c r="F87" s="1667" t="str">
        <f>Gen_form!AE743</f>
        <v>70-120</v>
      </c>
      <c r="G87" s="1667">
        <f>Gen_form!AF743</f>
        <v>0</v>
      </c>
      <c r="H87" s="1667" t="str">
        <f>Gen_form!AG743</f>
        <v>none</v>
      </c>
      <c r="I87" s="1667">
        <f>Gen_form!AH743</f>
        <v>60</v>
      </c>
      <c r="J87" s="1667" t="str">
        <f>Gen_form!AI743</f>
        <v>cm</v>
      </c>
      <c r="K87" s="1667">
        <f>Gen_form!AJ743</f>
        <v>1</v>
      </c>
      <c r="L87" s="1667" t="str">
        <f>Gen_form!AK743</f>
        <v>Low</v>
      </c>
      <c r="M87" s="1667" t="str">
        <f>Gen_form!AL743</f>
        <v>Internal</v>
      </c>
      <c r="N87" s="1667">
        <f>Gen_form!AM743</f>
        <v>0</v>
      </c>
      <c r="O87" s="1667">
        <f>Gen_form!AN743</f>
        <v>1</v>
      </c>
      <c r="P87" s="1667" t="str">
        <f>Gen_form!AO743</f>
        <v>Large</v>
      </c>
      <c r="Q87" s="1667">
        <f>Gen_form!AP743</f>
        <v>0</v>
      </c>
      <c r="R87" s="1667">
        <f>Gen_form!AQ743</f>
        <v>0</v>
      </c>
      <c r="S87" s="1667">
        <f>Gen_form!AR743</f>
        <v>1</v>
      </c>
      <c r="T87" s="1667">
        <f>Gen_form!AS743</f>
        <v>0</v>
      </c>
      <c r="U87" s="1667">
        <f>Gen_form!AT743</f>
        <v>0</v>
      </c>
      <c r="V87" s="1667">
        <f>Gen_form!AU743</f>
        <v>0</v>
      </c>
      <c r="W87" s="1667">
        <f>Gen_form!AV743</f>
        <v>0</v>
      </c>
      <c r="X87" s="1667">
        <f>Gen_form!AW743</f>
        <v>0</v>
      </c>
      <c r="Y87" s="1667">
        <f>Gen_form!AX743</f>
        <v>0</v>
      </c>
      <c r="Z87" s="1667" t="str">
        <f>Gen_form!AY743</f>
        <v/>
      </c>
      <c r="AA87" s="1667" t="str">
        <f>Gen_form!AZ743</f>
        <v/>
      </c>
      <c r="AB87" s="1667" t="str">
        <f>Gen_form!BA743</f>
        <v/>
      </c>
      <c r="AC87" s="1667" t="str">
        <f>Gen_form!BB743</f>
        <v/>
      </c>
    </row>
    <row r="88" spans="1:29">
      <c r="B88" s="1667">
        <f>Gen_form!AA744</f>
        <v>80</v>
      </c>
      <c r="C88" s="1667">
        <f>Gen_form!AB744</f>
        <v>200</v>
      </c>
      <c r="D88" s="1667">
        <f>Gen_form!AC744</f>
        <v>0.04</v>
      </c>
      <c r="E88" s="1667">
        <f>Gen_form!AD744</f>
        <v>0</v>
      </c>
      <c r="F88" s="1667" t="str">
        <f>Gen_form!AE744</f>
        <v>70-120</v>
      </c>
      <c r="G88" s="1667">
        <f>Gen_form!AF744</f>
        <v>0</v>
      </c>
      <c r="H88" s="1667" t="str">
        <f>Gen_form!AG744</f>
        <v>none</v>
      </c>
      <c r="I88" s="1667">
        <f>Gen_form!AH744</f>
        <v>60</v>
      </c>
      <c r="J88" s="1667" t="str">
        <f>Gen_form!AI744</f>
        <v>cm</v>
      </c>
      <c r="K88" s="1667">
        <f>Gen_form!AJ744</f>
        <v>1</v>
      </c>
      <c r="L88" s="1667" t="str">
        <f>Gen_form!AK744</f>
        <v>Low</v>
      </c>
      <c r="M88" s="1667" t="str">
        <f>Gen_form!AL744</f>
        <v>Internal</v>
      </c>
      <c r="N88" s="1667">
        <f>Gen_form!AM744</f>
        <v>0</v>
      </c>
      <c r="O88" s="1667">
        <f>Gen_form!AN744</f>
        <v>1</v>
      </c>
      <c r="P88" s="1667" t="str">
        <f>Gen_form!AO744</f>
        <v>Large</v>
      </c>
      <c r="Q88" s="1667">
        <f>Gen_form!AP744</f>
        <v>0</v>
      </c>
      <c r="R88" s="1667">
        <f>Gen_form!AQ744</f>
        <v>0</v>
      </c>
      <c r="S88" s="1667">
        <f>Gen_form!AR744</f>
        <v>1</v>
      </c>
      <c r="T88" s="1667">
        <f>Gen_form!AS744</f>
        <v>0</v>
      </c>
      <c r="U88" s="1667">
        <f>Gen_form!AT744</f>
        <v>0</v>
      </c>
      <c r="V88" s="1667">
        <f>Gen_form!AU744</f>
        <v>0</v>
      </c>
      <c r="W88" s="1667">
        <f>Gen_form!AV744</f>
        <v>0</v>
      </c>
      <c r="X88" s="1667">
        <f>Gen_form!AW744</f>
        <v>0</v>
      </c>
      <c r="Y88" s="1667">
        <f>Gen_form!AX744</f>
        <v>0</v>
      </c>
      <c r="Z88" s="1667" t="str">
        <f>Gen_form!AY744</f>
        <v/>
      </c>
      <c r="AA88" s="1667" t="str">
        <f>Gen_form!AZ744</f>
        <v/>
      </c>
      <c r="AB88" s="1667" t="str">
        <f>Gen_form!BA744</f>
        <v/>
      </c>
      <c r="AC88" s="1667" t="str">
        <f>Gen_form!BB744</f>
        <v/>
      </c>
    </row>
    <row r="89" spans="1:29">
      <c r="B89" s="1667">
        <f>Gen_form!AA745</f>
        <v>80</v>
      </c>
      <c r="C89" s="1667">
        <f>Gen_form!AB745</f>
        <v>200</v>
      </c>
      <c r="D89" s="1667">
        <f>Gen_form!AC745</f>
        <v>0.1</v>
      </c>
      <c r="E89" s="1667">
        <f>Gen_form!AD745</f>
        <v>0</v>
      </c>
      <c r="F89" s="1667" t="str">
        <f>Gen_form!AE745</f>
        <v>70-120</v>
      </c>
      <c r="G89" s="1667">
        <f>Gen_form!AF745</f>
        <v>0</v>
      </c>
      <c r="H89" s="1667" t="str">
        <f>Gen_form!AG745</f>
        <v>none</v>
      </c>
      <c r="I89" s="1667">
        <f>Gen_form!AH745</f>
        <v>60</v>
      </c>
      <c r="J89" s="1667" t="str">
        <f>Gen_form!AI745</f>
        <v>cm</v>
      </c>
      <c r="K89" s="1667">
        <f>Gen_form!AJ745</f>
        <v>1</v>
      </c>
      <c r="L89" s="1667" t="str">
        <f>Gen_form!AK745</f>
        <v>Low</v>
      </c>
      <c r="M89" s="1667" t="str">
        <f>Gen_form!AL745</f>
        <v>Internal</v>
      </c>
      <c r="N89" s="1667">
        <f>Gen_form!AM745</f>
        <v>0</v>
      </c>
      <c r="O89" s="1667">
        <f>Gen_form!AN745</f>
        <v>0</v>
      </c>
      <c r="P89" s="1667" t="str">
        <f>Gen_form!AO745</f>
        <v>Large</v>
      </c>
      <c r="Q89" s="1667">
        <f>Gen_form!AP745</f>
        <v>0</v>
      </c>
      <c r="R89" s="1667">
        <f>Gen_form!AQ745</f>
        <v>0</v>
      </c>
      <c r="S89" s="1667">
        <f>Gen_form!AR745</f>
        <v>1</v>
      </c>
      <c r="T89" s="1667">
        <f>Gen_form!AS745</f>
        <v>0</v>
      </c>
      <c r="U89" s="1667">
        <f>Gen_form!AT745</f>
        <v>0</v>
      </c>
      <c r="V89" s="1667">
        <f>Gen_form!AU745</f>
        <v>0</v>
      </c>
      <c r="W89" s="1667">
        <f>Gen_form!AV745</f>
        <v>0</v>
      </c>
      <c r="X89" s="1667">
        <f>Gen_form!AW745</f>
        <v>0</v>
      </c>
      <c r="Y89" s="1667">
        <f>Gen_form!AX745</f>
        <v>0</v>
      </c>
      <c r="Z89" s="1667" t="str">
        <f>Gen_form!AY745</f>
        <v/>
      </c>
      <c r="AA89" s="1667" t="str">
        <f>Gen_form!AZ745</f>
        <v/>
      </c>
      <c r="AB89" s="1667" t="str">
        <f>Gen_form!BA745</f>
        <v/>
      </c>
      <c r="AC89" s="1667" t="str">
        <f>Gen_form!BB745</f>
        <v/>
      </c>
    </row>
    <row r="90" spans="1:29">
      <c r="B90" s="1667">
        <f>Gen_form!AA746</f>
        <v>80</v>
      </c>
      <c r="C90" s="1667">
        <f>Gen_form!AB746</f>
        <v>200</v>
      </c>
      <c r="D90" s="1667">
        <f>Gen_form!AC746</f>
        <v>0.25</v>
      </c>
      <c r="E90" s="1667">
        <f>Gen_form!AD746</f>
        <v>0</v>
      </c>
      <c r="F90" s="1667" t="str">
        <f>Gen_form!AE746</f>
        <v>70-120</v>
      </c>
      <c r="G90" s="1667">
        <f>Gen_form!AF746</f>
        <v>0</v>
      </c>
      <c r="H90" s="1667" t="str">
        <f>Gen_form!AG746</f>
        <v>none</v>
      </c>
      <c r="I90" s="1667">
        <f>Gen_form!AH746</f>
        <v>60</v>
      </c>
      <c r="J90" s="1667" t="str">
        <f>Gen_form!AI746</f>
        <v>cm</v>
      </c>
      <c r="K90" s="1667">
        <f>Gen_form!AJ746</f>
        <v>1</v>
      </c>
      <c r="L90" s="1667" t="str">
        <f>Gen_form!AK746</f>
        <v>Low</v>
      </c>
      <c r="M90" s="1667" t="str">
        <f>Gen_form!AL746</f>
        <v>Internal</v>
      </c>
      <c r="N90" s="1667">
        <f>Gen_form!AM746</f>
        <v>0</v>
      </c>
      <c r="O90" s="1667">
        <f>Gen_form!AN746</f>
        <v>0</v>
      </c>
      <c r="P90" s="1667" t="str">
        <f>Gen_form!AO746</f>
        <v>Large</v>
      </c>
      <c r="Q90" s="1667">
        <f>Gen_form!AP746</f>
        <v>0</v>
      </c>
      <c r="R90" s="1667">
        <f>Gen_form!AQ746</f>
        <v>0</v>
      </c>
      <c r="S90" s="1667">
        <f>Gen_form!AR746</f>
        <v>1</v>
      </c>
      <c r="T90" s="1667">
        <f>Gen_form!AS746</f>
        <v>0</v>
      </c>
      <c r="U90" s="1667">
        <f>Gen_form!AT746</f>
        <v>0</v>
      </c>
      <c r="V90" s="1667">
        <f>Gen_form!AU746</f>
        <v>0</v>
      </c>
      <c r="W90" s="1667">
        <f>Gen_form!AV746</f>
        <v>0</v>
      </c>
      <c r="X90" s="1667">
        <f>Gen_form!AW746</f>
        <v>0</v>
      </c>
      <c r="Y90" s="1667">
        <f>Gen_form!AX746</f>
        <v>0</v>
      </c>
      <c r="Z90" s="1667" t="str">
        <f>Gen_form!AY746</f>
        <v/>
      </c>
      <c r="AA90" s="1667" t="str">
        <f>Gen_form!AZ746</f>
        <v/>
      </c>
      <c r="AB90" s="1667" t="str">
        <f>Gen_form!BA746</f>
        <v/>
      </c>
      <c r="AC90" s="1667" t="str">
        <f>Gen_form!BB746</f>
        <v/>
      </c>
    </row>
    <row r="91" spans="1:29">
      <c r="B91" s="1667">
        <f>Gen_form!AA747</f>
        <v>80</v>
      </c>
      <c r="C91" s="1667">
        <f>Gen_form!AB747</f>
        <v>200</v>
      </c>
      <c r="D91" s="1667">
        <f>Gen_form!AC747</f>
        <v>0.4</v>
      </c>
      <c r="E91" s="1667">
        <f>Gen_form!AD747</f>
        <v>0</v>
      </c>
      <c r="F91" s="1667" t="str">
        <f>Gen_form!AE747</f>
        <v>70-120</v>
      </c>
      <c r="G91" s="1667">
        <f>Gen_form!AF747</f>
        <v>0</v>
      </c>
      <c r="H91" s="1667" t="str">
        <f>Gen_form!AG747</f>
        <v>none</v>
      </c>
      <c r="I91" s="1667">
        <f>Gen_form!AH747</f>
        <v>60</v>
      </c>
      <c r="J91" s="1667" t="str">
        <f>Gen_form!AI747</f>
        <v>cm</v>
      </c>
      <c r="K91" s="1667">
        <f>Gen_form!AJ747</f>
        <v>1</v>
      </c>
      <c r="L91" s="1667" t="str">
        <f>Gen_form!AK747</f>
        <v>Low</v>
      </c>
      <c r="M91" s="1667" t="str">
        <f>Gen_form!AL747</f>
        <v>Internal</v>
      </c>
      <c r="N91" s="1667">
        <f>Gen_form!AM747</f>
        <v>0</v>
      </c>
      <c r="O91" s="1667">
        <f>Gen_form!AN747</f>
        <v>0</v>
      </c>
      <c r="P91" s="1667" t="str">
        <f>Gen_form!AO747</f>
        <v>Large</v>
      </c>
      <c r="Q91" s="1667">
        <f>Gen_form!AP747</f>
        <v>0</v>
      </c>
      <c r="R91" s="1667">
        <f>Gen_form!AQ747</f>
        <v>0</v>
      </c>
      <c r="S91" s="1667">
        <f>Gen_form!AR747</f>
        <v>1</v>
      </c>
      <c r="T91" s="1667">
        <f>Gen_form!AS747</f>
        <v>0</v>
      </c>
      <c r="U91" s="1667">
        <f>Gen_form!AT747</f>
        <v>0</v>
      </c>
      <c r="V91" s="1667">
        <f>Gen_form!AU747</f>
        <v>0</v>
      </c>
      <c r="W91" s="1667">
        <f>Gen_form!AV747</f>
        <v>0</v>
      </c>
      <c r="X91" s="1667">
        <f>Gen_form!AW747</f>
        <v>0</v>
      </c>
      <c r="Y91" s="1667">
        <f>Gen_form!AX747</f>
        <v>0</v>
      </c>
      <c r="Z91" s="1667" t="str">
        <f>Gen_form!AY747</f>
        <v/>
      </c>
      <c r="AA91" s="1667" t="str">
        <f>Gen_form!AZ747</f>
        <v/>
      </c>
      <c r="AB91" s="1667" t="str">
        <f>Gen_form!BA747</f>
        <v/>
      </c>
      <c r="AC91" s="1667" t="str">
        <f>Gen_form!BB747</f>
        <v/>
      </c>
    </row>
    <row r="92" spans="1:29">
      <c r="A92" t="s">
        <v>254</v>
      </c>
      <c r="B92" s="1667">
        <f>Gen_form!Y969</f>
        <v>0</v>
      </c>
      <c r="C92" s="1667">
        <f>Gen_form!Z969</f>
        <v>0</v>
      </c>
    </row>
    <row r="93" spans="1:29">
      <c r="B93" s="1667" t="e">
        <f>Gen_form!Y970</f>
        <v>#DIV/0!</v>
      </c>
      <c r="C93" s="1667" t="e">
        <f>Gen_form!Z970</f>
        <v>#DIV/0!</v>
      </c>
    </row>
    <row r="94" spans="1:29">
      <c r="B94" s="1667">
        <f>Gen_form!Y971</f>
        <v>0</v>
      </c>
      <c r="C94" s="1667">
        <f>Gen_form!Z971</f>
        <v>0</v>
      </c>
    </row>
    <row r="95" spans="1:29">
      <c r="B95" s="1667" t="e">
        <f>Gen_form!Y972</f>
        <v>#DIV/0!</v>
      </c>
      <c r="C95" s="1667" t="str">
        <f>Gen_form!Z972</f>
        <v>TBD</v>
      </c>
    </row>
    <row r="96" spans="1:29">
      <c r="B96" s="1667" t="e">
        <f>Gen_form!Y973</f>
        <v>#DIV/0!</v>
      </c>
      <c r="C96" s="1667" t="e">
        <f>Gen_form!Z973</f>
        <v>#DIV/0!</v>
      </c>
    </row>
    <row r="97" spans="2:3">
      <c r="B97" s="1667" t="e">
        <f>Gen_form!Y974</f>
        <v>#DIV/0!</v>
      </c>
      <c r="C97" s="1667" t="e">
        <f>Gen_form!Z974</f>
        <v>#DIV/0!</v>
      </c>
    </row>
    <row r="98" spans="2:3">
      <c r="B98" s="1667">
        <f>Gen_form!Y975</f>
        <v>0</v>
      </c>
      <c r="C98" s="1667">
        <f>Gen_form!Z975</f>
        <v>0</v>
      </c>
    </row>
    <row r="99" spans="2:3">
      <c r="B99" s="1667" t="e">
        <f>Gen_form!Y976</f>
        <v>#DIV/0!</v>
      </c>
      <c r="C99" s="1667" t="e">
        <f>Gen_form!Z976</f>
        <v>#DIV/0!</v>
      </c>
    </row>
    <row r="100" spans="2:3">
      <c r="B100" s="1667">
        <f>Gen_form!Y977</f>
        <v>0</v>
      </c>
      <c r="C100" s="1667">
        <f>Gen_form!Z977</f>
        <v>0</v>
      </c>
    </row>
    <row r="101" spans="2:3">
      <c r="B101" s="1667">
        <f>Gen_form!Y978</f>
        <v>0</v>
      </c>
      <c r="C101"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2017-10-03T13:56:43Z</dcterms:modified>
</cp:coreProperties>
</file>