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D5B80321-B73F-4A36-8141-0F349F67AAB7}" xr6:coauthVersionLast="45" xr6:coauthVersionMax="45" xr10:uidLastSave="{00000000-0000-0000-0000-000000000000}"/>
  <bookViews>
    <workbookView xWindow="-120" yWindow="-120" windowWidth="20730" windowHeight="11760" tabRatio="500" activeTab="2" xr2:uid="{00000000-000D-0000-FFFF-FFFF00000000}"/>
  </bookViews>
  <sheets>
    <sheet name="QC Test Summary" sheetId="1" r:id="rId1"/>
    <sheet name="Tech QC Eval" sheetId="2" r:id="rId2"/>
    <sheet name="Sheet1" sheetId="3" r:id="rId3"/>
    <sheet name="Tables" sheetId="4" r:id="rId4"/>
    <sheet name="DataPage" sheetId="5" r:id="rId5"/>
    <sheet name="Corrected kV" sheetId="6" r:id="rId6"/>
    <sheet name="dropdowns" sheetId="7"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 name="Z_D62192A2_80E4_4F30_AFA0_04511C5E7F57_.wvu.PrintArea" localSheetId="0" hidden="1">'QC Test Summary'!$A$1:$M$45</definedName>
    <definedName name="Z_D62192A2_80E4_4F30_AFA0_04511C5E7F57_.wvu.PrintArea" localSheetId="2" hidden="1">Sheet1!$B$1:$M$338</definedName>
    <definedName name="Z_D62192A2_80E4_4F30_AFA0_04511C5E7F57_.wvu.PrintArea" localSheetId="1" hidden="1">'Tech QC Eval'!$A$1:$J$26</definedName>
  </definedNames>
  <calcPr calcId="191029"/>
  <customWorkbookViews>
    <customWorkbookView name="Eugene Mah - Personal View" guid="{D62192A2-80E4-4F30-AFA0-04511C5E7F57}" mergeInterval="0" personalView="1" maximized="1" xWindow="-8" yWindow="-8" windowWidth="1382" windowHeight="784" tabRatio="500"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AD123" i="3"/>
  <c r="K5" i="1"/>
  <c r="U275" i="3"/>
  <c r="U274" i="3"/>
  <c r="U269" i="3"/>
  <c r="U277" i="3"/>
  <c r="U278" i="3"/>
  <c r="V236" i="3"/>
  <c r="U236" i="3"/>
  <c r="T236" i="3"/>
  <c r="R152" i="3"/>
  <c r="R151" i="3"/>
  <c r="R150" i="3"/>
  <c r="R149" i="3"/>
  <c r="U279" i="3" l="1"/>
  <c r="U276" i="3"/>
  <c r="C12" i="6"/>
  <c r="C18" i="6" l="1"/>
  <c r="N122" i="4"/>
  <c r="Q122" i="4" s="1"/>
  <c r="N121" i="4"/>
  <c r="N120" i="4"/>
  <c r="Q120" i="4" s="1"/>
  <c r="N119" i="4"/>
  <c r="N118" i="4"/>
  <c r="Q118" i="4" s="1"/>
  <c r="N117" i="4"/>
  <c r="N116" i="4"/>
  <c r="Q116" i="4" s="1"/>
  <c r="N115" i="4"/>
  <c r="N114" i="4"/>
  <c r="Q114" i="4" s="1"/>
  <c r="N113" i="4"/>
  <c r="N112" i="4"/>
  <c r="Q112" i="4" s="1"/>
  <c r="N111" i="4"/>
  <c r="N110" i="4"/>
  <c r="Q110" i="4" s="1"/>
  <c r="N109" i="4"/>
  <c r="N108" i="4"/>
  <c r="Q108" i="4" s="1"/>
  <c r="N107" i="4"/>
  <c r="N106" i="4"/>
  <c r="Q106" i="4" s="1"/>
  <c r="N105" i="4"/>
  <c r="N104" i="4"/>
  <c r="Q104" i="4" s="1"/>
  <c r="N103" i="4"/>
  <c r="N102" i="4"/>
  <c r="Q102" i="4" s="1"/>
  <c r="N101" i="4"/>
  <c r="N100" i="4"/>
  <c r="Q100" i="4" s="1"/>
  <c r="N99" i="4"/>
  <c r="N98" i="4"/>
  <c r="Q98" i="4" s="1"/>
  <c r="N97" i="4"/>
  <c r="N96" i="4"/>
  <c r="Q96" i="4" s="1"/>
  <c r="N95" i="4"/>
  <c r="P95" i="4" s="1"/>
  <c r="N94" i="4"/>
  <c r="R94" i="4" s="1"/>
  <c r="N93" i="4"/>
  <c r="P93" i="4" s="1"/>
  <c r="N92" i="4"/>
  <c r="N91" i="4"/>
  <c r="P91" i="4" s="1"/>
  <c r="N90" i="4"/>
  <c r="R90" i="4" s="1"/>
  <c r="N89" i="4"/>
  <c r="P89" i="4" s="1"/>
  <c r="N88" i="4"/>
  <c r="N87" i="4"/>
  <c r="P87" i="4" s="1"/>
  <c r="N86" i="4"/>
  <c r="R86" i="4" s="1"/>
  <c r="N85" i="4"/>
  <c r="P85" i="4" s="1"/>
  <c r="N84" i="4"/>
  <c r="N83" i="4"/>
  <c r="R83" i="4" s="1"/>
  <c r="N82" i="4"/>
  <c r="R82" i="4" s="1"/>
  <c r="N81" i="4"/>
  <c r="R81" i="4" s="1"/>
  <c r="N80" i="4"/>
  <c r="R80" i="4" s="1"/>
  <c r="N79" i="4"/>
  <c r="R79" i="4" s="1"/>
  <c r="N78" i="4"/>
  <c r="R78" i="4" s="1"/>
  <c r="B78" i="4"/>
  <c r="N77" i="4"/>
  <c r="R77" i="4" s="1"/>
  <c r="B77" i="4"/>
  <c r="N76" i="4"/>
  <c r="R76" i="4" s="1"/>
  <c r="B76" i="4"/>
  <c r="N75" i="4"/>
  <c r="R75" i="4" s="1"/>
  <c r="B75" i="4"/>
  <c r="N74" i="4"/>
  <c r="R74" i="4" s="1"/>
  <c r="N73" i="4"/>
  <c r="R73" i="4" s="1"/>
  <c r="N72" i="4"/>
  <c r="R72" i="4" s="1"/>
  <c r="N71" i="4"/>
  <c r="P71" i="4" s="1"/>
  <c r="N70" i="4"/>
  <c r="S70" i="4" s="1"/>
  <c r="N69" i="4"/>
  <c r="P69" i="4" s="1"/>
  <c r="N68" i="4"/>
  <c r="R68" i="4" s="1"/>
  <c r="N67" i="4"/>
  <c r="P67" i="4" s="1"/>
  <c r="N66" i="4"/>
  <c r="R66" i="4" s="1"/>
  <c r="N65" i="4"/>
  <c r="P65" i="4" s="1"/>
  <c r="N64" i="4"/>
  <c r="S64" i="4" s="1"/>
  <c r="M56" i="4"/>
  <c r="L56" i="4"/>
  <c r="M55" i="4"/>
  <c r="L55" i="4"/>
  <c r="M54" i="4"/>
  <c r="L54" i="4"/>
  <c r="M53" i="4"/>
  <c r="L53" i="4"/>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4" s="1"/>
  <c r="R275" i="3"/>
  <c r="C76" i="4" s="1"/>
  <c r="Q275" i="3"/>
  <c r="I275" i="3"/>
  <c r="F275" i="3"/>
  <c r="D275" i="3"/>
  <c r="T274" i="3"/>
  <c r="S274" i="3"/>
  <c r="R274" i="3"/>
  <c r="Q274" i="3"/>
  <c r="M273" i="3"/>
  <c r="D271" i="3"/>
  <c r="T269" i="3"/>
  <c r="T276" i="3" s="1"/>
  <c r="G309" i="3" s="1"/>
  <c r="S269" i="3"/>
  <c r="R269" i="3"/>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4" s="1"/>
  <c r="C67" i="4"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U162" i="3" s="1"/>
  <c r="T161" i="3"/>
  <c r="T162" i="3" s="1"/>
  <c r="S161" i="3"/>
  <c r="S162" i="3" s="1"/>
  <c r="R161" i="3"/>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R162" i="3" l="1"/>
  <c r="J181" i="3" s="1"/>
  <c r="R276" i="3"/>
  <c r="E309" i="3" s="1"/>
  <c r="AD21" i="3"/>
  <c r="AC21" i="3" s="1"/>
  <c r="D10" i="1"/>
  <c r="AD14" i="3"/>
  <c r="AC14" i="3" s="1"/>
  <c r="K7" i="1"/>
  <c r="X231" i="3"/>
  <c r="E64" i="4" s="1"/>
  <c r="F24" i="3"/>
  <c r="AD82" i="3"/>
  <c r="F39" i="3"/>
  <c r="AD54" i="3"/>
  <c r="H218" i="3"/>
  <c r="V175" i="3"/>
  <c r="V171" i="3"/>
  <c r="J213" i="3" s="1"/>
  <c r="V172" i="3"/>
  <c r="J214" i="3" s="1"/>
  <c r="V174" i="3"/>
  <c r="V170" i="3"/>
  <c r="V173" i="3"/>
  <c r="J215" i="3" s="1"/>
  <c r="V169" i="3"/>
  <c r="J211" i="3" s="1"/>
  <c r="S132" i="3"/>
  <c r="K149" i="3" s="1"/>
  <c r="AD17" i="3"/>
  <c r="AC17" i="3" s="1"/>
  <c r="D7" i="1"/>
  <c r="I38" i="3"/>
  <c r="AD64" i="3"/>
  <c r="AD10" i="3"/>
  <c r="AC10" i="3" s="1"/>
  <c r="C4" i="1"/>
  <c r="AK12" i="3"/>
  <c r="P231" i="3" s="1"/>
  <c r="AD74" i="3"/>
  <c r="AD80" i="3"/>
  <c r="AD95" i="3"/>
  <c r="Q276" i="3"/>
  <c r="D309" i="3" s="1"/>
  <c r="D39" i="3"/>
  <c r="L39" i="3"/>
  <c r="I41" i="3"/>
  <c r="AK11" i="3"/>
  <c r="AK13" i="3"/>
  <c r="K24" i="3"/>
  <c r="H39" i="3"/>
  <c r="AD46" i="3"/>
  <c r="AD52" i="3"/>
  <c r="F21" i="3"/>
  <c r="F28" i="3"/>
  <c r="F186" i="3"/>
  <c r="S276" i="3"/>
  <c r="F309" i="3" s="1"/>
  <c r="AD62" i="3"/>
  <c r="O80" i="4"/>
  <c r="AK10" i="3"/>
  <c r="P230" i="3" s="1"/>
  <c r="F17" i="3"/>
  <c r="K6" i="1" s="1"/>
  <c r="K18" i="3"/>
  <c r="F25" i="3"/>
  <c r="AD50" i="3"/>
  <c r="AD53" i="3"/>
  <c r="AD59" i="3"/>
  <c r="AD67" i="3"/>
  <c r="AD73" i="3"/>
  <c r="AD76" i="3"/>
  <c r="AD96" i="3"/>
  <c r="X235" i="3"/>
  <c r="E68" i="4" s="1"/>
  <c r="X257" i="3"/>
  <c r="G298" i="3" s="1"/>
  <c r="O67" i="4"/>
  <c r="S67" i="4"/>
  <c r="K28" i="3"/>
  <c r="E38" i="3"/>
  <c r="K40" i="3"/>
  <c r="J216" i="3"/>
  <c r="X230" i="3"/>
  <c r="E63" i="4" s="1"/>
  <c r="U247" i="3"/>
  <c r="P108" i="4"/>
  <c r="AD42" i="3"/>
  <c r="AC42" i="3" s="1"/>
  <c r="K17" i="3"/>
  <c r="F18" i="3"/>
  <c r="F26" i="3"/>
  <c r="J41" i="3"/>
  <c r="T201" i="3"/>
  <c r="G190" i="3" s="1"/>
  <c r="T200" i="3"/>
  <c r="G189" i="3" s="1"/>
  <c r="X232" i="3"/>
  <c r="E65" i="4" s="1"/>
  <c r="X233" i="3"/>
  <c r="E66" i="4" s="1"/>
  <c r="X246" i="3"/>
  <c r="L285" i="3" s="1"/>
  <c r="E262" i="3"/>
  <c r="O72" i="4"/>
  <c r="P100" i="4"/>
  <c r="F12" i="3"/>
  <c r="D41" i="3"/>
  <c r="H41" i="3"/>
  <c r="L41" i="3"/>
  <c r="Q68" i="4"/>
  <c r="Q71" i="4"/>
  <c r="P116" i="4"/>
  <c r="X213" i="3"/>
  <c r="S78" i="4"/>
  <c r="Q80" i="4"/>
  <c r="P96" i="4"/>
  <c r="P112" i="4"/>
  <c r="O68" i="4"/>
  <c r="Q72" i="4"/>
  <c r="O78" i="4"/>
  <c r="P104" i="4"/>
  <c r="P120" i="4"/>
  <c r="F16" i="3"/>
  <c r="D6" i="1" s="1"/>
  <c r="AL14" i="3"/>
  <c r="Q232" i="3" s="1"/>
  <c r="AL18" i="3"/>
  <c r="E308" i="3"/>
  <c r="S66" i="4"/>
  <c r="S74" i="4"/>
  <c r="R85" i="4"/>
  <c r="R89" i="4"/>
  <c r="R93" i="4"/>
  <c r="K16" i="3"/>
  <c r="AL13" i="3"/>
  <c r="K22" i="3"/>
  <c r="K23" i="3"/>
  <c r="K30" i="3"/>
  <c r="J38" i="3"/>
  <c r="H40" i="3"/>
  <c r="J212" i="3"/>
  <c r="J217" i="3"/>
  <c r="T198" i="3"/>
  <c r="T204" i="3" s="1"/>
  <c r="G193" i="3" s="1"/>
  <c r="W245" i="3"/>
  <c r="K284" i="3" s="1"/>
  <c r="O65" i="4"/>
  <c r="O66" i="4"/>
  <c r="S68" i="4"/>
  <c r="P72" i="4"/>
  <c r="O73" i="4"/>
  <c r="O74" i="4"/>
  <c r="O77" i="4"/>
  <c r="P80" i="4"/>
  <c r="O81" i="4"/>
  <c r="P82" i="4"/>
  <c r="P98" i="4"/>
  <c r="P106" i="4"/>
  <c r="P114" i="4"/>
  <c r="P122" i="4"/>
  <c r="AL19" i="3"/>
  <c r="Q65" i="4"/>
  <c r="P66" i="4"/>
  <c r="Q73" i="4"/>
  <c r="P74" i="4"/>
  <c r="Q77" i="4"/>
  <c r="Q81" i="4"/>
  <c r="AL10" i="3"/>
  <c r="Q230" i="3" s="1"/>
  <c r="R266" i="3" s="1"/>
  <c r="AL11" i="3"/>
  <c r="AL12" i="3"/>
  <c r="Q231" i="3" s="1"/>
  <c r="AL15" i="3"/>
  <c r="Q257" i="3" s="1"/>
  <c r="F295" i="3" s="1"/>
  <c r="H38" i="3"/>
  <c r="J40" i="3"/>
  <c r="S202" i="3"/>
  <c r="F191" i="3" s="1"/>
  <c r="W246" i="3"/>
  <c r="K285" i="3" s="1"/>
  <c r="W257" i="3"/>
  <c r="F298" i="3" s="1"/>
  <c r="W259" i="3"/>
  <c r="F300" i="3" s="1"/>
  <c r="R279" i="3"/>
  <c r="E312" i="3" s="1"/>
  <c r="P64" i="4"/>
  <c r="S65" i="4"/>
  <c r="Q66" i="4"/>
  <c r="Q67" i="4"/>
  <c r="P68" i="4"/>
  <c r="Q69" i="4"/>
  <c r="S72" i="4"/>
  <c r="S73" i="4"/>
  <c r="Q74" i="4"/>
  <c r="S77" i="4"/>
  <c r="Q78" i="4"/>
  <c r="S80" i="4"/>
  <c r="S81" i="4"/>
  <c r="P102" i="4"/>
  <c r="P110" i="4"/>
  <c r="P118" i="4"/>
  <c r="A75" i="4"/>
  <c r="F306" i="3"/>
  <c r="E306" i="3"/>
  <c r="A63" i="4"/>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4"/>
  <c r="A65" i="4"/>
  <c r="AD15" i="3"/>
  <c r="AC15" i="3" s="1"/>
  <c r="F22" i="3"/>
  <c r="AK15" i="3"/>
  <c r="P257" i="3" s="1"/>
  <c r="D295" i="3" s="1"/>
  <c r="AD40" i="3"/>
  <c r="AC40" i="3" s="1"/>
  <c r="AL25" i="3"/>
  <c r="Q236" i="3" s="1"/>
  <c r="AL20" i="3"/>
  <c r="Q259" i="3" s="1"/>
  <c r="AL16" i="3"/>
  <c r="AK18" i="3"/>
  <c r="AK19" i="3"/>
  <c r="AD35" i="3"/>
  <c r="AC35" i="3" s="1"/>
  <c r="I232" i="3"/>
  <c r="H232" i="3"/>
  <c r="D64" i="4"/>
  <c r="D66" i="4"/>
  <c r="D69" i="4"/>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4"/>
  <c r="D65" i="4"/>
  <c r="D67" i="4"/>
  <c r="L78" i="3"/>
  <c r="F148" i="3"/>
  <c r="U190" i="3"/>
  <c r="T199" i="3"/>
  <c r="G188" i="3" s="1"/>
  <c r="T218" i="3"/>
  <c r="R219" i="3"/>
  <c r="F246" i="3" s="1"/>
  <c r="C282" i="3"/>
  <c r="E282" i="3" s="1"/>
  <c r="E289" i="3" s="1"/>
  <c r="B63" i="4"/>
  <c r="C63" i="4" s="1"/>
  <c r="C283" i="3"/>
  <c r="E283" i="3" s="1"/>
  <c r="B64" i="4"/>
  <c r="C64" i="4" s="1"/>
  <c r="C284" i="3"/>
  <c r="E284" i="3" s="1"/>
  <c r="B65" i="4"/>
  <c r="C65" i="4" s="1"/>
  <c r="B66" i="4"/>
  <c r="C66" i="4" s="1"/>
  <c r="C285" i="3"/>
  <c r="E285" i="3" s="1"/>
  <c r="X234" i="3"/>
  <c r="E67" i="4" s="1"/>
  <c r="B68" i="4"/>
  <c r="C68" i="4" s="1"/>
  <c r="C287" i="3"/>
  <c r="E287" i="3" s="1"/>
  <c r="X236" i="3"/>
  <c r="E69" i="4" s="1"/>
  <c r="W243" i="3"/>
  <c r="X244" i="3"/>
  <c r="L283" i="3" s="1"/>
  <c r="U248" i="3"/>
  <c r="U249" i="3" s="1"/>
  <c r="C75" i="4"/>
  <c r="D308" i="3"/>
  <c r="Q279" i="3"/>
  <c r="D312" i="3" s="1"/>
  <c r="U184" i="3"/>
  <c r="U187" i="3"/>
  <c r="S219" i="3"/>
  <c r="G246" i="3" s="1"/>
  <c r="F229" i="3"/>
  <c r="W235" i="3"/>
  <c r="I282" i="3"/>
  <c r="T248" i="3"/>
  <c r="I287" i="3" s="1"/>
  <c r="T247" i="3"/>
  <c r="X243" i="3"/>
  <c r="E245" i="3"/>
  <c r="X260" i="3"/>
  <c r="G301" i="3" s="1"/>
  <c r="W260" i="3"/>
  <c r="F301" i="3" s="1"/>
  <c r="Q84" i="4"/>
  <c r="S84" i="4"/>
  <c r="O84" i="4"/>
  <c r="R84" i="4"/>
  <c r="P84" i="4"/>
  <c r="Q88" i="4"/>
  <c r="S88" i="4"/>
  <c r="O88" i="4"/>
  <c r="R88" i="4"/>
  <c r="P88" i="4"/>
  <c r="Q92" i="4"/>
  <c r="S92" i="4"/>
  <c r="O92" i="4"/>
  <c r="R92" i="4"/>
  <c r="P92" i="4"/>
  <c r="U183" i="3"/>
  <c r="U185" i="3"/>
  <c r="U188" i="3"/>
  <c r="B69" i="4"/>
  <c r="C69" i="4" s="1"/>
  <c r="C288" i="3"/>
  <c r="E288" i="3" s="1"/>
  <c r="E301" i="3"/>
  <c r="V247" i="3"/>
  <c r="V248" i="3"/>
  <c r="J287" i="3" s="1"/>
  <c r="W244" i="3"/>
  <c r="K283" i="3" s="1"/>
  <c r="X245" i="3"/>
  <c r="L284" i="3" s="1"/>
  <c r="C286" i="3"/>
  <c r="E286" i="3" s="1"/>
  <c r="P70" i="4"/>
  <c r="R70" i="4"/>
  <c r="Q70" i="4"/>
  <c r="O70" i="4"/>
  <c r="X259" i="3"/>
  <c r="G300" i="3" s="1"/>
  <c r="S279" i="3"/>
  <c r="F312" i="3" s="1"/>
  <c r="J285" i="3"/>
  <c r="F308" i="3"/>
  <c r="Q64" i="4"/>
  <c r="R65" i="4"/>
  <c r="R67" i="4"/>
  <c r="R69" i="4"/>
  <c r="R71" i="4"/>
  <c r="C78" i="4"/>
  <c r="S87" i="4"/>
  <c r="O87" i="4"/>
  <c r="Q87" i="4"/>
  <c r="S91" i="4"/>
  <c r="O91" i="4"/>
  <c r="Q91" i="4"/>
  <c r="S95" i="4"/>
  <c r="O95" i="4"/>
  <c r="Q95" i="4"/>
  <c r="T279" i="3"/>
  <c r="G312" i="3" s="1"/>
  <c r="E298" i="3"/>
  <c r="R64" i="4"/>
  <c r="S69" i="4"/>
  <c r="S71" i="4"/>
  <c r="S75" i="4"/>
  <c r="O75" i="4"/>
  <c r="Q75" i="4"/>
  <c r="S76" i="4"/>
  <c r="O76" i="4"/>
  <c r="Q76" i="4"/>
  <c r="S79" i="4"/>
  <c r="O79" i="4"/>
  <c r="Q79" i="4"/>
  <c r="Q83" i="4"/>
  <c r="S83" i="4"/>
  <c r="O83" i="4"/>
  <c r="Q86" i="4"/>
  <c r="S86" i="4"/>
  <c r="O86" i="4"/>
  <c r="Q90" i="4"/>
  <c r="S90" i="4"/>
  <c r="O90" i="4"/>
  <c r="Q94" i="4"/>
  <c r="S94" i="4"/>
  <c r="O94" i="4"/>
  <c r="S97" i="4"/>
  <c r="O97" i="4"/>
  <c r="Q97" i="4"/>
  <c r="P97" i="4"/>
  <c r="S99" i="4"/>
  <c r="O99" i="4"/>
  <c r="Q99" i="4"/>
  <c r="P99" i="4"/>
  <c r="S101" i="4"/>
  <c r="O101" i="4"/>
  <c r="Q101" i="4"/>
  <c r="P101" i="4"/>
  <c r="S103" i="4"/>
  <c r="O103" i="4"/>
  <c r="Q103" i="4"/>
  <c r="P103" i="4"/>
  <c r="S105" i="4"/>
  <c r="O105" i="4"/>
  <c r="Q105" i="4"/>
  <c r="P105" i="4"/>
  <c r="S107" i="4"/>
  <c r="O107" i="4"/>
  <c r="Q107" i="4"/>
  <c r="P107" i="4"/>
  <c r="S109" i="4"/>
  <c r="O109" i="4"/>
  <c r="Q109" i="4"/>
  <c r="P109" i="4"/>
  <c r="S111" i="4"/>
  <c r="O111" i="4"/>
  <c r="Q111" i="4"/>
  <c r="P111" i="4"/>
  <c r="S113" i="4"/>
  <c r="O113" i="4"/>
  <c r="Q113" i="4"/>
  <c r="P113" i="4"/>
  <c r="S115" i="4"/>
  <c r="O115" i="4"/>
  <c r="Q115" i="4"/>
  <c r="P115" i="4"/>
  <c r="S117" i="4"/>
  <c r="O117" i="4"/>
  <c r="Q117" i="4"/>
  <c r="P117" i="4"/>
  <c r="S119" i="4"/>
  <c r="O119" i="4"/>
  <c r="Q119" i="4"/>
  <c r="P119" i="4"/>
  <c r="S121" i="4"/>
  <c r="O121" i="4"/>
  <c r="Q121" i="4"/>
  <c r="P121" i="4"/>
  <c r="O64" i="4"/>
  <c r="O69" i="4"/>
  <c r="O71" i="4"/>
  <c r="P75" i="4"/>
  <c r="P76" i="4"/>
  <c r="P79" i="4"/>
  <c r="S82" i="4"/>
  <c r="O82" i="4"/>
  <c r="Q82" i="4"/>
  <c r="P83" i="4"/>
  <c r="S85" i="4"/>
  <c r="O85" i="4"/>
  <c r="Q85" i="4"/>
  <c r="P86" i="4"/>
  <c r="R87" i="4"/>
  <c r="S89" i="4"/>
  <c r="O89" i="4"/>
  <c r="Q89" i="4"/>
  <c r="P90" i="4"/>
  <c r="R91" i="4"/>
  <c r="S93" i="4"/>
  <c r="O93" i="4"/>
  <c r="Q93" i="4"/>
  <c r="P94" i="4"/>
  <c r="R95" i="4"/>
  <c r="R97" i="4"/>
  <c r="R99" i="4"/>
  <c r="R101" i="4"/>
  <c r="R103" i="4"/>
  <c r="R105" i="4"/>
  <c r="R107" i="4"/>
  <c r="R109" i="4"/>
  <c r="R111" i="4"/>
  <c r="R113" i="4"/>
  <c r="R115" i="4"/>
  <c r="R117" i="4"/>
  <c r="R119" i="4"/>
  <c r="R121" i="4"/>
  <c r="R96" i="4"/>
  <c r="R98" i="4"/>
  <c r="R100" i="4"/>
  <c r="R102" i="4"/>
  <c r="R104" i="4"/>
  <c r="R106" i="4"/>
  <c r="R108" i="4"/>
  <c r="R110" i="4"/>
  <c r="R112" i="4"/>
  <c r="R114" i="4"/>
  <c r="R116" i="4"/>
  <c r="R118" i="4"/>
  <c r="R120" i="4"/>
  <c r="R122" i="4"/>
  <c r="P73" i="4"/>
  <c r="P77" i="4"/>
  <c r="P78" i="4"/>
  <c r="P81" i="4"/>
  <c r="O96" i="4"/>
  <c r="S96" i="4"/>
  <c r="O98" i="4"/>
  <c r="S98" i="4"/>
  <c r="O100" i="4"/>
  <c r="S100" i="4"/>
  <c r="O102" i="4"/>
  <c r="S102" i="4"/>
  <c r="O104" i="4"/>
  <c r="S104" i="4"/>
  <c r="O106" i="4"/>
  <c r="S106" i="4"/>
  <c r="O108" i="4"/>
  <c r="S108" i="4"/>
  <c r="O110" i="4"/>
  <c r="S110" i="4"/>
  <c r="O112" i="4"/>
  <c r="S112" i="4"/>
  <c r="O114" i="4"/>
  <c r="S114" i="4"/>
  <c r="O116" i="4"/>
  <c r="S116" i="4"/>
  <c r="O118" i="4"/>
  <c r="S118" i="4"/>
  <c r="O120" i="4"/>
  <c r="S120" i="4"/>
  <c r="O122" i="4"/>
  <c r="S122" i="4"/>
  <c r="G187" i="3" l="1"/>
  <c r="G306" i="3"/>
  <c r="Q266" i="3"/>
  <c r="U266" i="3"/>
  <c r="E70" i="4"/>
  <c r="L240" i="3"/>
  <c r="C84" i="4"/>
  <c r="B84" i="4"/>
  <c r="A84" i="4"/>
  <c r="X215" i="3" s="1"/>
  <c r="L242" i="3" s="1"/>
  <c r="S266" i="3"/>
  <c r="D306" i="3"/>
  <c r="E84" i="4"/>
  <c r="B82" i="4"/>
  <c r="D84" i="4"/>
  <c r="E71" i="4"/>
  <c r="V258" i="3"/>
  <c r="E299" i="3" s="1"/>
  <c r="V249" i="3"/>
  <c r="J288" i="3" s="1"/>
  <c r="J289" i="3" s="1"/>
  <c r="J286" i="3"/>
  <c r="K282" i="3"/>
  <c r="W247" i="3"/>
  <c r="W248" i="3"/>
  <c r="K287" i="3" s="1"/>
  <c r="I228" i="3"/>
  <c r="H228" i="3"/>
  <c r="X248" i="3"/>
  <c r="L287" i="3" s="1"/>
  <c r="L282" i="3"/>
  <c r="X247" i="3"/>
  <c r="D68" i="4"/>
  <c r="D71" i="4" s="1"/>
  <c r="I230" i="3"/>
  <c r="H230" i="3"/>
  <c r="C79" i="4"/>
  <c r="C80" i="4"/>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4"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4" l="1"/>
  <c r="X216" i="3"/>
  <c r="X221" i="3" s="1"/>
  <c r="L241" i="3"/>
  <c r="K33" i="1" l="1"/>
  <c r="L243" i="3"/>
  <c r="AD85" i="3"/>
  <c r="X218" i="3"/>
  <c r="L245" i="3" s="1"/>
  <c r="L247" i="3"/>
  <c r="X222" i="3"/>
  <c r="L2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000-000001000000}">
      <text>
        <r>
          <rPr>
            <b/>
            <sz val="8"/>
            <color indexed="81"/>
            <rFont val="Tahoma"/>
            <family val="2"/>
          </rPr>
          <t>Click in boxes to use drop-down lists</t>
        </r>
      </text>
    </comment>
    <comment ref="L37" authorId="0" shapeId="0" xr:uid="{00000000-0006-0000-0000-000002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86" authorId="0" shapeId="0" xr:uid="{00000000-0006-0000-0300-00000100000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xr:uid="{00000000-0006-0000-0300-00000200000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<sst xmlns="http://schemas.openxmlformats.org/spreadsheetml/2006/main" count="1131" uniqueCount="507">
  <si>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</si>
  <si>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</si>
  <si>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</si>
  <si>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</si>
  <si>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</si>
  <si>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</si>
  <si>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</si>
  <si>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</si>
  <si>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</si>
  <si>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</si>
  <si>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</si>
  <si>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</si>
  <si>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</si>
  <si>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</si>
  <si>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</si>
  <si>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</si>
  <si>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</si>
  <si>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</si>
  <si>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</si>
  <si>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</si>
  <si>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</si>
  <si>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</si>
  <si>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</si>
  <si>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</si>
  <si>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</si>
  <si>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</si>
  <si>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</si>
  <si>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</si>
  <si>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</si>
  <si>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</si>
  <si>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</si>
  <si>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</si>
  <si>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</si>
  <si>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</si>
  <si>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</si>
  <si>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</si>
  <si>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</si>
  <si>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</si>
  <si>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</si>
  <si>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</si>
  <si>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</si>
  <si>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</si>
  <si>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</si>
  <si>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</si>
  <si>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</si>
  <si>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</si>
  <si>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</si>
  <si>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</si>
  <si>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</si>
  <si>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</si>
  <si>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</si>
  <si>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</si>
  <si>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</si>
  <si>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</si>
  <si>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</si>
  <si>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</si>
  <si>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</si>
  <si>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</si>
  <si>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</si>
  <si>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</si>
  <si>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</si>
  <si>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</si>
  <si>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</si>
  <si>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</si>
  <si>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</si>
  <si>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</si>
  <si>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</si>
  <si>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</si>
  <si>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</si>
  <si>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</si>
  <si>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</si>
  <si>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</si>
  <si>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</si>
  <si>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</si>
  <si>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</si>
  <si>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</si>
  <si>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</si>
  <si>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</si>
  <si>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</si>
  <si>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</si>
  <si>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</si>
  <si>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</si>
  <si>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</si>
  <si>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</si>
  <si>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</si>
  <si>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</si>
  <si>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</si>
  <si>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</si>
  <si>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</si>
  <si>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</si>
  <si>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</si>
  <si>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</si>
  <si>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</si>
  <si>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</si>
  <si>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</si>
  <si>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</si>
  <si>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</si>
  <si>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</si>
  <si>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</si>
  <si>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</si>
  <si>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</si>
  <si>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</si>
  <si>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</si>
  <si>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</si>
  <si>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</si>
  <si>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</si>
  <si>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</si>
  <si>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</si>
  <si>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</si>
  <si>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</si>
  <si>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</si>
  <si>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</si>
  <si>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</si>
  <si>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</si>
  <si>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</si>
  <si>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</si>
  <si>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</si>
  <si>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</si>
  <si>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</si>
  <si>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</si>
  <si>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</si>
  <si>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</si>
  <si>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</si>
  <si>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</si>
  <si>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</si>
  <si>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</si>
  <si>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</si>
  <si>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</si>
  <si>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</si>
  <si>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</si>
  <si>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</si>
  <si>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</si>
  <si>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</si>
  <si>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</si>
  <si>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</si>
  <si>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</si>
  <si>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</si>
  <si>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</si>
  <si>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</si>
  <si>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</si>
  <si>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</si>
  <si>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</si>
  <si>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</si>
  <si>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</si>
  <si>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</si>
  <si>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</si>
  <si>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</si>
  <si>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</si>
  <si>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</si>
  <si>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</si>
  <si>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</si>
  <si>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</si>
  <si>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</si>
  <si>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</si>
  <si>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</si>
  <si>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</si>
  <si>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</si>
  <si>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</si>
  <si>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</si>
  <si>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</si>
  <si>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</si>
  <si>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</si>
  <si>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</si>
  <si>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</si>
  <si>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</si>
  <si>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</si>
  <si>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</si>
  <si>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</si>
  <si>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</si>
  <si>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</si>
  <si>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</si>
  <si>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</si>
  <si>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</si>
  <si>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</si>
  <si>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</si>
  <si>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</si>
  <si>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</si>
  <si>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</si>
  <si>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</si>
  <si>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</si>
  <si>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</si>
  <si>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</si>
  <si>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</si>
  <si>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</si>
  <si>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</si>
  <si>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</si>
  <si>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</si>
  <si>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</si>
  <si>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</si>
  <si>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</si>
  <si>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</si>
  <si>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</si>
  <si>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</si>
  <si>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</si>
  <si>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</si>
  <si>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</si>
  <si>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</si>
  <si>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</si>
  <si>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</si>
  <si>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</si>
  <si>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</si>
  <si>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</si>
  <si>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</si>
  <si>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</si>
  <si>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</si>
  <si>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</si>
  <si>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</si>
  <si>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</si>
  <si>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</si>
  <si>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</si>
  <si>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</si>
  <si>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</si>
  <si>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</si>
  <si>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</si>
  <si>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</si>
  <si>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</si>
  <si>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</si>
  <si>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</si>
  <si>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</si>
  <si>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</si>
  <si>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</si>
  <si>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</si>
  <si>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</si>
  <si>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</si>
  <si>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</si>
  <si>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</si>
  <si>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</si>
  <si>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</si>
  <si>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</si>
  <si>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</si>
  <si>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</si>
  <si>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</si>
  <si>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</si>
  <si>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</si>
  <si>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</si>
  <si>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</si>
  <si>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</si>
  <si>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</si>
  <si>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</si>
  <si>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</si>
  <si>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</si>
  <si>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</si>
  <si>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</si>
  <si>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</si>
  <si>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</si>
  <si>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</si>
  <si>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</si>
  <si>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</si>
  <si>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</si>
  <si>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</si>
  <si>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</si>
  <si>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</si>
  <si>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</si>
  <si>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</si>
  <si>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</si>
  <si>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</si>
  <si>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</si>
  <si>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</si>
  <si>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</si>
  <si>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</si>
  <si>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</si>
  <si>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</si>
  <si>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</si>
  <si>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</si>
  <si>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</si>
  <si>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</si>
  <si>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</si>
  <si>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</si>
  <si>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</si>
  <si>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</si>
  <si>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</si>
  <si>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</si>
  <si>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</si>
  <si>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</si>
  <si>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</si>
  <si>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</si>
  <si>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</si>
  <si>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</si>
  <si>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</si>
  <si>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</si>
  <si>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</si>
  <si>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</si>
  <si>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</si>
  <si>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</si>
  <si>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</si>
  <si>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</si>
  <si>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</si>
  <si>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</si>
  <si>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</si>
  <si>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</si>
  <si>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</si>
  <si>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</si>
  <si>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</si>
  <si>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</si>
  <si>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</si>
  <si>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</si>
  <si>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</si>
  <si>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</si>
  <si>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</si>
  <si>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</si>
  <si>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</si>
  <si>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</si>
  <si>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</si>
  <si>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</si>
  <si>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</si>
  <si>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</si>
  <si>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</si>
  <si>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</si>
  <si>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</si>
  <si>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</si>
  <si>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</si>
  <si>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</si>
  <si>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</si>
  <si>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</si>
  <si>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</si>
  <si>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</si>
  <si>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</si>
  <si>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</si>
  <si>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</si>
  <si>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</si>
  <si>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</si>
  <si>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</si>
  <si>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</si>
  <si>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</si>
  <si>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</si>
  <si>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</si>
  <si>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</si>
  <si>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</si>
  <si>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</si>
  <si>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</si>
  <si>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</si>
  <si>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</si>
  <si>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</si>
  <si>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</si>
  <si>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</si>
  <si>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</si>
  <si>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</si>
  <si>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</si>
  <si>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</si>
  <si>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</si>
  <si>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</si>
  <si>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</si>
  <si>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</si>
  <si>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</si>
  <si>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</si>
  <si>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</si>
  <si>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</si>
  <si>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</si>
  <si>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</si>
  <si>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</si>
  <si>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</si>
  <si>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</si>
  <si>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</si>
  <si>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</si>
  <si>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</si>
  <si>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</si>
  <si>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</si>
  <si>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</si>
  <si>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</si>
  <si>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</si>
  <si>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</si>
  <si>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</si>
  <si>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</si>
  <si>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</si>
  <si>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</si>
  <si>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</si>
  <si>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</si>
  <si>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</si>
  <si>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</si>
  <si>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</si>
  <si>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</si>
  <si>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</si>
  <si>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</si>
  <si>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</si>
  <si>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</si>
  <si>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</si>
  <si>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</si>
  <si>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</si>
  <si>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</si>
  <si>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</si>
  <si>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</si>
  <si>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</si>
  <si>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</si>
  <si>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</si>
  <si>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</si>
  <si>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</si>
  <si>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</si>
  <si>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</si>
  <si>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</si>
  <si>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</si>
  <si>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</si>
  <si>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</si>
  <si>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</si>
  <si>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</si>
  <si>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</si>
  <si>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</si>
  <si>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</si>
  <si>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</si>
  <si>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</si>
  <si>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</si>
  <si>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</si>
  <si>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</si>
  <si>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</si>
  <si>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</si>
  <si>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</si>
  <si>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</si>
  <si>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</si>
  <si>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</si>
  <si>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</si>
  <si>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</si>
  <si>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</si>
  <si>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</si>
  <si>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</si>
  <si>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</si>
  <si>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</si>
  <si>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</si>
  <si>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</si>
  <si>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</si>
  <si>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</si>
  <si>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</si>
  <si>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</si>
  <si>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</si>
  <si>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</si>
  <si>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</si>
  <si>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</si>
  <si>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</si>
  <si>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</si>
  <si>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</si>
  <si>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</si>
  <si>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</si>
  <si>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</si>
  <si>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</si>
  <si>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</si>
  <si>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</si>
  <si>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</si>
  <si>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</si>
  <si>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</si>
  <si>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</si>
  <si>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</si>
  <si>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</si>
  <si>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</si>
  <si>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</si>
  <si>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</si>
  <si>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</si>
  <si>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</si>
  <si>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</si>
  <si>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</si>
  <si>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</si>
  <si>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</si>
  <si>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</si>
  <si>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</si>
  <si>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</si>
  <si>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</si>
  <si>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</si>
  <si>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</si>
  <si>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</si>
  <si>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</si>
  <si>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</si>
  <si>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</si>
  <si>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</si>
  <si>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</si>
  <si>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</si>
  <si>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</si>
  <si>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</si>
  <si>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</si>
  <si>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</si>
  <si>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</si>
  <si>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</si>
  <si>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</si>
  <si>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</si>
  <si>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</si>
  <si>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</si>
  <si>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</si>
  <si>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</si>
  <si>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</si>
  <si>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</si>
  <si>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</si>
  <si>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</si>
  <si>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</si>
  <si>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</si>
  <si>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</si>
  <si>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</si>
  <si>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</si>
  <si>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</si>
  <si>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</si>
  <si>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</si>
  <si>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</si>
  <si>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</si>
  <si>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</si>
  <si>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</si>
  <si>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</si>
  <si>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</si>
  <si>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</si>
  <si>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</si>
  <si>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</si>
  <si>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</si>
  <si>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</si>
  <si>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</si>
  <si>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</si>
  <si>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</si>
  <si>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</si>
  <si>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</si>
  <si>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</si>
  <si>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</si>
  <si>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</si>
  <si>
    <t>DHEC form SC-RHA-20 “Notice to Employees” posted or referenced</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</si>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</sst>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xf numFmtId="0" fontId="33" fillId="0" borderId="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26" fillId="0" borderId="0" xfId="8" applyFont="1" applyFill="1" applyAlignment="1">
      <alignment horizontal="center"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0" fillId="0" borderId="22" xfId="0" applyFont="1" applyBorder="1" applyAlignment="1">
      <alignment horizontal="center" vertical="center"/>
    </xf>
    <xf numFmtId="0" fontId="10" fillId="0" borderId="24" xfId="0" applyFont="1" applyBorder="1" applyAlignment="1">
      <alignment horizontal="center" vertical="center"/>
    </xf>
    <xf numFmtId="166" fontId="10" fillId="0" borderId="22" xfId="0" applyNumberFormat="1" applyFont="1" applyBorder="1" applyAlignment="1">
      <alignment horizontal="center" vertical="center"/>
    </xf>
    <xf numFmtId="0" fontId="10" fillId="4" borderId="26" xfId="0" applyFont="1" applyFill="1" applyBorder="1" applyAlignment="1">
      <alignment horizontal="center" vertical="center"/>
    </xf>
    <xf numFmtId="0" fontId="10" fillId="4" borderId="30" xfId="0" applyFont="1" applyFill="1" applyBorder="1" applyAlignment="1">
      <alignment horizontal="center" vertical="center"/>
    </xf>
    <xf numFmtId="0" fontId="17" fillId="0" borderId="8" xfId="0"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8" xfId="0" applyFont="1" applyBorder="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cellXfs>
  <cellStyles count="9">
    <cellStyle name="Date" xfId="7" xr:uid="{00000000-0005-0000-0000-000000000000}"/>
    <cellStyle name="Fail" xfId="5" xr:uid="{00000000-0005-0000-0000-000001000000}"/>
    <cellStyle name="Heading" xfId="3" xr:uid="{00000000-0005-0000-0000-000002000000}"/>
    <cellStyle name="Heading1" xfId="4" xr:uid="{00000000-0005-0000-0000-000003000000}"/>
    <cellStyle name="Normal" xfId="0" builtinId="0"/>
    <cellStyle name="Normal 2" xfId="8" xr:uid="{00000000-0005-0000-0000-000005000000}"/>
    <cellStyle name="Pass" xfId="6" xr:uid="{00000000-0005-0000-0000-000006000000}"/>
    <cellStyle name="Result" xfId="1" xr:uid="{00000000-0005-0000-0000-000007000000}"/>
    <cellStyle name="Result2" xfId="2" xr:uid="{00000000-0005-0000-0000-000008000000}"/>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0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0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a:extLst>
            <a:ext uri="{FF2B5EF4-FFF2-40B4-BE49-F238E27FC236}">
              <a16:creationId xmlns:a16="http://schemas.microsoft.com/office/drawing/2014/main" id="{00000000-0008-0000-03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a:extLst>
            <a:ext uri="{FF2B5EF4-FFF2-40B4-BE49-F238E27FC236}">
              <a16:creationId xmlns:a16="http://schemas.microsoft.com/office/drawing/2014/main" id="{00000000-0008-0000-03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30" t="s">
        <v>0</v>
      </c>
      <c r="B1" s="430"/>
      <c r="C1" s="430"/>
      <c r="D1" s="430"/>
      <c r="E1" s="430"/>
      <c r="F1" s="430"/>
      <c r="G1" s="430"/>
      <c r="H1" s="430"/>
      <c r="I1" s="430"/>
      <c r="J1" s="430"/>
      <c r="K1" s="430"/>
      <c r="L1" s="430"/>
      <c r="M1" s="430"/>
    </row>
    <row r="2" spans="1:14" ht="25.5" x14ac:dyDescent="0.2">
      <c r="A2" s="430" t="s">
        <v>1</v>
      </c>
      <c r="B2" s="430"/>
      <c r="C2" s="430"/>
      <c r="D2" s="430"/>
      <c r="E2" s="430"/>
      <c r="F2" s="430"/>
      <c r="G2" s="430"/>
      <c r="H2" s="430"/>
      <c r="I2" s="430"/>
      <c r="J2" s="430"/>
      <c r="K2" s="430"/>
      <c r="L2" s="430"/>
      <c r="M2" s="430"/>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20" t="str">
        <f>Sheet1!R10&amp;" "&amp;Sheet1!R11</f>
        <v xml:space="preserve"> </v>
      </c>
      <c r="D4" s="421"/>
      <c r="E4" s="421"/>
      <c r="F4" s="421"/>
      <c r="G4" s="421"/>
      <c r="H4" s="422"/>
      <c r="I4" s="374"/>
      <c r="J4" s="375" t="s">
        <v>3</v>
      </c>
      <c r="K4" s="431"/>
      <c r="L4" s="432"/>
      <c r="M4" s="433"/>
    </row>
    <row r="5" spans="1:14" ht="18" customHeight="1" x14ac:dyDescent="0.2">
      <c r="A5" s="373" t="s">
        <v>4</v>
      </c>
      <c r="B5" s="373"/>
      <c r="C5" s="420"/>
      <c r="D5" s="421"/>
      <c r="E5" s="421"/>
      <c r="F5" s="421"/>
      <c r="G5" s="421"/>
      <c r="H5" s="422"/>
      <c r="I5" s="374"/>
      <c r="J5" s="375" t="s">
        <v>5</v>
      </c>
      <c r="K5" s="431">
        <f>Sheet1!P7</f>
        <v>0</v>
      </c>
      <c r="L5" s="432"/>
      <c r="M5" s="433"/>
    </row>
    <row r="6" spans="1:14" ht="18" customHeight="1" x14ac:dyDescent="0.2">
      <c r="A6" s="373" t="s">
        <v>6</v>
      </c>
      <c r="B6" s="373"/>
      <c r="C6" s="373"/>
      <c r="D6" s="420" t="str">
        <f>Sheet1!F16</f>
        <v/>
      </c>
      <c r="E6" s="421"/>
      <c r="F6" s="421"/>
      <c r="G6" s="421"/>
      <c r="H6" s="422"/>
      <c r="I6" s="374"/>
      <c r="J6" s="375" t="s">
        <v>7</v>
      </c>
      <c r="K6" s="420" t="str">
        <f>Sheet1!F17</f>
        <v/>
      </c>
      <c r="L6" s="421"/>
      <c r="M6" s="422"/>
    </row>
    <row r="7" spans="1:14" ht="18" customHeight="1" x14ac:dyDescent="0.2">
      <c r="A7" s="373" t="s">
        <v>8</v>
      </c>
      <c r="B7" s="373"/>
      <c r="C7" s="373"/>
      <c r="D7" s="427" t="str">
        <f>Sheet1!V12</f>
        <v/>
      </c>
      <c r="E7" s="428"/>
      <c r="F7" s="428"/>
      <c r="G7" s="428"/>
      <c r="H7" s="429"/>
      <c r="I7" s="374"/>
      <c r="J7" s="375" t="s">
        <v>9</v>
      </c>
      <c r="K7" s="420" t="str">
        <f>Sheet1!R14</f>
        <v/>
      </c>
      <c r="L7" s="421"/>
      <c r="M7" s="422"/>
    </row>
    <row r="8" spans="1:14" ht="18" customHeight="1" x14ac:dyDescent="0.2">
      <c r="A8" s="373" t="s">
        <v>10</v>
      </c>
      <c r="B8" s="373"/>
      <c r="C8" s="373"/>
      <c r="D8" s="427"/>
      <c r="E8" s="428"/>
      <c r="F8" s="428"/>
      <c r="G8" s="428"/>
      <c r="H8" s="429"/>
      <c r="I8" s="374"/>
      <c r="J8" s="375" t="s">
        <v>11</v>
      </c>
      <c r="K8" s="420"/>
      <c r="L8" s="421"/>
      <c r="M8" s="422"/>
    </row>
    <row r="9" spans="1:14" ht="18" customHeight="1" x14ac:dyDescent="0.2">
      <c r="A9" s="373" t="s">
        <v>12</v>
      </c>
      <c r="B9" s="373"/>
      <c r="C9" s="373"/>
      <c r="D9" s="427"/>
      <c r="E9" s="428"/>
      <c r="F9" s="428"/>
      <c r="G9" s="428"/>
      <c r="H9" s="429"/>
      <c r="I9" s="374"/>
      <c r="J9" s="375" t="s">
        <v>7</v>
      </c>
      <c r="K9" s="420"/>
      <c r="L9" s="421"/>
      <c r="M9" s="422"/>
    </row>
    <row r="10" spans="1:14" ht="18" customHeight="1" x14ac:dyDescent="0.2">
      <c r="A10" s="373" t="s">
        <v>13</v>
      </c>
      <c r="B10" s="373"/>
      <c r="C10" s="373"/>
      <c r="D10" s="427" t="str">
        <f>Sheet1!R17</f>
        <v/>
      </c>
      <c r="E10" s="428"/>
      <c r="F10" s="428"/>
      <c r="G10" s="428"/>
      <c r="H10" s="429"/>
      <c r="I10" s="374"/>
      <c r="J10" s="375" t="s">
        <v>7</v>
      </c>
      <c r="K10" s="420"/>
      <c r="L10" s="421"/>
      <c r="M10" s="422"/>
    </row>
    <row r="11" spans="1:14" ht="18" customHeight="1" x14ac:dyDescent="0.2">
      <c r="A11" s="373" t="s">
        <v>14</v>
      </c>
      <c r="B11" s="373"/>
      <c r="C11" s="373"/>
      <c r="D11" s="427" t="s">
        <v>93</v>
      </c>
      <c r="E11" s="428"/>
      <c r="F11" s="428"/>
      <c r="G11" s="428"/>
      <c r="H11" s="429"/>
      <c r="I11" s="374"/>
      <c r="J11" s="375" t="s">
        <v>15</v>
      </c>
      <c r="K11" s="420"/>
      <c r="L11" s="421"/>
      <c r="M11" s="422"/>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26" t="s">
        <v>16</v>
      </c>
      <c r="B13" s="426"/>
      <c r="C13" s="426"/>
      <c r="D13" s="426"/>
      <c r="E13" s="426"/>
      <c r="F13" s="426"/>
      <c r="G13" s="426"/>
      <c r="H13" s="426"/>
      <c r="I13" s="426"/>
      <c r="J13" s="426"/>
      <c r="K13" s="426"/>
      <c r="L13" s="426"/>
      <c r="M13" s="426"/>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490</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491</v>
      </c>
      <c r="D20" s="381"/>
      <c r="E20" s="381"/>
      <c r="F20" s="381"/>
      <c r="G20" s="381"/>
      <c r="H20" s="381"/>
      <c r="I20" s="381"/>
      <c r="J20" s="381"/>
      <c r="K20" s="381"/>
      <c r="L20" s="381"/>
      <c r="M20" s="382"/>
    </row>
    <row r="21" spans="1:14" ht="18" customHeight="1" x14ac:dyDescent="0.2">
      <c r="A21" s="381"/>
      <c r="B21" s="381"/>
      <c r="C21" s="384" t="s">
        <v>492</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11"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23" t="s">
        <v>46</v>
      </c>
      <c r="D41" s="424"/>
      <c r="E41" s="424"/>
      <c r="F41" s="424"/>
      <c r="G41" s="424"/>
      <c r="H41" s="424"/>
      <c r="I41" s="424"/>
      <c r="J41" s="424"/>
      <c r="K41" s="424"/>
      <c r="L41" s="424"/>
      <c r="M41" s="425"/>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19" t="s">
        <v>503</v>
      </c>
      <c r="B45" s="419"/>
      <c r="C45" s="419"/>
      <c r="D45" s="419"/>
      <c r="E45" s="419"/>
      <c r="F45" s="419"/>
      <c r="G45" s="419"/>
      <c r="H45" s="419"/>
      <c r="I45" s="419"/>
      <c r="J45" s="419"/>
      <c r="K45" s="419"/>
      <c r="L45" s="419"/>
      <c r="M45" s="419"/>
    </row>
  </sheetData>
  <customSheetViews>
    <customSheetView guid="{D62192A2-80E4-4F30-AFA0-04511C5E7F57}" fitToPage="1">
      <selection activeCell="J32" sqref="J32"/>
      <pageMargins left="0.74803149606299213" right="0.74803149606299213" top="0.74803149606299213" bottom="0.74803149606299213" header="0" footer="0.23622047244094491"/>
      <printOptions horizontalCentered="1"/>
      <pageSetup scale="76" orientation="portrait" r:id="rId1"/>
      <headerFooter alignWithMargins="0"/>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000-000000000000}">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xr:uid="{00000000-0002-0000-0000-000001000000}">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xr:uid="{00000000-0002-0000-0000-000002000000}">
      <formula1>FiberLst</formula1>
    </dataValidation>
  </dataValidations>
  <printOptions horizontalCentered="1"/>
  <pageMargins left="0.74803149606299213" right="0.74803149606299213" top="0.74803149606299213" bottom="0.74803149606299213" header="0" footer="0.23622047244094491"/>
  <pageSetup scale="76"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9219" r:id="rId5"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34" t="s">
        <v>0</v>
      </c>
      <c r="B1" s="434"/>
      <c r="C1" s="434"/>
      <c r="D1" s="434"/>
      <c r="E1" s="434"/>
      <c r="F1" s="434"/>
      <c r="G1" s="434"/>
      <c r="H1" s="434"/>
      <c r="I1" s="434"/>
      <c r="J1" s="434"/>
    </row>
    <row r="2" spans="1:10" ht="26.25" x14ac:dyDescent="0.2">
      <c r="A2" s="435" t="s">
        <v>493</v>
      </c>
      <c r="B2" s="436"/>
      <c r="C2" s="436"/>
      <c r="D2" s="436"/>
      <c r="E2" s="436"/>
      <c r="F2" s="436"/>
      <c r="G2" s="436"/>
      <c r="H2" s="436"/>
      <c r="I2" s="436"/>
      <c r="J2" s="436"/>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494</v>
      </c>
      <c r="H9" s="402" t="s">
        <v>53</v>
      </c>
      <c r="J9" s="403" t="s">
        <v>488</v>
      </c>
    </row>
    <row r="10" spans="1:10" ht="18" customHeight="1" x14ac:dyDescent="0.2">
      <c r="A10" s="400" t="s">
        <v>55</v>
      </c>
      <c r="B10" s="401" t="s">
        <v>495</v>
      </c>
      <c r="H10" s="402" t="s">
        <v>53</v>
      </c>
      <c r="J10" s="403" t="s">
        <v>488</v>
      </c>
    </row>
    <row r="11" spans="1:10" ht="18" customHeight="1" x14ac:dyDescent="0.2">
      <c r="A11" s="404" t="s">
        <v>56</v>
      </c>
      <c r="B11" s="401" t="s">
        <v>57</v>
      </c>
      <c r="H11" s="402" t="s">
        <v>58</v>
      </c>
      <c r="J11" s="403"/>
    </row>
    <row r="12" spans="1:10" ht="18" customHeight="1" x14ac:dyDescent="0.2">
      <c r="A12" s="400" t="s">
        <v>59</v>
      </c>
      <c r="B12" s="401" t="s">
        <v>496</v>
      </c>
      <c r="H12" s="402" t="s">
        <v>58</v>
      </c>
      <c r="J12" s="403" t="s">
        <v>488</v>
      </c>
    </row>
    <row r="13" spans="1:10" ht="18" customHeight="1" x14ac:dyDescent="0.2">
      <c r="A13" s="404" t="s">
        <v>60</v>
      </c>
      <c r="B13" s="401" t="s">
        <v>497</v>
      </c>
      <c r="H13" s="402" t="s">
        <v>58</v>
      </c>
      <c r="J13" s="403" t="s">
        <v>488</v>
      </c>
    </row>
    <row r="14" spans="1:10" ht="18" customHeight="1" x14ac:dyDescent="0.2">
      <c r="A14" s="400" t="s">
        <v>61</v>
      </c>
      <c r="B14" s="405" t="s">
        <v>498</v>
      </c>
      <c r="H14" s="402" t="s">
        <v>62</v>
      </c>
      <c r="J14" s="403" t="s">
        <v>488</v>
      </c>
    </row>
    <row r="15" spans="1:10" ht="18" customHeight="1" x14ac:dyDescent="0.2">
      <c r="A15" s="400" t="s">
        <v>63</v>
      </c>
      <c r="B15" s="405" t="s">
        <v>64</v>
      </c>
      <c r="H15" s="402" t="s">
        <v>62</v>
      </c>
      <c r="J15" s="403"/>
    </row>
    <row r="16" spans="1:10" ht="18" customHeight="1" x14ac:dyDescent="0.2">
      <c r="A16" s="400" t="s">
        <v>65</v>
      </c>
      <c r="B16" s="401" t="s">
        <v>499</v>
      </c>
      <c r="H16" s="402" t="s">
        <v>66</v>
      </c>
      <c r="J16" s="403" t="s">
        <v>488</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500</v>
      </c>
      <c r="H19" s="406" t="s">
        <v>69</v>
      </c>
      <c r="J19" s="403" t="s">
        <v>488</v>
      </c>
    </row>
    <row r="20" spans="1:10" ht="18" customHeight="1" x14ac:dyDescent="0.2">
      <c r="A20" s="400" t="s">
        <v>73</v>
      </c>
      <c r="B20" s="401" t="s">
        <v>501</v>
      </c>
      <c r="H20" s="402" t="s">
        <v>69</v>
      </c>
      <c r="J20" s="403" t="s">
        <v>488</v>
      </c>
    </row>
    <row r="21" spans="1:10" ht="18" customHeight="1" x14ac:dyDescent="0.2">
      <c r="A21" s="404" t="s">
        <v>74</v>
      </c>
      <c r="B21" s="401" t="s">
        <v>502</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37" t="s">
        <v>80</v>
      </c>
      <c r="B26" s="438"/>
      <c r="C26" s="438"/>
      <c r="D26" s="438"/>
      <c r="E26" s="438"/>
      <c r="F26" s="438"/>
      <c r="G26" s="438"/>
      <c r="H26" s="438"/>
      <c r="I26" s="438"/>
      <c r="J26" s="439"/>
    </row>
  </sheetData>
  <customSheetViews>
    <customSheetView guid="{D62192A2-80E4-4F30-AFA0-04511C5E7F57}">
      <selection activeCell="L18" sqref="L18"/>
      <pageMargins left="0.74803149606299213" right="0.74803149606299213" top="0.74803149606299213" bottom="0.74803149606299213" header="0.51181102362204722" footer="0.51181102362204722"/>
      <printOptions horizontalCentered="1"/>
      <pageSetup scale="77" orientation="portrait" r:id="rId1"/>
      <headerFooter alignWithMargins="0"/>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1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100-000001000000}">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38"/>
  <sheetViews>
    <sheetView tabSelected="1" zoomScale="75" zoomScaleNormal="75" workbookViewId="0"/>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504</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400</v>
      </c>
    </row>
    <row r="10" spans="1:43" ht="14.1" customHeight="1" x14ac:dyDescent="0.2">
      <c r="A10" s="63">
        <v>10</v>
      </c>
      <c r="B10" s="115"/>
      <c r="C10" s="116"/>
      <c r="E10" s="83" t="s">
        <v>109</v>
      </c>
      <c r="F10" s="440" t="str">
        <f>IF(R10="","",R10)</f>
        <v/>
      </c>
      <c r="G10" s="440"/>
      <c r="J10" s="83" t="s">
        <v>110</v>
      </c>
      <c r="K10" s="440" t="str">
        <f>IF(V10="","",V10)</f>
        <v/>
      </c>
      <c r="L10" s="440"/>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16">
        <v>24</v>
      </c>
      <c r="AI10" s="416">
        <v>50</v>
      </c>
      <c r="AJ10" s="417">
        <v>0</v>
      </c>
      <c r="AK10" s="416" t="str">
        <f t="shared" ref="AK10:AK26" si="1">IF($V$21="","",$V$21)</f>
        <v>Mo</v>
      </c>
      <c r="AL10" s="416" t="str">
        <f t="shared" ref="AL10:AL26" si="2">IF($V$24="","",$V$24)</f>
        <v>Mo</v>
      </c>
      <c r="AM10" s="416"/>
      <c r="AN10" s="416"/>
      <c r="AO10" s="416"/>
      <c r="AP10" s="416"/>
      <c r="AQ10" s="418"/>
    </row>
    <row r="11" spans="1:43" ht="14.1" customHeight="1" x14ac:dyDescent="0.2">
      <c r="A11" s="63">
        <v>11</v>
      </c>
      <c r="B11" s="115"/>
      <c r="C11" s="116"/>
      <c r="E11" s="83" t="s">
        <v>111</v>
      </c>
      <c r="F11" s="441" t="str">
        <f>IF(R11="","",R11)</f>
        <v/>
      </c>
      <c r="G11" s="441"/>
      <c r="J11" s="83" t="s">
        <v>112</v>
      </c>
      <c r="K11" s="440" t="str">
        <f>IF(V11="","",V11)</f>
        <v/>
      </c>
      <c r="L11" s="440"/>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16">
        <v>24</v>
      </c>
      <c r="AI11" s="416">
        <v>50</v>
      </c>
      <c r="AJ11" s="417">
        <v>0</v>
      </c>
      <c r="AK11" s="416" t="str">
        <f t="shared" si="1"/>
        <v>Mo</v>
      </c>
      <c r="AL11" s="416" t="str">
        <f t="shared" si="2"/>
        <v>Mo</v>
      </c>
      <c r="AM11" s="416"/>
      <c r="AN11" s="416"/>
      <c r="AO11" s="416"/>
      <c r="AP11" s="416"/>
      <c r="AQ11" s="418"/>
    </row>
    <row r="12" spans="1:43" ht="14.1" customHeight="1" x14ac:dyDescent="0.2">
      <c r="A12" s="63">
        <v>12</v>
      </c>
      <c r="B12" s="115"/>
      <c r="C12" s="116"/>
      <c r="E12" s="83" t="s">
        <v>113</v>
      </c>
      <c r="F12" s="441" t="str">
        <f>IF(R12="","",R12)</f>
        <v/>
      </c>
      <c r="G12" s="441"/>
      <c r="J12" s="83" t="s">
        <v>114</v>
      </c>
      <c r="K12" s="442" t="str">
        <f>IF(V12="","",V12)</f>
        <v/>
      </c>
      <c r="L12" s="442"/>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16">
        <v>25</v>
      </c>
      <c r="AI12" s="416">
        <v>50</v>
      </c>
      <c r="AJ12" s="417">
        <v>0</v>
      </c>
      <c r="AK12" s="416" t="str">
        <f t="shared" si="1"/>
        <v>Mo</v>
      </c>
      <c r="AL12" s="416" t="str">
        <f t="shared" si="2"/>
        <v>Mo</v>
      </c>
      <c r="AM12" s="416"/>
      <c r="AN12" s="416"/>
      <c r="AO12" s="416"/>
      <c r="AP12" s="416"/>
      <c r="AQ12" s="418"/>
    </row>
    <row r="13" spans="1:43" ht="14.1" customHeight="1" x14ac:dyDescent="0.2">
      <c r="A13" s="63">
        <v>13</v>
      </c>
      <c r="B13" s="115"/>
      <c r="C13" s="116"/>
      <c r="E13" s="83" t="s">
        <v>115</v>
      </c>
      <c r="F13" s="441" t="str">
        <f>IF(R13="","",R13)</f>
        <v/>
      </c>
      <c r="G13" s="441"/>
      <c r="J13" s="83" t="s">
        <v>116</v>
      </c>
      <c r="K13" s="440" t="str">
        <f>IF(V13="","",V13)</f>
        <v/>
      </c>
      <c r="L13" s="440"/>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16">
        <v>25</v>
      </c>
      <c r="AI13" s="416">
        <v>50</v>
      </c>
      <c r="AJ13" s="417">
        <v>0</v>
      </c>
      <c r="AK13" s="416" t="str">
        <f t="shared" si="1"/>
        <v>Mo</v>
      </c>
      <c r="AL13" s="416" t="str">
        <f t="shared" si="2"/>
        <v>Mo</v>
      </c>
      <c r="AM13" s="416"/>
      <c r="AN13" s="416"/>
      <c r="AO13" s="416"/>
      <c r="AP13" s="416"/>
      <c r="AQ13" s="418"/>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16">
        <v>26</v>
      </c>
      <c r="AI14" s="416">
        <v>50</v>
      </c>
      <c r="AJ14" s="417">
        <v>0</v>
      </c>
      <c r="AK14" s="416" t="str">
        <f t="shared" si="1"/>
        <v>Mo</v>
      </c>
      <c r="AL14" s="416" t="str">
        <f t="shared" si="2"/>
        <v>Mo</v>
      </c>
      <c r="AM14" s="416"/>
      <c r="AN14" s="416"/>
      <c r="AO14" s="416"/>
      <c r="AP14" s="416"/>
      <c r="AQ14" s="418"/>
    </row>
    <row r="15" spans="1:43" ht="14.1" customHeight="1" x14ac:dyDescent="0.2">
      <c r="A15" s="63">
        <v>15</v>
      </c>
      <c r="B15" s="115"/>
      <c r="C15" s="116"/>
      <c r="D15" s="124" t="s">
        <v>119</v>
      </c>
      <c r="M15" s="117"/>
      <c r="O15" s="77"/>
      <c r="Y15" s="79"/>
      <c r="AA15" s="83" t="s">
        <v>110</v>
      </c>
      <c r="AB15" s="113"/>
      <c r="AC15" s="97" t="str">
        <f t="shared" si="0"/>
        <v/>
      </c>
      <c r="AD15" s="114" t="str">
        <f>IF(V10="","",V10)</f>
        <v/>
      </c>
      <c r="AH15" s="416">
        <v>28</v>
      </c>
      <c r="AI15" s="416">
        <v>20</v>
      </c>
      <c r="AJ15" s="417">
        <v>0</v>
      </c>
      <c r="AK15" s="416" t="str">
        <f t="shared" si="1"/>
        <v>Mo</v>
      </c>
      <c r="AL15" s="416" t="str">
        <f t="shared" si="2"/>
        <v>Mo</v>
      </c>
      <c r="AM15" s="416"/>
      <c r="AN15" s="416"/>
      <c r="AO15" s="416"/>
      <c r="AP15" s="416"/>
      <c r="AQ15" s="418"/>
    </row>
    <row r="16" spans="1:43" ht="14.1" customHeight="1" x14ac:dyDescent="0.2">
      <c r="A16" s="63">
        <v>16</v>
      </c>
      <c r="B16" s="115"/>
      <c r="C16" s="116"/>
      <c r="E16" s="83" t="s">
        <v>120</v>
      </c>
      <c r="F16" s="440" t="str">
        <f>IF(R17="","",R17)</f>
        <v/>
      </c>
      <c r="G16" s="440"/>
      <c r="J16" s="83" t="s">
        <v>121</v>
      </c>
      <c r="K16" s="442" t="str">
        <f>IF(V17="","",V17)</f>
        <v/>
      </c>
      <c r="L16" s="442"/>
      <c r="M16" s="117"/>
      <c r="O16" s="77"/>
      <c r="P16" s="124" t="s">
        <v>119</v>
      </c>
      <c r="Y16" s="79"/>
      <c r="AA16" s="83" t="s">
        <v>112</v>
      </c>
      <c r="AB16" s="113"/>
      <c r="AC16" s="97" t="str">
        <f t="shared" si="0"/>
        <v/>
      </c>
      <c r="AD16" s="114" t="str">
        <f>IF(V11="","",V11)</f>
        <v/>
      </c>
      <c r="AH16" s="416">
        <v>28</v>
      </c>
      <c r="AI16" s="416">
        <v>50</v>
      </c>
      <c r="AJ16" s="417">
        <v>0</v>
      </c>
      <c r="AK16" s="416" t="str">
        <f t="shared" si="1"/>
        <v>Mo</v>
      </c>
      <c r="AL16" s="416" t="str">
        <f t="shared" si="2"/>
        <v>Mo</v>
      </c>
      <c r="AM16" s="416"/>
      <c r="AN16" s="416"/>
      <c r="AO16" s="416"/>
      <c r="AP16" s="416"/>
      <c r="AQ16" s="418"/>
    </row>
    <row r="17" spans="1:43" ht="14.1" customHeight="1" x14ac:dyDescent="0.2">
      <c r="A17" s="63">
        <v>17</v>
      </c>
      <c r="B17" s="115"/>
      <c r="C17" s="116"/>
      <c r="E17" s="83" t="s">
        <v>122</v>
      </c>
      <c r="F17" s="440" t="str">
        <f>IF(R18="","",R18)</f>
        <v/>
      </c>
      <c r="G17" s="440"/>
      <c r="J17" s="83" t="s">
        <v>123</v>
      </c>
      <c r="K17" s="440" t="str">
        <f>IF(V18="","",V18)</f>
        <v/>
      </c>
      <c r="L17" s="440"/>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16">
        <v>28</v>
      </c>
      <c r="AI17" s="416">
        <v>50</v>
      </c>
      <c r="AJ17" s="417">
        <v>0</v>
      </c>
      <c r="AK17" s="416" t="str">
        <f t="shared" si="1"/>
        <v>Mo</v>
      </c>
      <c r="AL17" s="416" t="str">
        <f t="shared" si="2"/>
        <v>Mo</v>
      </c>
      <c r="AM17" s="416"/>
      <c r="AN17" s="416"/>
      <c r="AO17" s="416"/>
      <c r="AP17" s="416"/>
      <c r="AQ17" s="418"/>
    </row>
    <row r="18" spans="1:43" ht="14.1" customHeight="1" x14ac:dyDescent="0.2">
      <c r="A18" s="63">
        <v>18</v>
      </c>
      <c r="B18" s="115"/>
      <c r="C18" s="116"/>
      <c r="E18" s="83" t="s">
        <v>124</v>
      </c>
      <c r="F18" s="440" t="str">
        <f>IF(R19="","",R19)</f>
        <v/>
      </c>
      <c r="G18" s="440"/>
      <c r="J18" s="83" t="s">
        <v>125</v>
      </c>
      <c r="K18" s="440" t="str">
        <f>IF(V19="","",V19)</f>
        <v/>
      </c>
      <c r="L18" s="440"/>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16">
        <v>28</v>
      </c>
      <c r="AI18" s="416">
        <v>50</v>
      </c>
      <c r="AJ18" s="417">
        <v>0</v>
      </c>
      <c r="AK18" s="416" t="str">
        <f t="shared" si="1"/>
        <v>Mo</v>
      </c>
      <c r="AL18" s="416" t="str">
        <f t="shared" si="2"/>
        <v>Mo</v>
      </c>
      <c r="AM18" s="416"/>
      <c r="AN18" s="416"/>
      <c r="AO18" s="416"/>
      <c r="AP18" s="416"/>
      <c r="AQ18" s="418"/>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16">
        <v>28</v>
      </c>
      <c r="AI19" s="416">
        <v>50</v>
      </c>
      <c r="AJ19" s="417">
        <v>0</v>
      </c>
      <c r="AK19" s="416" t="str">
        <f t="shared" si="1"/>
        <v>Mo</v>
      </c>
      <c r="AL19" s="416" t="str">
        <f t="shared" si="2"/>
        <v>Mo</v>
      </c>
      <c r="AM19" s="416"/>
      <c r="AN19" s="416"/>
      <c r="AO19" s="416"/>
      <c r="AP19" s="416"/>
      <c r="AQ19" s="418"/>
    </row>
    <row r="20" spans="1:43" ht="14.1" customHeight="1" x14ac:dyDescent="0.2">
      <c r="A20" s="63">
        <v>20</v>
      </c>
      <c r="B20" s="115"/>
      <c r="C20" s="116"/>
      <c r="D20" s="124" t="s">
        <v>127</v>
      </c>
      <c r="J20" s="127"/>
      <c r="M20" s="117"/>
      <c r="O20" s="77"/>
      <c r="Y20" s="79"/>
      <c r="AA20" s="91" t="s">
        <v>119</v>
      </c>
      <c r="AH20" s="416">
        <v>28</v>
      </c>
      <c r="AI20" s="416">
        <v>100</v>
      </c>
      <c r="AJ20" s="417">
        <v>0</v>
      </c>
      <c r="AK20" s="416" t="str">
        <f t="shared" si="1"/>
        <v>Mo</v>
      </c>
      <c r="AL20" s="416" t="str">
        <f t="shared" si="2"/>
        <v>Mo</v>
      </c>
      <c r="AM20" s="416"/>
      <c r="AN20" s="416"/>
      <c r="AO20" s="416"/>
      <c r="AP20" s="416"/>
      <c r="AQ20" s="418"/>
    </row>
    <row r="21" spans="1:43" ht="14.1" customHeight="1" x14ac:dyDescent="0.2">
      <c r="A21" s="63">
        <v>21</v>
      </c>
      <c r="B21" s="115"/>
      <c r="C21" s="116"/>
      <c r="E21" s="83" t="s">
        <v>128</v>
      </c>
      <c r="F21" s="440" t="str">
        <f>IF(R22="","",R22)</f>
        <v/>
      </c>
      <c r="G21" s="440"/>
      <c r="J21" s="83" t="s">
        <v>129</v>
      </c>
      <c r="K21" s="440" t="str">
        <f>IF(V21="","",V21)</f>
        <v>Mo</v>
      </c>
      <c r="L21" s="440"/>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16">
        <v>28</v>
      </c>
      <c r="AI21" s="416">
        <v>300</v>
      </c>
      <c r="AJ21" s="417">
        <v>0</v>
      </c>
      <c r="AK21" s="416" t="str">
        <f t="shared" si="1"/>
        <v>Mo</v>
      </c>
      <c r="AL21" s="416" t="str">
        <f t="shared" si="2"/>
        <v>Mo</v>
      </c>
      <c r="AM21" s="416"/>
      <c r="AN21" s="416"/>
      <c r="AO21" s="416"/>
      <c r="AP21" s="416"/>
      <c r="AQ21" s="418"/>
    </row>
    <row r="22" spans="1:43" ht="14.1" customHeight="1" x14ac:dyDescent="0.2">
      <c r="A22" s="63">
        <v>22</v>
      </c>
      <c r="B22" s="115"/>
      <c r="C22" s="116"/>
      <c r="E22" s="83" t="s">
        <v>121</v>
      </c>
      <c r="F22" s="442" t="str">
        <f>IF(R23="","",R23)</f>
        <v/>
      </c>
      <c r="G22" s="442"/>
      <c r="J22" s="83"/>
      <c r="K22" s="440" t="str">
        <f>IF(V22="","",V22)</f>
        <v/>
      </c>
      <c r="L22" s="440"/>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16">
        <v>30</v>
      </c>
      <c r="AI22" s="416">
        <v>50</v>
      </c>
      <c r="AJ22" s="417">
        <v>0</v>
      </c>
      <c r="AK22" s="416" t="str">
        <f t="shared" si="1"/>
        <v>Mo</v>
      </c>
      <c r="AL22" s="416" t="str">
        <f t="shared" si="2"/>
        <v>Mo</v>
      </c>
      <c r="AM22" s="416"/>
      <c r="AN22" s="416"/>
      <c r="AO22" s="416"/>
      <c r="AP22" s="416"/>
      <c r="AQ22" s="418"/>
    </row>
    <row r="23" spans="1:43" ht="14.1" customHeight="1" x14ac:dyDescent="0.2">
      <c r="A23" s="63">
        <v>23</v>
      </c>
      <c r="B23" s="115"/>
      <c r="C23" s="116"/>
      <c r="D23" s="124" t="s">
        <v>131</v>
      </c>
      <c r="J23" s="83" t="s">
        <v>132</v>
      </c>
      <c r="K23" s="440" t="str">
        <f>IF(V24="","",V24)</f>
        <v>Mo</v>
      </c>
      <c r="L23" s="440"/>
      <c r="M23" s="117"/>
      <c r="O23" s="77"/>
      <c r="Q23" s="83" t="s">
        <v>121</v>
      </c>
      <c r="R23" s="121" t="str">
        <f>IF(S23&lt;&gt;"",S23,IF(AB29="","",AB29))</f>
        <v/>
      </c>
      <c r="S23" s="122"/>
      <c r="V23" s="74"/>
      <c r="W23" s="74"/>
      <c r="Y23" s="79"/>
      <c r="AA23" s="83" t="s">
        <v>124</v>
      </c>
      <c r="AB23" s="113"/>
      <c r="AC23" s="97" t="str">
        <f t="shared" si="3"/>
        <v/>
      </c>
      <c r="AD23" s="114" t="str">
        <f>IF(R19="","",R19)</f>
        <v/>
      </c>
      <c r="AH23" s="416">
        <v>32</v>
      </c>
      <c r="AI23" s="416">
        <v>50</v>
      </c>
      <c r="AJ23" s="417">
        <v>0</v>
      </c>
      <c r="AK23" s="416" t="str">
        <f t="shared" si="1"/>
        <v>Mo</v>
      </c>
      <c r="AL23" s="416" t="str">
        <f t="shared" si="2"/>
        <v>Mo</v>
      </c>
      <c r="AM23" s="416"/>
      <c r="AN23" s="416"/>
      <c r="AO23" s="416"/>
      <c r="AP23" s="416"/>
      <c r="AQ23" s="418"/>
    </row>
    <row r="24" spans="1:43" ht="14.1" customHeight="1" x14ac:dyDescent="0.2">
      <c r="A24" s="63">
        <v>24</v>
      </c>
      <c r="B24" s="115"/>
      <c r="C24" s="116"/>
      <c r="E24" s="83" t="s">
        <v>120</v>
      </c>
      <c r="F24" s="440" t="str">
        <f>IF(R25="","",R25)</f>
        <v/>
      </c>
      <c r="G24" s="440"/>
      <c r="K24" s="440" t="str">
        <f>IF(V25="","",V25)</f>
        <v/>
      </c>
      <c r="L24" s="440"/>
      <c r="M24" s="117"/>
      <c r="O24" s="77"/>
      <c r="P24" s="124" t="s">
        <v>131</v>
      </c>
      <c r="U24" s="124" t="s">
        <v>132</v>
      </c>
      <c r="V24" s="94" t="str">
        <f>IF(W24&lt;&gt;"",W24,IF(AB40="","",AB40))</f>
        <v>Mo</v>
      </c>
      <c r="W24" s="95" t="s">
        <v>130</v>
      </c>
      <c r="Y24" s="79"/>
      <c r="AA24" s="83" t="s">
        <v>121</v>
      </c>
      <c r="AB24" s="125"/>
      <c r="AC24" s="97" t="str">
        <f t="shared" si="3"/>
        <v/>
      </c>
      <c r="AD24" s="126" t="str">
        <f>IF(V17="","",V17)</f>
        <v/>
      </c>
      <c r="AH24" s="416">
        <v>32</v>
      </c>
      <c r="AI24" s="416">
        <v>50</v>
      </c>
      <c r="AJ24" s="417">
        <v>0</v>
      </c>
      <c r="AK24" s="416" t="str">
        <f t="shared" si="1"/>
        <v>Mo</v>
      </c>
      <c r="AL24" s="416" t="str">
        <f t="shared" si="2"/>
        <v>Mo</v>
      </c>
      <c r="AM24" s="416"/>
      <c r="AN24" s="416"/>
      <c r="AO24" s="416"/>
      <c r="AP24" s="416"/>
      <c r="AQ24" s="418"/>
    </row>
    <row r="25" spans="1:43" ht="14.1" customHeight="1" x14ac:dyDescent="0.2">
      <c r="A25" s="63">
        <v>25</v>
      </c>
      <c r="B25" s="115"/>
      <c r="C25" s="116"/>
      <c r="E25" s="83" t="s">
        <v>122</v>
      </c>
      <c r="F25" s="440" t="str">
        <f>IF(R26="","",R26)</f>
        <v/>
      </c>
      <c r="G25" s="440"/>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16">
        <v>34</v>
      </c>
      <c r="AI25" s="416">
        <v>50</v>
      </c>
      <c r="AJ25" s="417">
        <v>0</v>
      </c>
      <c r="AK25" s="416" t="str">
        <f t="shared" si="1"/>
        <v>Mo</v>
      </c>
      <c r="AL25" s="416" t="str">
        <f t="shared" si="2"/>
        <v>Mo</v>
      </c>
      <c r="AM25" s="416"/>
      <c r="AN25" s="416"/>
      <c r="AO25" s="416"/>
      <c r="AP25" s="416"/>
      <c r="AQ25" s="418"/>
    </row>
    <row r="26" spans="1:43" ht="14.1" customHeight="1" x14ac:dyDescent="0.2">
      <c r="A26" s="63">
        <v>26</v>
      </c>
      <c r="B26" s="115"/>
      <c r="C26" s="116"/>
      <c r="E26" s="83" t="s">
        <v>123</v>
      </c>
      <c r="F26" s="440" t="str">
        <f>IF(R27="","",R27)</f>
        <v/>
      </c>
      <c r="G26" s="440"/>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16">
        <v>34</v>
      </c>
      <c r="AI26" s="416">
        <v>50</v>
      </c>
      <c r="AJ26" s="417">
        <v>0</v>
      </c>
      <c r="AK26" s="416" t="str">
        <f t="shared" si="1"/>
        <v>Mo</v>
      </c>
      <c r="AL26" s="416" t="str">
        <f t="shared" si="2"/>
        <v>Mo</v>
      </c>
      <c r="AM26" s="416"/>
      <c r="AN26" s="416"/>
      <c r="AO26" s="416"/>
      <c r="AP26" s="416"/>
      <c r="AQ26" s="418"/>
    </row>
    <row r="27" spans="1:43" ht="14.1" customHeight="1" x14ac:dyDescent="0.2">
      <c r="A27" s="63">
        <v>27</v>
      </c>
      <c r="B27" s="115"/>
      <c r="C27" s="116"/>
      <c r="D27" s="124" t="s">
        <v>134</v>
      </c>
      <c r="J27" s="83" t="s">
        <v>135</v>
      </c>
      <c r="K27" s="440" t="str">
        <f>IF(V28="","",V28)</f>
        <v/>
      </c>
      <c r="L27" s="440"/>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40" t="str">
        <f>IF(R29="","",R29)</f>
        <v/>
      </c>
      <c r="G28" s="440"/>
      <c r="I28" s="74"/>
      <c r="J28" s="83" t="s">
        <v>136</v>
      </c>
      <c r="K28" s="440" t="str">
        <f>IF(V29="","",V29)</f>
        <v/>
      </c>
      <c r="L28" s="440"/>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40" t="str">
        <f>IF(R30="","",R30)</f>
        <v/>
      </c>
      <c r="G29" s="440"/>
      <c r="I29" s="124" t="s">
        <v>137</v>
      </c>
      <c r="J29" s="83" t="s">
        <v>138</v>
      </c>
      <c r="K29" s="440" t="str">
        <f>IF(V32="","",V32)</f>
        <v/>
      </c>
      <c r="L29" s="440"/>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40" t="str">
        <f>IF(R31="","",R31)</f>
        <v/>
      </c>
      <c r="G30" s="440"/>
      <c r="J30" s="83" t="s">
        <v>139</v>
      </c>
      <c r="K30" s="440" t="str">
        <f>IF(V33="","",V33)</f>
        <v/>
      </c>
      <c r="L30" s="440"/>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43" t="s">
        <v>142</v>
      </c>
      <c r="E35" s="443"/>
      <c r="F35" s="443"/>
      <c r="G35" s="443" t="s">
        <v>143</v>
      </c>
      <c r="H35" s="443"/>
      <c r="I35" s="443"/>
      <c r="J35" s="443" t="s">
        <v>144</v>
      </c>
      <c r="K35" s="443"/>
      <c r="L35" s="443"/>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44" t="s">
        <v>146</v>
      </c>
      <c r="H36" s="444"/>
      <c r="I36" s="444"/>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505</v>
      </c>
      <c r="Y40" s="79"/>
      <c r="AA40" s="83" t="s">
        <v>158</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159</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160</v>
      </c>
      <c r="Y41" s="79"/>
      <c r="AA41" s="83" t="s">
        <v>161</v>
      </c>
      <c r="AB41" s="113"/>
      <c r="AC41" s="97" t="str">
        <f t="shared" si="4"/>
        <v/>
      </c>
      <c r="AD41" s="114" t="str">
        <f>IF(V25="","",V25)</f>
        <v/>
      </c>
    </row>
    <row r="42" spans="1:43" ht="14.1" customHeight="1" thickTop="1" x14ac:dyDescent="0.2">
      <c r="A42" s="63">
        <v>42</v>
      </c>
      <c r="B42" s="115"/>
      <c r="M42" s="117"/>
      <c r="O42" s="147"/>
      <c r="P42" s="84" t="s">
        <v>162</v>
      </c>
      <c r="Y42" s="79"/>
      <c r="AA42" s="83" t="s">
        <v>138</v>
      </c>
      <c r="AB42" s="113"/>
      <c r="AC42" s="97" t="str">
        <f t="shared" si="4"/>
        <v/>
      </c>
      <c r="AD42" s="114" t="str">
        <f>IF(V32="","",V32)</f>
        <v/>
      </c>
    </row>
    <row r="43" spans="1:43" ht="14.1" customHeight="1" x14ac:dyDescent="0.2">
      <c r="A43" s="63">
        <v>43</v>
      </c>
      <c r="B43" s="115"/>
      <c r="H43" s="99" t="s">
        <v>150</v>
      </c>
      <c r="M43" s="117"/>
      <c r="O43" s="147"/>
      <c r="P43" s="84" t="s">
        <v>163</v>
      </c>
      <c r="Y43" s="79"/>
      <c r="AA43" s="83" t="s">
        <v>164</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165</v>
      </c>
      <c r="L44" s="445" t="s">
        <v>166</v>
      </c>
      <c r="M44" s="445"/>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167</v>
      </c>
      <c r="E45" s="84" t="s">
        <v>155</v>
      </c>
      <c r="L45" s="157" t="str">
        <f>IF(O39="","TBD",IF(O39=1,"YES",IF(O39=3,"NA","")))</f>
        <v>TBD</v>
      </c>
      <c r="M45" s="158" t="str">
        <f>IF(O39=2,"NO","")</f>
        <v/>
      </c>
      <c r="O45" s="77"/>
      <c r="T45" s="102" t="s">
        <v>168</v>
      </c>
      <c r="Y45" s="79"/>
      <c r="AA45" s="91" t="s">
        <v>142</v>
      </c>
      <c r="AH45" s="152"/>
      <c r="AI45" s="152"/>
      <c r="AJ45" s="153"/>
      <c r="AK45" s="152"/>
      <c r="AL45" s="152"/>
      <c r="AM45" s="152"/>
      <c r="AN45" s="152"/>
      <c r="AO45" s="152"/>
      <c r="AP45" s="152"/>
      <c r="AQ45" s="154"/>
    </row>
    <row r="46" spans="1:43" ht="14.1" customHeight="1" x14ac:dyDescent="0.2">
      <c r="A46" s="63">
        <v>46</v>
      </c>
      <c r="B46" s="115"/>
      <c r="C46" s="156" t="s">
        <v>506</v>
      </c>
      <c r="E46" s="84" t="s">
        <v>505</v>
      </c>
      <c r="L46" s="157" t="str">
        <f>IF(O40="","TBD",IF(O40=1,"YES",IF(O40=3,"NA","")))</f>
        <v>TBD</v>
      </c>
      <c r="M46" s="158" t="str">
        <f>IF(O40=2,"NO","")</f>
        <v/>
      </c>
      <c r="O46" s="147"/>
      <c r="P46" s="116" t="s">
        <v>169</v>
      </c>
      <c r="Y46" s="79"/>
      <c r="AA46" s="83" t="s">
        <v>170</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171</v>
      </c>
      <c r="E47" s="84" t="s">
        <v>160</v>
      </c>
      <c r="L47" s="157" t="str">
        <f>IF(O41="","TBD",IF(O41=1,"YES",IF(O41=3,"NA","")))</f>
        <v>TBD</v>
      </c>
      <c r="M47" s="158" t="str">
        <f>IF(O41=2,"NO","")</f>
        <v/>
      </c>
      <c r="O47" s="147"/>
      <c r="P47" s="116" t="s">
        <v>172</v>
      </c>
      <c r="Y47" s="79"/>
      <c r="AA47" s="83" t="s">
        <v>173</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162</v>
      </c>
      <c r="L48" s="157" t="str">
        <f>IF(O42="","TBD",IF(O42=1,"YES",IF(O42=3,"NA","")))</f>
        <v>TBD</v>
      </c>
      <c r="M48" s="158" t="str">
        <f>IF(O42=2,"NO","")</f>
        <v/>
      </c>
      <c r="O48" s="147"/>
      <c r="P48" s="116" t="s">
        <v>174</v>
      </c>
      <c r="Y48" s="79"/>
      <c r="AA48" s="83" t="s">
        <v>175</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163</v>
      </c>
      <c r="L49" s="157" t="str">
        <f>IF(O43="","TBD",IF(O43=1,"YES",IF(O43=3,"NA","")))</f>
        <v>TBD</v>
      </c>
      <c r="M49" s="158" t="str">
        <f>IF(O43=2,"NO","")</f>
        <v/>
      </c>
      <c r="O49" s="147"/>
      <c r="P49" s="116" t="s">
        <v>176</v>
      </c>
      <c r="Y49" s="79"/>
      <c r="AA49" s="83" t="s">
        <v>170</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168</v>
      </c>
      <c r="M50" s="117"/>
      <c r="O50" s="147"/>
      <c r="P50" s="116" t="s">
        <v>177</v>
      </c>
      <c r="Y50" s="79"/>
      <c r="AA50" s="83" t="s">
        <v>173</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169</v>
      </c>
      <c r="L51" s="157" t="str">
        <f t="shared" ref="L51:L62" si="6">IF(O46="","TBD",IF(O46=1,"YES",IF(O46=3,"NA","")))</f>
        <v>TBD</v>
      </c>
      <c r="M51" s="158" t="str">
        <f t="shared" ref="M51:M62" si="7">IF(O46=2,"NO","")</f>
        <v/>
      </c>
      <c r="O51" s="147"/>
      <c r="P51" s="116" t="s">
        <v>178</v>
      </c>
      <c r="Y51" s="79"/>
      <c r="AA51" s="83" t="s">
        <v>175</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172</v>
      </c>
      <c r="L52" s="157" t="str">
        <f t="shared" si="6"/>
        <v>TBD</v>
      </c>
      <c r="M52" s="158" t="str">
        <f t="shared" si="7"/>
        <v/>
      </c>
      <c r="O52" s="159">
        <v>1</v>
      </c>
      <c r="P52" s="116" t="s">
        <v>179</v>
      </c>
      <c r="Y52" s="79"/>
      <c r="AA52" s="83" t="s">
        <v>170</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174</v>
      </c>
      <c r="L53" s="157" t="str">
        <f t="shared" si="6"/>
        <v>TBD</v>
      </c>
      <c r="M53" s="158" t="str">
        <f t="shared" si="7"/>
        <v/>
      </c>
      <c r="O53" s="147"/>
      <c r="P53" s="116" t="s">
        <v>180</v>
      </c>
      <c r="Y53" s="79"/>
      <c r="AA53" s="83" t="s">
        <v>173</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176</v>
      </c>
      <c r="L54" s="157" t="str">
        <f t="shared" si="6"/>
        <v>TBD</v>
      </c>
      <c r="M54" s="158" t="str">
        <f t="shared" si="7"/>
        <v/>
      </c>
      <c r="O54" s="147"/>
      <c r="P54" s="116" t="s">
        <v>181</v>
      </c>
      <c r="Y54" s="79"/>
      <c r="AA54" s="83" t="s">
        <v>175</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177</v>
      </c>
      <c r="L55" s="157" t="str">
        <f t="shared" si="6"/>
        <v>TBD</v>
      </c>
      <c r="M55" s="158" t="str">
        <f t="shared" si="7"/>
        <v/>
      </c>
      <c r="O55" s="147"/>
      <c r="P55" s="116" t="s">
        <v>182</v>
      </c>
      <c r="Y55" s="79"/>
      <c r="AA55" s="83" t="s">
        <v>170</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178</v>
      </c>
      <c r="L56" s="157" t="str">
        <f t="shared" si="6"/>
        <v>TBD</v>
      </c>
      <c r="M56" s="158" t="str">
        <f t="shared" si="7"/>
        <v/>
      </c>
      <c r="O56" s="147"/>
      <c r="P56" s="116" t="s">
        <v>183</v>
      </c>
      <c r="Y56" s="79"/>
      <c r="AA56" s="83" t="s">
        <v>173</v>
      </c>
      <c r="AB56" s="113"/>
      <c r="AD56" s="114"/>
      <c r="AH56" s="152"/>
      <c r="AI56" s="152"/>
      <c r="AJ56" s="153"/>
      <c r="AK56" s="152"/>
      <c r="AL56" s="152"/>
      <c r="AM56" s="152"/>
      <c r="AN56" s="152"/>
      <c r="AO56" s="152"/>
      <c r="AP56" s="152"/>
      <c r="AQ56" s="154"/>
    </row>
    <row r="57" spans="1:43" ht="14.1" customHeight="1" x14ac:dyDescent="0.2">
      <c r="A57" s="63">
        <v>57</v>
      </c>
      <c r="B57" s="115"/>
      <c r="E57" s="116" t="s">
        <v>184</v>
      </c>
      <c r="L57" s="157" t="str">
        <f t="shared" si="6"/>
        <v>YES</v>
      </c>
      <c r="M57" s="158" t="str">
        <f t="shared" si="7"/>
        <v/>
      </c>
      <c r="O57" s="147"/>
      <c r="P57" s="116" t="s">
        <v>185</v>
      </c>
      <c r="Y57" s="79"/>
      <c r="AA57" s="83" t="s">
        <v>175</v>
      </c>
      <c r="AB57" s="113"/>
      <c r="AD57" s="114"/>
      <c r="AH57" s="152"/>
      <c r="AI57" s="152"/>
      <c r="AJ57" s="153"/>
      <c r="AK57" s="152"/>
      <c r="AL57" s="152"/>
      <c r="AM57" s="152"/>
      <c r="AN57" s="152"/>
      <c r="AO57" s="152"/>
      <c r="AP57" s="152"/>
      <c r="AQ57" s="154"/>
    </row>
    <row r="58" spans="1:43" ht="14.1" customHeight="1" x14ac:dyDescent="0.2">
      <c r="A58" s="63">
        <v>58</v>
      </c>
      <c r="B58" s="115"/>
      <c r="E58" s="116" t="s">
        <v>180</v>
      </c>
      <c r="L58" s="157" t="str">
        <f t="shared" si="6"/>
        <v>TBD</v>
      </c>
      <c r="M58" s="158" t="str">
        <f t="shared" si="7"/>
        <v/>
      </c>
      <c r="O58" s="77"/>
      <c r="Y58" s="79"/>
      <c r="AA58" s="91" t="s">
        <v>186</v>
      </c>
      <c r="AH58" s="152"/>
      <c r="AI58" s="152"/>
      <c r="AJ58" s="153"/>
      <c r="AK58" s="152"/>
      <c r="AL58" s="152"/>
      <c r="AM58" s="152"/>
      <c r="AN58" s="152"/>
      <c r="AO58" s="152"/>
      <c r="AP58" s="152"/>
      <c r="AQ58" s="154"/>
    </row>
    <row r="59" spans="1:43" ht="14.1" customHeight="1" x14ac:dyDescent="0.2">
      <c r="A59" s="63">
        <v>59</v>
      </c>
      <c r="B59" s="115"/>
      <c r="E59" s="116" t="s">
        <v>181</v>
      </c>
      <c r="L59" s="157" t="str">
        <f t="shared" si="6"/>
        <v>TBD</v>
      </c>
      <c r="M59" s="158" t="str">
        <f t="shared" si="7"/>
        <v/>
      </c>
      <c r="O59" s="77"/>
      <c r="Y59" s="79"/>
      <c r="AA59" s="83" t="s">
        <v>170</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182</v>
      </c>
      <c r="L60" s="157" t="str">
        <f t="shared" si="6"/>
        <v>TBD</v>
      </c>
      <c r="M60" s="158" t="str">
        <f t="shared" si="7"/>
        <v/>
      </c>
      <c r="O60" s="77"/>
      <c r="T60" s="102" t="s">
        <v>187</v>
      </c>
      <c r="Y60" s="79"/>
      <c r="AA60" s="83" t="s">
        <v>173</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183</v>
      </c>
      <c r="L61" s="157" t="str">
        <f t="shared" si="6"/>
        <v>TBD</v>
      </c>
      <c r="M61" s="158" t="str">
        <f t="shared" si="7"/>
        <v/>
      </c>
      <c r="O61" s="147"/>
      <c r="P61" s="67" t="s">
        <v>188</v>
      </c>
      <c r="Y61" s="79"/>
      <c r="AA61" s="83" t="s">
        <v>175</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185</v>
      </c>
      <c r="L62" s="157" t="str">
        <f t="shared" si="6"/>
        <v>TBD</v>
      </c>
      <c r="M62" s="158" t="str">
        <f t="shared" si="7"/>
        <v/>
      </c>
      <c r="O62" s="147"/>
      <c r="P62" s="67" t="s">
        <v>189</v>
      </c>
      <c r="Y62" s="79"/>
      <c r="AA62" s="83" t="s">
        <v>170</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190</v>
      </c>
      <c r="Y63" s="79"/>
      <c r="AA63" s="83" t="s">
        <v>173</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191</v>
      </c>
      <c r="Y64" s="79"/>
      <c r="AA64" s="83" t="s">
        <v>175</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192</v>
      </c>
      <c r="Y65" s="79"/>
      <c r="AA65" s="83" t="s">
        <v>170</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193</v>
      </c>
      <c r="Y66" s="79"/>
      <c r="AA66" s="83" t="s">
        <v>173</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194</v>
      </c>
      <c r="Y67" s="79"/>
      <c r="AA67" s="83" t="s">
        <v>175</v>
      </c>
      <c r="AB67" s="113"/>
      <c r="AD67" s="114" t="str">
        <f>IF(U102="","",U102)</f>
        <v/>
      </c>
      <c r="AH67" s="152"/>
      <c r="AI67" s="152"/>
      <c r="AJ67" s="153"/>
      <c r="AK67" s="152"/>
      <c r="AL67" s="152"/>
      <c r="AM67" s="152"/>
      <c r="AN67" s="152"/>
      <c r="AO67" s="152"/>
      <c r="AP67" s="152"/>
      <c r="AQ67" s="154"/>
    </row>
    <row r="68" spans="1:43" ht="14.1" customHeight="1" x14ac:dyDescent="0.2">
      <c r="A68" s="63">
        <v>68</v>
      </c>
      <c r="C68" s="162" t="s">
        <v>195</v>
      </c>
      <c r="D68" s="165" t="str">
        <f>IF($R$14="","",$R$14)</f>
        <v/>
      </c>
      <c r="E68" s="74"/>
      <c r="F68" s="74"/>
      <c r="G68" s="74"/>
      <c r="H68" s="74"/>
      <c r="I68" s="74"/>
      <c r="J68" s="74"/>
      <c r="K68" s="74"/>
      <c r="L68" s="162" t="s">
        <v>115</v>
      </c>
      <c r="M68" s="164" t="str">
        <f>IF($R$13="","",$R$13)</f>
        <v/>
      </c>
      <c r="O68" s="147">
        <v>3</v>
      </c>
      <c r="P68" s="67" t="s">
        <v>196</v>
      </c>
      <c r="Y68" s="79"/>
      <c r="AA68" s="83" t="s">
        <v>170</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197</v>
      </c>
      <c r="Y69" s="79"/>
      <c r="AA69" s="83" t="s">
        <v>173</v>
      </c>
      <c r="AB69" s="113"/>
      <c r="AD69" s="114" t="str">
        <f>IF(T103="","",T103)</f>
        <v/>
      </c>
    </row>
    <row r="70" spans="1:43" ht="14.1" customHeight="1" thickBot="1" x14ac:dyDescent="0.25">
      <c r="A70" s="63">
        <v>2</v>
      </c>
      <c r="H70" s="99" t="s">
        <v>150</v>
      </c>
      <c r="M70" s="167" t="str">
        <f>$H$5</f>
        <v>Stereotactic Breast Biopsy System Compliance Inspection</v>
      </c>
      <c r="O70" s="147"/>
      <c r="P70" s="67" t="s">
        <v>198</v>
      </c>
      <c r="Y70" s="79"/>
      <c r="AA70" s="83" t="s">
        <v>175</v>
      </c>
      <c r="AB70" s="113"/>
      <c r="AD70" s="114" t="str">
        <f>IF(U103="","",U103)</f>
        <v/>
      </c>
    </row>
    <row r="71" spans="1:43" ht="14.1" customHeight="1" thickTop="1" x14ac:dyDescent="0.2">
      <c r="A71" s="63">
        <v>3</v>
      </c>
      <c r="B71" s="106"/>
      <c r="C71" s="168" t="s">
        <v>165</v>
      </c>
      <c r="D71" s="107"/>
      <c r="E71" s="107"/>
      <c r="F71" s="107"/>
      <c r="G71" s="107"/>
      <c r="H71" s="169" t="s">
        <v>187</v>
      </c>
      <c r="I71" s="107"/>
      <c r="J71" s="107"/>
      <c r="K71" s="107"/>
      <c r="L71" s="107"/>
      <c r="M71" s="109"/>
      <c r="O71" s="147"/>
      <c r="P71" s="67" t="s">
        <v>199</v>
      </c>
      <c r="Y71" s="79"/>
      <c r="AA71" s="91" t="s">
        <v>144</v>
      </c>
    </row>
    <row r="72" spans="1:43" ht="14.1" customHeight="1" x14ac:dyDescent="0.2">
      <c r="A72" s="63">
        <v>4</v>
      </c>
      <c r="B72" s="115"/>
      <c r="C72" s="67" t="s">
        <v>200</v>
      </c>
      <c r="E72" s="67" t="s">
        <v>201</v>
      </c>
      <c r="L72" s="157" t="str">
        <f t="shared" ref="L72:L103" si="8">IF(O61="","TBD",IF(O61=1,"YES",IF(O61=3,"NA","")))</f>
        <v>TBD</v>
      </c>
      <c r="M72" s="158" t="str">
        <f t="shared" ref="M72:M103" si="9">IF(O61=2,"NO","")</f>
        <v/>
      </c>
      <c r="O72" s="147"/>
      <c r="P72" s="67" t="s">
        <v>202</v>
      </c>
      <c r="Y72" s="79"/>
      <c r="AA72" s="83" t="s">
        <v>170</v>
      </c>
      <c r="AB72" s="113"/>
      <c r="AD72" s="114" t="str">
        <f>IF(V100="","",V100)</f>
        <v/>
      </c>
    </row>
    <row r="73" spans="1:43" ht="14.1" customHeight="1" x14ac:dyDescent="0.2">
      <c r="A73" s="63">
        <v>5</v>
      </c>
      <c r="B73" s="115"/>
      <c r="C73" s="67" t="s">
        <v>203</v>
      </c>
      <c r="E73" s="67" t="s">
        <v>204</v>
      </c>
      <c r="L73" s="157" t="str">
        <f t="shared" si="8"/>
        <v>TBD</v>
      </c>
      <c r="M73" s="158" t="str">
        <f t="shared" si="9"/>
        <v/>
      </c>
      <c r="O73" s="147"/>
      <c r="P73" s="67" t="s">
        <v>205</v>
      </c>
      <c r="Y73" s="79"/>
      <c r="AA73" s="83" t="s">
        <v>173</v>
      </c>
      <c r="AB73" s="113"/>
      <c r="AD73" s="114" t="str">
        <f>IF(W100="","",W100)</f>
        <v/>
      </c>
    </row>
    <row r="74" spans="1:43" ht="14.1" customHeight="1" x14ac:dyDescent="0.2">
      <c r="A74" s="63">
        <v>6</v>
      </c>
      <c r="B74" s="115"/>
      <c r="C74" s="67" t="s">
        <v>206</v>
      </c>
      <c r="E74" s="67" t="s">
        <v>190</v>
      </c>
      <c r="L74" s="157" t="str">
        <f t="shared" si="8"/>
        <v>NA</v>
      </c>
      <c r="M74" s="158" t="str">
        <f t="shared" si="9"/>
        <v/>
      </c>
      <c r="O74" s="147"/>
      <c r="P74" s="67" t="s">
        <v>207</v>
      </c>
      <c r="Y74" s="79"/>
      <c r="AA74" s="83" t="s">
        <v>175</v>
      </c>
      <c r="AB74" s="113"/>
      <c r="AD74" s="114" t="str">
        <f>IF(X100="","",X100)</f>
        <v/>
      </c>
    </row>
    <row r="75" spans="1:43" ht="14.1" customHeight="1" x14ac:dyDescent="0.2">
      <c r="A75" s="63">
        <v>7</v>
      </c>
      <c r="B75" s="115"/>
      <c r="C75" s="67" t="s">
        <v>208</v>
      </c>
      <c r="E75" s="67" t="s">
        <v>209</v>
      </c>
      <c r="L75" s="157" t="str">
        <f t="shared" si="8"/>
        <v>TBD</v>
      </c>
      <c r="M75" s="158" t="str">
        <f t="shared" si="9"/>
        <v/>
      </c>
      <c r="O75" s="147"/>
      <c r="P75" s="67" t="s">
        <v>210</v>
      </c>
      <c r="Y75" s="79"/>
      <c r="AA75" s="83" t="s">
        <v>170</v>
      </c>
      <c r="AB75" s="113"/>
      <c r="AD75" s="114" t="str">
        <f>IF(V101="","",V101)</f>
        <v/>
      </c>
    </row>
    <row r="76" spans="1:43" ht="14.1" customHeight="1" x14ac:dyDescent="0.2">
      <c r="A76" s="63">
        <v>8</v>
      </c>
      <c r="B76" s="115"/>
      <c r="C76" s="67" t="s">
        <v>211</v>
      </c>
      <c r="E76" s="67" t="s">
        <v>192</v>
      </c>
      <c r="L76" s="157" t="str">
        <f t="shared" si="8"/>
        <v>NA</v>
      </c>
      <c r="M76" s="158" t="str">
        <f t="shared" si="9"/>
        <v/>
      </c>
      <c r="O76" s="147"/>
      <c r="P76" s="67" t="s">
        <v>212</v>
      </c>
      <c r="Y76" s="79"/>
      <c r="AA76" s="83" t="s">
        <v>173</v>
      </c>
      <c r="AB76" s="113"/>
      <c r="AD76" s="114" t="str">
        <f>IF(W101="","",W101)</f>
        <v/>
      </c>
    </row>
    <row r="77" spans="1:43" ht="14.1" customHeight="1" x14ac:dyDescent="0.2">
      <c r="A77" s="63">
        <v>9</v>
      </c>
      <c r="B77" s="115"/>
      <c r="C77" s="67" t="s">
        <v>213</v>
      </c>
      <c r="E77" s="67" t="s">
        <v>214</v>
      </c>
      <c r="L77" s="157" t="str">
        <f t="shared" si="8"/>
        <v>TBD</v>
      </c>
      <c r="M77" s="158" t="str">
        <f t="shared" si="9"/>
        <v/>
      </c>
      <c r="O77" s="147"/>
      <c r="P77" s="67" t="s">
        <v>215</v>
      </c>
      <c r="Y77" s="79"/>
      <c r="AA77" s="83" t="s">
        <v>175</v>
      </c>
      <c r="AB77" s="113"/>
      <c r="AD77" s="114" t="str">
        <f>IF(X101="","",X101)</f>
        <v/>
      </c>
    </row>
    <row r="78" spans="1:43" ht="14.1" customHeight="1" x14ac:dyDescent="0.2">
      <c r="A78" s="63">
        <v>10</v>
      </c>
      <c r="B78" s="115"/>
      <c r="C78" s="67" t="s">
        <v>216</v>
      </c>
      <c r="E78" s="67" t="s">
        <v>194</v>
      </c>
      <c r="L78" s="157" t="str">
        <f t="shared" si="8"/>
        <v>NA</v>
      </c>
      <c r="M78" s="158" t="str">
        <f t="shared" si="9"/>
        <v/>
      </c>
      <c r="O78" s="147"/>
      <c r="P78" s="67" t="s">
        <v>217</v>
      </c>
      <c r="Y78" s="79"/>
      <c r="AA78" s="83" t="s">
        <v>170</v>
      </c>
      <c r="AB78" s="113"/>
      <c r="AD78" s="114" t="str">
        <f>IF(V102="","",V102)</f>
        <v/>
      </c>
    </row>
    <row r="79" spans="1:43" ht="14.1" customHeight="1" x14ac:dyDescent="0.2">
      <c r="A79" s="63">
        <v>11</v>
      </c>
      <c r="B79" s="115"/>
      <c r="C79" s="67" t="s">
        <v>218</v>
      </c>
      <c r="E79" s="67" t="s">
        <v>219</v>
      </c>
      <c r="L79" s="157" t="str">
        <f t="shared" si="8"/>
        <v>NA</v>
      </c>
      <c r="M79" s="158" t="str">
        <f t="shared" si="9"/>
        <v/>
      </c>
      <c r="O79" s="147"/>
      <c r="P79" s="67" t="s">
        <v>220</v>
      </c>
      <c r="Y79" s="79"/>
      <c r="AA79" s="83" t="s">
        <v>173</v>
      </c>
      <c r="AB79" s="113"/>
      <c r="AD79" s="114" t="str">
        <f>IF(W102="","",W102)</f>
        <v/>
      </c>
    </row>
    <row r="80" spans="1:43" ht="14.1" customHeight="1" x14ac:dyDescent="0.2">
      <c r="A80" s="63">
        <v>12</v>
      </c>
      <c r="B80" s="115"/>
      <c r="C80" s="67" t="s">
        <v>221</v>
      </c>
      <c r="E80" s="67" t="s">
        <v>197</v>
      </c>
      <c r="L80" s="157" t="str">
        <f t="shared" si="8"/>
        <v>NA</v>
      </c>
      <c r="M80" s="158" t="str">
        <f t="shared" si="9"/>
        <v/>
      </c>
      <c r="O80" s="147"/>
      <c r="P80" s="67" t="s">
        <v>222</v>
      </c>
      <c r="Y80" s="79"/>
      <c r="AA80" s="83" t="s">
        <v>175</v>
      </c>
      <c r="AB80" s="113"/>
      <c r="AD80" s="114" t="str">
        <f>IF(X102="","",X102)</f>
        <v/>
      </c>
    </row>
    <row r="81" spans="1:30" ht="14.1" customHeight="1" x14ac:dyDescent="0.2">
      <c r="A81" s="63">
        <v>13</v>
      </c>
      <c r="B81" s="115"/>
      <c r="C81" s="67" t="s">
        <v>223</v>
      </c>
      <c r="E81" s="67" t="s">
        <v>198</v>
      </c>
      <c r="L81" s="157" t="str">
        <f t="shared" si="8"/>
        <v>TBD</v>
      </c>
      <c r="M81" s="158" t="str">
        <f t="shared" si="9"/>
        <v/>
      </c>
      <c r="O81" s="147"/>
      <c r="P81" s="67" t="s">
        <v>224</v>
      </c>
      <c r="Y81" s="79"/>
      <c r="AA81" s="83" t="s">
        <v>170</v>
      </c>
      <c r="AB81" s="113"/>
      <c r="AD81" s="114" t="str">
        <f>IF(V103="","",V103)</f>
        <v/>
      </c>
    </row>
    <row r="82" spans="1:30" ht="14.1" customHeight="1" x14ac:dyDescent="0.2">
      <c r="A82" s="63">
        <v>14</v>
      </c>
      <c r="B82" s="115"/>
      <c r="C82" s="67" t="s">
        <v>223</v>
      </c>
      <c r="E82" s="67" t="s">
        <v>199</v>
      </c>
      <c r="L82" s="157" t="str">
        <f t="shared" si="8"/>
        <v>TBD</v>
      </c>
      <c r="M82" s="158" t="str">
        <f t="shared" si="9"/>
        <v/>
      </c>
      <c r="O82" s="147"/>
      <c r="P82" s="67" t="s">
        <v>225</v>
      </c>
      <c r="Y82" s="79"/>
      <c r="AA82" s="83" t="s">
        <v>173</v>
      </c>
      <c r="AB82" s="113"/>
      <c r="AD82" s="114" t="str">
        <f>IF(W103="","",W103)</f>
        <v/>
      </c>
    </row>
    <row r="83" spans="1:30" ht="14.1" customHeight="1" x14ac:dyDescent="0.2">
      <c r="A83" s="63">
        <v>15</v>
      </c>
      <c r="B83" s="115"/>
      <c r="C83" s="67" t="s">
        <v>226</v>
      </c>
      <c r="E83" s="67" t="s">
        <v>202</v>
      </c>
      <c r="L83" s="157" t="str">
        <f t="shared" si="8"/>
        <v>TBD</v>
      </c>
      <c r="M83" s="158" t="str">
        <f t="shared" si="9"/>
        <v/>
      </c>
      <c r="O83" s="147">
        <v>3</v>
      </c>
      <c r="P83" s="67" t="s">
        <v>227</v>
      </c>
      <c r="Y83" s="79"/>
      <c r="AA83" s="83" t="s">
        <v>175</v>
      </c>
      <c r="AB83" s="113"/>
      <c r="AD83" s="114" t="str">
        <f>IF(X103="","",X103)</f>
        <v/>
      </c>
    </row>
    <row r="84" spans="1:30" ht="14.1" customHeight="1" x14ac:dyDescent="0.2">
      <c r="A84" s="63">
        <v>16</v>
      </c>
      <c r="B84" s="115"/>
      <c r="C84" s="67" t="s">
        <v>228</v>
      </c>
      <c r="E84" s="67" t="s">
        <v>205</v>
      </c>
      <c r="L84" s="157" t="str">
        <f t="shared" si="8"/>
        <v>TBD</v>
      </c>
      <c r="M84" s="158" t="str">
        <f t="shared" si="9"/>
        <v/>
      </c>
      <c r="O84" s="147">
        <v>3</v>
      </c>
      <c r="P84" s="67" t="s">
        <v>229</v>
      </c>
      <c r="Y84" s="79"/>
    </row>
    <row r="85" spans="1:30" ht="14.1" customHeight="1" x14ac:dyDescent="0.2">
      <c r="A85" s="63">
        <v>17</v>
      </c>
      <c r="B85" s="115"/>
      <c r="C85" s="74"/>
      <c r="E85" s="67" t="s">
        <v>207</v>
      </c>
      <c r="L85" s="157" t="str">
        <f t="shared" si="8"/>
        <v>TBD</v>
      </c>
      <c r="M85" s="158" t="str">
        <f t="shared" si="9"/>
        <v/>
      </c>
      <c r="O85" s="147">
        <v>3</v>
      </c>
      <c r="P85" s="67" t="s">
        <v>230</v>
      </c>
      <c r="Y85" s="79"/>
      <c r="AA85" s="83" t="s">
        <v>231</v>
      </c>
      <c r="AB85" s="113"/>
      <c r="AD85" s="170" t="e">
        <f>IF(X216="","",X216)</f>
        <v>#N/A</v>
      </c>
    </row>
    <row r="86" spans="1:30" ht="14.1" customHeight="1" x14ac:dyDescent="0.2">
      <c r="A86" s="63">
        <v>18</v>
      </c>
      <c r="B86" s="115"/>
      <c r="C86" s="67" t="s">
        <v>232</v>
      </c>
      <c r="E86" s="67" t="s">
        <v>210</v>
      </c>
      <c r="L86" s="157" t="str">
        <f t="shared" si="8"/>
        <v>TBD</v>
      </c>
      <c r="M86" s="158" t="str">
        <f t="shared" si="9"/>
        <v/>
      </c>
      <c r="O86" s="147">
        <v>3</v>
      </c>
      <c r="P86" s="67" t="s">
        <v>233</v>
      </c>
      <c r="Y86" s="79"/>
      <c r="AA86" s="83" t="s">
        <v>234</v>
      </c>
      <c r="AB86" s="113"/>
      <c r="AD86" s="171" t="str">
        <f>IF(W247="","",W247)</f>
        <v/>
      </c>
    </row>
    <row r="87" spans="1:30" ht="14.1" customHeight="1" x14ac:dyDescent="0.2">
      <c r="A87" s="63">
        <v>19</v>
      </c>
      <c r="B87" s="115"/>
      <c r="C87" s="67" t="s">
        <v>235</v>
      </c>
      <c r="E87" s="67" t="s">
        <v>212</v>
      </c>
      <c r="L87" s="157" t="str">
        <f t="shared" si="8"/>
        <v>TBD</v>
      </c>
      <c r="M87" s="158" t="str">
        <f t="shared" si="9"/>
        <v/>
      </c>
      <c r="O87" s="147"/>
      <c r="P87" s="67" t="s">
        <v>236</v>
      </c>
      <c r="Y87" s="79"/>
      <c r="AA87" s="83" t="s">
        <v>237</v>
      </c>
      <c r="AB87" s="113"/>
      <c r="AD87" s="170" t="str">
        <f>IF(X247="","",X247)</f>
        <v/>
      </c>
    </row>
    <row r="88" spans="1:30" ht="14.1" customHeight="1" x14ac:dyDescent="0.2">
      <c r="A88" s="63">
        <v>20</v>
      </c>
      <c r="B88" s="115"/>
      <c r="C88" s="67" t="s">
        <v>238</v>
      </c>
      <c r="E88" s="67" t="s">
        <v>215</v>
      </c>
      <c r="L88" s="157" t="str">
        <f t="shared" si="8"/>
        <v>TBD</v>
      </c>
      <c r="M88" s="158" t="str">
        <f t="shared" si="9"/>
        <v/>
      </c>
      <c r="O88" s="147">
        <v>3</v>
      </c>
      <c r="P88" s="67" t="s">
        <v>239</v>
      </c>
      <c r="Y88" s="79"/>
      <c r="AA88" s="83" t="s">
        <v>240</v>
      </c>
      <c r="AB88" s="113"/>
      <c r="AD88" s="170" t="str">
        <f>IF(R160="","",R160)</f>
        <v/>
      </c>
    </row>
    <row r="89" spans="1:30" ht="14.1" customHeight="1" x14ac:dyDescent="0.2">
      <c r="A89" s="63">
        <v>21</v>
      </c>
      <c r="B89" s="115"/>
      <c r="C89" s="67" t="s">
        <v>241</v>
      </c>
      <c r="E89" s="67" t="s">
        <v>242</v>
      </c>
      <c r="L89" s="157" t="str">
        <f t="shared" si="8"/>
        <v>TBD</v>
      </c>
      <c r="M89" s="158" t="str">
        <f t="shared" si="9"/>
        <v/>
      </c>
      <c r="O89" s="147">
        <v>3</v>
      </c>
      <c r="P89" s="67" t="s">
        <v>243</v>
      </c>
      <c r="Y89" s="79"/>
      <c r="AA89" s="83" t="s">
        <v>244</v>
      </c>
      <c r="AB89" s="113"/>
      <c r="AD89" s="170" t="str">
        <f>IF(S160="","",S160)</f>
        <v/>
      </c>
    </row>
    <row r="90" spans="1:30" ht="14.1" customHeight="1" x14ac:dyDescent="0.2">
      <c r="A90" s="63">
        <v>22</v>
      </c>
      <c r="B90" s="115"/>
      <c r="C90" s="67" t="s">
        <v>245</v>
      </c>
      <c r="E90" s="67" t="s">
        <v>246</v>
      </c>
      <c r="L90" s="157" t="str">
        <f t="shared" si="8"/>
        <v>TBD</v>
      </c>
      <c r="M90" s="158" t="str">
        <f t="shared" si="9"/>
        <v/>
      </c>
      <c r="O90" s="147">
        <v>3</v>
      </c>
      <c r="P90" s="67" t="s">
        <v>247</v>
      </c>
      <c r="Y90" s="79"/>
      <c r="AA90" s="83" t="s">
        <v>248</v>
      </c>
      <c r="AB90" s="113"/>
      <c r="AD90" s="170" t="str">
        <f>IF(T160="","",T160)</f>
        <v/>
      </c>
    </row>
    <row r="91" spans="1:30" ht="14.1" customHeight="1" x14ac:dyDescent="0.2">
      <c r="A91" s="63">
        <v>23</v>
      </c>
      <c r="B91" s="115"/>
      <c r="C91" s="67" t="s">
        <v>249</v>
      </c>
      <c r="E91" s="67" t="s">
        <v>222</v>
      </c>
      <c r="L91" s="157" t="str">
        <f t="shared" si="8"/>
        <v>TBD</v>
      </c>
      <c r="M91" s="158" t="str">
        <f t="shared" si="9"/>
        <v/>
      </c>
      <c r="O91" s="147"/>
      <c r="P91" s="67" t="s">
        <v>250</v>
      </c>
      <c r="Y91" s="79"/>
      <c r="AA91" s="83" t="s">
        <v>251</v>
      </c>
      <c r="AB91" s="113"/>
      <c r="AD91" s="170" t="str">
        <f>IF(U160="","",U160)</f>
        <v/>
      </c>
    </row>
    <row r="92" spans="1:30" ht="14.1" customHeight="1" x14ac:dyDescent="0.2">
      <c r="A92" s="63">
        <v>24</v>
      </c>
      <c r="B92" s="115"/>
      <c r="C92" s="67" t="s">
        <v>252</v>
      </c>
      <c r="E92" s="67" t="s">
        <v>224</v>
      </c>
      <c r="L92" s="157" t="str">
        <f t="shared" si="8"/>
        <v>TBD</v>
      </c>
      <c r="M92" s="158" t="str">
        <f t="shared" si="9"/>
        <v/>
      </c>
      <c r="O92" s="147"/>
      <c r="P92" s="67" t="s">
        <v>253</v>
      </c>
      <c r="Y92" s="79"/>
      <c r="AA92" s="74"/>
      <c r="AB92" s="74"/>
      <c r="AC92" s="74"/>
      <c r="AD92" s="74"/>
    </row>
    <row r="93" spans="1:30" ht="14.1" customHeight="1" thickBot="1" x14ac:dyDescent="0.25">
      <c r="A93" s="63">
        <v>25</v>
      </c>
      <c r="B93" s="115"/>
      <c r="C93" s="67" t="s">
        <v>254</v>
      </c>
      <c r="E93" s="67" t="s">
        <v>225</v>
      </c>
      <c r="L93" s="157" t="str">
        <f t="shared" si="8"/>
        <v>TBD</v>
      </c>
      <c r="M93" s="158" t="str">
        <f t="shared" si="9"/>
        <v/>
      </c>
      <c r="O93" s="88"/>
      <c r="P93" s="89"/>
      <c r="Q93" s="89"/>
      <c r="R93" s="89"/>
      <c r="S93" s="89"/>
      <c r="T93" s="89"/>
      <c r="U93" s="89"/>
      <c r="V93" s="89"/>
      <c r="W93" s="89"/>
      <c r="X93" s="89"/>
      <c r="Y93" s="90"/>
      <c r="AA93" s="124" t="s">
        <v>255</v>
      </c>
    </row>
    <row r="94" spans="1:30" ht="14.1" customHeight="1" x14ac:dyDescent="0.2">
      <c r="A94" s="63">
        <v>26</v>
      </c>
      <c r="B94" s="115"/>
      <c r="C94" s="67" t="s">
        <v>256</v>
      </c>
      <c r="E94" s="67" t="s">
        <v>227</v>
      </c>
      <c r="L94" s="157" t="str">
        <f t="shared" si="8"/>
        <v>NA</v>
      </c>
      <c r="M94" s="158" t="str">
        <f t="shared" si="9"/>
        <v/>
      </c>
      <c r="AA94" s="83" t="s">
        <v>257</v>
      </c>
      <c r="AB94" s="113"/>
      <c r="AD94" s="114">
        <f t="shared" ref="AD94:AD99" si="10">IF(Q285="","",Q285)</f>
        <v>28</v>
      </c>
    </row>
    <row r="95" spans="1:30" ht="14.1" customHeight="1" thickBot="1" x14ac:dyDescent="0.25">
      <c r="A95" s="63">
        <v>27</v>
      </c>
      <c r="B95" s="115"/>
      <c r="C95" s="67" t="s">
        <v>258</v>
      </c>
      <c r="E95" s="67" t="s">
        <v>229</v>
      </c>
      <c r="L95" s="157" t="str">
        <f t="shared" si="8"/>
        <v>NA</v>
      </c>
      <c r="M95" s="158" t="str">
        <f t="shared" si="9"/>
        <v/>
      </c>
      <c r="T95" s="102" t="s">
        <v>259</v>
      </c>
      <c r="AA95" s="83" t="s">
        <v>260</v>
      </c>
      <c r="AB95" s="113"/>
      <c r="AD95" s="114">
        <f t="shared" si="10"/>
        <v>0</v>
      </c>
    </row>
    <row r="96" spans="1:30" ht="14.1" customHeight="1" thickBot="1" x14ac:dyDescent="0.25">
      <c r="A96" s="63">
        <v>28</v>
      </c>
      <c r="B96" s="115"/>
      <c r="C96" s="74"/>
      <c r="E96" s="67" t="s">
        <v>230</v>
      </c>
      <c r="L96" s="157" t="str">
        <f t="shared" si="8"/>
        <v>NA</v>
      </c>
      <c r="M96" s="158" t="str">
        <f t="shared" si="9"/>
        <v/>
      </c>
      <c r="O96" s="110"/>
      <c r="P96" s="69"/>
      <c r="Q96" s="69"/>
      <c r="R96" s="69"/>
      <c r="S96" s="69"/>
      <c r="T96" s="69"/>
      <c r="U96" s="69"/>
      <c r="V96" s="69"/>
      <c r="W96" s="69"/>
      <c r="X96" s="69"/>
      <c r="Y96" s="70"/>
      <c r="AA96" s="83" t="s">
        <v>261</v>
      </c>
      <c r="AB96" s="113"/>
      <c r="AD96" s="114">
        <f t="shared" si="10"/>
        <v>0</v>
      </c>
    </row>
    <row r="97" spans="1:30" ht="14.1" customHeight="1" thickTop="1" x14ac:dyDescent="0.2">
      <c r="A97" s="63">
        <v>29</v>
      </c>
      <c r="B97" s="115"/>
      <c r="E97" s="67" t="s">
        <v>233</v>
      </c>
      <c r="L97" s="157" t="str">
        <f t="shared" si="8"/>
        <v>NA</v>
      </c>
      <c r="M97" s="158" t="str">
        <f t="shared" si="9"/>
        <v/>
      </c>
      <c r="O97" s="131" t="s">
        <v>141</v>
      </c>
      <c r="P97" s="443" t="s">
        <v>142</v>
      </c>
      <c r="Q97" s="443"/>
      <c r="R97" s="443"/>
      <c r="S97" s="443" t="s">
        <v>143</v>
      </c>
      <c r="T97" s="443"/>
      <c r="U97" s="443"/>
      <c r="V97" s="443" t="s">
        <v>144</v>
      </c>
      <c r="W97" s="443"/>
      <c r="X97" s="443"/>
      <c r="Y97" s="79"/>
      <c r="AA97" s="83" t="s">
        <v>262</v>
      </c>
      <c r="AB97" s="113"/>
      <c r="AD97" s="114" t="str">
        <f t="shared" si="10"/>
        <v/>
      </c>
    </row>
    <row r="98" spans="1:30" ht="14.1" customHeight="1" x14ac:dyDescent="0.2">
      <c r="A98" s="63">
        <v>30</v>
      </c>
      <c r="B98" s="115"/>
      <c r="C98" s="67" t="s">
        <v>263</v>
      </c>
      <c r="E98" s="67" t="s">
        <v>236</v>
      </c>
      <c r="L98" s="157" t="str">
        <f t="shared" si="8"/>
        <v>TBD</v>
      </c>
      <c r="M98" s="158" t="str">
        <f t="shared" si="9"/>
        <v/>
      </c>
      <c r="O98" s="132" t="s">
        <v>145</v>
      </c>
      <c r="P98" s="133"/>
      <c r="Q98" s="134"/>
      <c r="R98" s="135"/>
      <c r="S98" s="444" t="s">
        <v>146</v>
      </c>
      <c r="T98" s="444"/>
      <c r="U98" s="444"/>
      <c r="V98" s="133"/>
      <c r="W98" s="134"/>
      <c r="X98" s="135"/>
      <c r="Y98" s="79"/>
      <c r="AA98" s="83" t="s">
        <v>264</v>
      </c>
      <c r="AB98" s="113"/>
      <c r="AD98" s="114" t="str">
        <f t="shared" si="10"/>
        <v/>
      </c>
    </row>
    <row r="99" spans="1:30" ht="14.1" customHeight="1" thickBot="1" x14ac:dyDescent="0.25">
      <c r="A99" s="63">
        <v>31</v>
      </c>
      <c r="B99" s="115"/>
      <c r="C99" s="67" t="s">
        <v>265</v>
      </c>
      <c r="E99" s="67" t="s">
        <v>239</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266</v>
      </c>
      <c r="AB99" s="113"/>
      <c r="AD99" s="114" t="str">
        <f t="shared" si="10"/>
        <v/>
      </c>
    </row>
    <row r="100" spans="1:30" ht="14.1" customHeight="1" thickTop="1" x14ac:dyDescent="0.2">
      <c r="A100" s="63">
        <v>32</v>
      </c>
      <c r="B100" s="115"/>
      <c r="C100" s="67" t="s">
        <v>267</v>
      </c>
      <c r="E100" s="67" t="s">
        <v>268</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269</v>
      </c>
      <c r="AB100" s="113"/>
      <c r="AD100" s="114" t="str">
        <f>IF(U336="","",U336)</f>
        <v/>
      </c>
    </row>
    <row r="101" spans="1:30" ht="14.1" customHeight="1" x14ac:dyDescent="0.2">
      <c r="A101" s="63">
        <v>33</v>
      </c>
      <c r="B101" s="115"/>
      <c r="C101" s="67" t="s">
        <v>270</v>
      </c>
      <c r="E101" s="67" t="s">
        <v>247</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271</v>
      </c>
      <c r="AB101" s="113"/>
      <c r="AD101" s="114" t="str">
        <f>IF(U337="","",U337)</f>
        <v/>
      </c>
    </row>
    <row r="102" spans="1:30" ht="14.1" customHeight="1" x14ac:dyDescent="0.2">
      <c r="A102" s="63">
        <v>34</v>
      </c>
      <c r="B102" s="115"/>
      <c r="C102" s="67" t="s">
        <v>272</v>
      </c>
      <c r="E102" s="67" t="s">
        <v>250</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257</v>
      </c>
      <c r="AB102" s="113"/>
      <c r="AD102" s="114">
        <f t="shared" ref="AD102:AD107" si="11">IF(R285="","",R285)</f>
        <v>28</v>
      </c>
    </row>
    <row r="103" spans="1:30" ht="14.1" customHeight="1" thickBot="1" x14ac:dyDescent="0.25">
      <c r="A103" s="63">
        <v>35</v>
      </c>
      <c r="B103" s="115"/>
      <c r="C103" s="67" t="s">
        <v>273</v>
      </c>
      <c r="E103" s="67" t="s">
        <v>253</v>
      </c>
      <c r="L103" s="157" t="str">
        <f t="shared" si="8"/>
        <v>TBD</v>
      </c>
      <c r="M103" s="158" t="str">
        <f t="shared" si="9"/>
        <v/>
      </c>
      <c r="O103" s="148" t="s">
        <v>159</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260</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261</v>
      </c>
      <c r="AB104" s="113"/>
      <c r="AD104" s="114">
        <f t="shared" si="11"/>
        <v>0</v>
      </c>
    </row>
    <row r="105" spans="1:30" ht="14.1" customHeight="1" thickTop="1" x14ac:dyDescent="0.2">
      <c r="A105" s="63">
        <v>37</v>
      </c>
      <c r="O105" s="131" t="s">
        <v>141</v>
      </c>
      <c r="P105" s="443" t="s">
        <v>142</v>
      </c>
      <c r="Q105" s="443"/>
      <c r="R105" s="443"/>
      <c r="S105" s="443" t="s">
        <v>143</v>
      </c>
      <c r="T105" s="443"/>
      <c r="U105" s="443"/>
      <c r="V105" s="443" t="s">
        <v>144</v>
      </c>
      <c r="W105" s="443"/>
      <c r="X105" s="443"/>
      <c r="Y105" s="79"/>
      <c r="AA105" s="83" t="s">
        <v>262</v>
      </c>
      <c r="AB105" s="113"/>
      <c r="AD105" s="114" t="str">
        <f t="shared" si="11"/>
        <v/>
      </c>
    </row>
    <row r="106" spans="1:30" ht="14.1" customHeight="1" x14ac:dyDescent="0.2">
      <c r="A106" s="63">
        <v>38</v>
      </c>
      <c r="O106" s="132" t="s">
        <v>145</v>
      </c>
      <c r="P106" s="133"/>
      <c r="Q106" s="134"/>
      <c r="R106" s="135"/>
      <c r="S106" s="444" t="s">
        <v>146</v>
      </c>
      <c r="T106" s="444"/>
      <c r="U106" s="444"/>
      <c r="V106" s="133"/>
      <c r="W106" s="134"/>
      <c r="X106" s="135"/>
      <c r="Y106" s="79"/>
      <c r="AA106" s="83" t="s">
        <v>264</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266</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269</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271</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159</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274</v>
      </c>
      <c r="AB113" s="96"/>
      <c r="AC113" s="97" t="str">
        <f>IF(AB113&lt;&gt;AD113,"Change","")</f>
        <v/>
      </c>
      <c r="AD113" s="98" t="str">
        <f>IF(Q295="","",Q295)</f>
        <v/>
      </c>
    </row>
    <row r="114" spans="1:30" ht="14.1" customHeight="1" x14ac:dyDescent="0.2">
      <c r="A114" s="63">
        <v>46</v>
      </c>
      <c r="E114" s="74"/>
      <c r="O114" s="191" t="s">
        <v>275</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276</v>
      </c>
      <c r="R115" s="67" t="s">
        <v>277</v>
      </c>
      <c r="S115" s="67" t="s">
        <v>278</v>
      </c>
      <c r="T115" s="67" t="s">
        <v>279</v>
      </c>
      <c r="Y115" s="79"/>
      <c r="AA115" s="83"/>
      <c r="AB115" s="96"/>
      <c r="AC115" s="97" t="str">
        <f>IF(AB115&lt;&gt;AD115,"Change","")</f>
        <v/>
      </c>
      <c r="AD115" s="98" t="str">
        <f>IF(Q297="","",Q297)</f>
        <v/>
      </c>
    </row>
    <row r="116" spans="1:30" ht="14.1" customHeight="1" x14ac:dyDescent="0.2">
      <c r="A116" s="63">
        <v>48</v>
      </c>
      <c r="E116" s="74"/>
      <c r="O116" s="77"/>
      <c r="P116" s="67" t="s">
        <v>280</v>
      </c>
      <c r="Q116" s="192"/>
      <c r="R116" s="192"/>
      <c r="S116" s="192"/>
      <c r="T116" s="192"/>
      <c r="Y116" s="79"/>
      <c r="AA116" s="83"/>
      <c r="AB116" s="84"/>
      <c r="AD116" s="84"/>
    </row>
    <row r="117" spans="1:30" ht="14.1" customHeight="1" x14ac:dyDescent="0.2">
      <c r="A117" s="63">
        <v>49</v>
      </c>
      <c r="E117" s="74"/>
      <c r="O117" s="77"/>
      <c r="P117" s="67" t="s">
        <v>281</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282</v>
      </c>
      <c r="Q118" s="74" t="s">
        <v>283</v>
      </c>
      <c r="Y118" s="79"/>
      <c r="AA118" s="83"/>
      <c r="AB118" s="84"/>
      <c r="AD118" s="84"/>
    </row>
    <row r="119" spans="1:30" ht="14.1" customHeight="1" x14ac:dyDescent="0.2">
      <c r="A119" s="63">
        <v>51</v>
      </c>
      <c r="E119" s="74"/>
      <c r="O119" s="77"/>
      <c r="P119" s="74"/>
      <c r="Q119" s="74" t="s">
        <v>284</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285</v>
      </c>
      <c r="Y121" s="79"/>
      <c r="AA121" s="83"/>
      <c r="AB121" s="96"/>
      <c r="AC121" s="97" t="str">
        <f>IF(AB121&lt;&gt;AD121,"Change","")</f>
        <v/>
      </c>
      <c r="AD121" s="98" t="str">
        <f>IF(Q303="","",Q303)</f>
        <v/>
      </c>
    </row>
    <row r="122" spans="1:30" ht="14.1" customHeight="1" x14ac:dyDescent="0.2">
      <c r="A122" s="63">
        <v>54</v>
      </c>
      <c r="E122" s="74"/>
      <c r="O122" s="77"/>
      <c r="P122" s="67" t="s">
        <v>286</v>
      </c>
      <c r="Q122" s="82" t="s">
        <v>276</v>
      </c>
      <c r="R122" s="82" t="s">
        <v>287</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288</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289</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282</v>
      </c>
      <c r="U128" s="74" t="s">
        <v>290</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291</v>
      </c>
      <c r="S132" s="198" t="str">
        <f>IF(R123="","",IF(OR(R123&gt;0.2,R124&gt;0.2,R125&gt;0.2,R126&gt;0.2,R127&gt;0.2,R128&gt;0.2,R129&gt;0.2,R130&gt;0.2),"Fail","Pass"))</f>
        <v/>
      </c>
      <c r="T132" s="84" t="s">
        <v>292</v>
      </c>
      <c r="Y132" s="79"/>
    </row>
    <row r="133" spans="1:25" ht="14.1" customHeight="1" x14ac:dyDescent="0.2">
      <c r="A133" s="63">
        <v>65</v>
      </c>
      <c r="C133" s="74"/>
      <c r="D133" s="74"/>
      <c r="E133" s="74"/>
      <c r="F133" s="74"/>
      <c r="G133" s="74"/>
      <c r="H133" s="74"/>
      <c r="I133" s="74"/>
      <c r="J133" s="74"/>
      <c r="K133" s="74"/>
      <c r="L133" s="74"/>
      <c r="M133" s="74"/>
      <c r="O133" s="147"/>
      <c r="P133" s="67" t="s">
        <v>293</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294</v>
      </c>
      <c r="R135" s="116"/>
      <c r="Y135" s="79"/>
    </row>
    <row r="136" spans="1:25" ht="14.1" customHeight="1" x14ac:dyDescent="0.2">
      <c r="A136" s="63">
        <v>68</v>
      </c>
      <c r="B136" s="74"/>
      <c r="C136" s="162" t="s">
        <v>195</v>
      </c>
      <c r="D136" s="165" t="str">
        <f>IF($R$14="","",$R$14)</f>
        <v/>
      </c>
      <c r="E136" s="74"/>
      <c r="F136" s="74"/>
      <c r="G136" s="74"/>
      <c r="H136" s="74"/>
      <c r="I136" s="74"/>
      <c r="J136" s="74"/>
      <c r="K136" s="74"/>
      <c r="L136" s="162" t="s">
        <v>115</v>
      </c>
      <c r="M136" s="164" t="str">
        <f>IF($R$13="","",$R$13)</f>
        <v/>
      </c>
      <c r="O136" s="77"/>
      <c r="P136" s="83"/>
      <c r="Q136" s="152"/>
      <c r="R136" s="83" t="s">
        <v>257</v>
      </c>
      <c r="S136" s="192">
        <v>28</v>
      </c>
      <c r="T136" s="152"/>
      <c r="Y136" s="79"/>
    </row>
    <row r="137" spans="1:25" ht="14.1" customHeight="1" x14ac:dyDescent="0.2">
      <c r="A137" s="63">
        <v>1</v>
      </c>
      <c r="M137" s="166" t="str">
        <f>$H$2</f>
        <v>Medical University of South Carolina</v>
      </c>
      <c r="O137" s="77"/>
      <c r="P137" s="83" t="s">
        <v>129</v>
      </c>
      <c r="Q137" s="192" t="s">
        <v>130</v>
      </c>
      <c r="R137" s="83" t="s">
        <v>295</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296</v>
      </c>
      <c r="S138" s="192"/>
      <c r="T138" s="152"/>
      <c r="Y138" s="79"/>
    </row>
    <row r="139" spans="1:25" ht="14.1" customHeight="1" thickTop="1" x14ac:dyDescent="0.2">
      <c r="A139" s="63">
        <v>3</v>
      </c>
      <c r="B139" s="106"/>
      <c r="C139" s="108" t="s">
        <v>275</v>
      </c>
      <c r="D139" s="107"/>
      <c r="E139" s="107"/>
      <c r="F139" s="107"/>
      <c r="G139" s="107"/>
      <c r="H139" s="107"/>
      <c r="I139" s="107"/>
      <c r="J139" s="107"/>
      <c r="K139" s="107"/>
      <c r="L139" s="107"/>
      <c r="M139" s="109"/>
      <c r="O139" s="77"/>
      <c r="P139" s="83" t="s">
        <v>297</v>
      </c>
      <c r="Q139" s="118" t="s">
        <v>298</v>
      </c>
      <c r="R139" s="83" t="s">
        <v>299</v>
      </c>
      <c r="S139" s="192"/>
      <c r="T139" s="152"/>
      <c r="Y139" s="79"/>
    </row>
    <row r="140" spans="1:25" ht="14.1" customHeight="1" x14ac:dyDescent="0.2">
      <c r="A140" s="63">
        <v>4</v>
      </c>
      <c r="B140" s="115"/>
      <c r="E140" s="67" t="s">
        <v>276</v>
      </c>
      <c r="F140" s="67" t="s">
        <v>277</v>
      </c>
      <c r="G140" s="67" t="s">
        <v>278</v>
      </c>
      <c r="H140" s="82" t="s">
        <v>279</v>
      </c>
      <c r="M140" s="117"/>
      <c r="O140" s="77"/>
      <c r="P140" s="74"/>
      <c r="Q140" s="74"/>
      <c r="R140" s="152"/>
      <c r="S140" s="152"/>
      <c r="T140" s="152"/>
      <c r="Y140" s="79"/>
    </row>
    <row r="141" spans="1:25" ht="14.1" customHeight="1" thickBot="1" x14ac:dyDescent="0.25">
      <c r="A141" s="63">
        <v>5</v>
      </c>
      <c r="B141" s="115"/>
      <c r="D141" s="67" t="s">
        <v>280</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281</v>
      </c>
      <c r="E142" s="118" t="str">
        <f t="shared" si="13"/>
        <v/>
      </c>
      <c r="F142" s="118" t="str">
        <f t="shared" si="13"/>
        <v/>
      </c>
      <c r="G142" s="118" t="str">
        <f t="shared" si="13"/>
        <v/>
      </c>
      <c r="H142" s="118" t="str">
        <f t="shared" si="13"/>
        <v/>
      </c>
      <c r="J142" s="83" t="s">
        <v>299</v>
      </c>
      <c r="K142" s="200" t="str">
        <f>IF(OR(F141="",F142=""),"",IF(AND(F141&gt;25,F142&lt;=45),"Pass","Fail"))</f>
        <v/>
      </c>
      <c r="M142" s="117"/>
      <c r="O142" s="77"/>
      <c r="P142" s="201" t="s">
        <v>300</v>
      </c>
      <c r="Q142" s="202"/>
      <c r="R142" s="203"/>
      <c r="S142" s="203"/>
      <c r="T142" s="203"/>
      <c r="U142" s="203"/>
      <c r="V142" s="203"/>
      <c r="W142" s="203"/>
      <c r="X142" s="203"/>
      <c r="Y142" s="79"/>
    </row>
    <row r="143" spans="1:25" ht="14.1" customHeight="1" x14ac:dyDescent="0.2">
      <c r="A143" s="63">
        <v>7</v>
      </c>
      <c r="B143" s="115"/>
      <c r="D143" s="167" t="s">
        <v>282</v>
      </c>
      <c r="E143" s="74" t="s">
        <v>283</v>
      </c>
      <c r="M143" s="117"/>
      <c r="O143" s="77"/>
      <c r="P143" s="162" t="s">
        <v>301</v>
      </c>
      <c r="Q143" s="204"/>
      <c r="R143" s="203"/>
      <c r="S143" s="203"/>
      <c r="T143" s="203"/>
      <c r="U143" s="203"/>
      <c r="V143" s="203"/>
      <c r="W143" s="203"/>
      <c r="X143" s="203"/>
      <c r="Y143" s="79"/>
    </row>
    <row r="144" spans="1:25" ht="14.1" customHeight="1" x14ac:dyDescent="0.2">
      <c r="A144" s="63">
        <v>8</v>
      </c>
      <c r="B144" s="115"/>
      <c r="D144" s="74"/>
      <c r="E144" s="74" t="s">
        <v>284</v>
      </c>
      <c r="M144" s="117"/>
      <c r="O144" s="88"/>
      <c r="P144" s="89"/>
      <c r="Q144" s="89"/>
      <c r="R144" s="89"/>
      <c r="S144" s="89"/>
      <c r="T144" s="89"/>
      <c r="U144" s="89"/>
      <c r="V144" s="89"/>
      <c r="W144" s="89"/>
      <c r="X144" s="89"/>
      <c r="Y144" s="90"/>
    </row>
    <row r="145" spans="1:25" ht="14.1" customHeight="1" x14ac:dyDescent="0.2">
      <c r="A145" s="63">
        <v>9</v>
      </c>
      <c r="B145" s="115"/>
      <c r="M145" s="117"/>
      <c r="O145" s="193" t="s">
        <v>302</v>
      </c>
      <c r="Y145" s="79"/>
    </row>
    <row r="146" spans="1:25" ht="14.1" customHeight="1" x14ac:dyDescent="0.2">
      <c r="A146" s="63">
        <v>10</v>
      </c>
      <c r="B146" s="115"/>
      <c r="C146" s="205" t="s">
        <v>285</v>
      </c>
      <c r="M146" s="117"/>
      <c r="O146" s="147">
        <v>65</v>
      </c>
      <c r="P146" s="67" t="s">
        <v>303</v>
      </c>
      <c r="U146" s="82"/>
      <c r="Y146" s="79"/>
    </row>
    <row r="147" spans="1:25" ht="14.1" customHeight="1" x14ac:dyDescent="0.2">
      <c r="A147" s="63">
        <v>11</v>
      </c>
      <c r="B147" s="115"/>
      <c r="D147" s="67" t="s">
        <v>286</v>
      </c>
      <c r="E147" s="82" t="s">
        <v>276</v>
      </c>
      <c r="F147" s="82" t="s">
        <v>287</v>
      </c>
      <c r="I147" s="74"/>
      <c r="J147" s="83" t="s">
        <v>304</v>
      </c>
      <c r="K147" s="206" t="str">
        <f>IF(O132="","TBD",IF(O132=1,"YES",IF(O132=3,"NA","")))</f>
        <v>TBD</v>
      </c>
      <c r="L147" s="207" t="str">
        <f>IF(O132=2,"NO","")</f>
        <v/>
      </c>
      <c r="M147" s="117"/>
      <c r="O147" s="77"/>
      <c r="P147" s="74" t="s">
        <v>305</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306</v>
      </c>
      <c r="K148" s="206" t="str">
        <f>IF(O133="","TBD",IF(O133=1,"YES",IF(O133=3,"NA","")))</f>
        <v>TBD</v>
      </c>
      <c r="L148" s="207" t="str">
        <f>IF(O133=2,"NO","")</f>
        <v/>
      </c>
      <c r="M148" s="117"/>
      <c r="O148" s="77"/>
      <c r="R148" s="82" t="s">
        <v>307</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292</v>
      </c>
      <c r="K149" s="206" t="str">
        <f>IF(S132="","TBD",S132)</f>
        <v>TBD</v>
      </c>
      <c r="M149" s="117"/>
      <c r="O149" s="77"/>
      <c r="P149" s="83" t="s">
        <v>308</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288</v>
      </c>
      <c r="H150" s="196" t="str">
        <f>IF(T125="","",T125)</f>
        <v/>
      </c>
      <c r="M150" s="117"/>
      <c r="O150" s="77"/>
      <c r="P150" s="83" t="s">
        <v>309</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289</v>
      </c>
      <c r="H151" s="197" t="str">
        <f>IF(T126="","",T126)</f>
        <v/>
      </c>
      <c r="M151" s="117"/>
      <c r="O151" s="77"/>
      <c r="P151" s="83" t="s">
        <v>310</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282</v>
      </c>
      <c r="H152" s="74" t="s">
        <v>290</v>
      </c>
      <c r="M152" s="117"/>
      <c r="O152" s="77"/>
      <c r="P152" s="83" t="s">
        <v>311</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282</v>
      </c>
      <c r="Q154" s="74" t="s">
        <v>312</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313</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314</v>
      </c>
      <c r="Q156" s="74"/>
      <c r="Y156" s="79"/>
    </row>
    <row r="157" spans="1:25" ht="14.1" customHeight="1" x14ac:dyDescent="0.2">
      <c r="A157" s="63">
        <v>21</v>
      </c>
      <c r="B157" s="115"/>
      <c r="C157" s="205" t="s">
        <v>294</v>
      </c>
      <c r="M157" s="117"/>
      <c r="O157" s="77"/>
      <c r="Q157" s="74"/>
      <c r="Y157" s="79"/>
    </row>
    <row r="158" spans="1:25" ht="14.1" customHeight="1" x14ac:dyDescent="0.2">
      <c r="A158" s="63">
        <v>22</v>
      </c>
      <c r="B158" s="115"/>
      <c r="D158" s="83"/>
      <c r="E158" s="152"/>
      <c r="F158" s="152"/>
      <c r="G158" s="152"/>
      <c r="H158" s="152"/>
      <c r="M158" s="117"/>
      <c r="O158" s="193" t="s">
        <v>315</v>
      </c>
      <c r="R158" s="446">
        <v>512</v>
      </c>
      <c r="S158" s="446"/>
      <c r="T158" s="446">
        <v>1024</v>
      </c>
      <c r="U158" s="446"/>
      <c r="Y158" s="79"/>
    </row>
    <row r="159" spans="1:25" ht="14.1" customHeight="1" x14ac:dyDescent="0.2">
      <c r="A159" s="63">
        <v>23</v>
      </c>
      <c r="B159" s="115"/>
      <c r="D159" s="83" t="s">
        <v>129</v>
      </c>
      <c r="E159" s="118" t="str">
        <f>IF(Q137="","",Q137)</f>
        <v>Mo</v>
      </c>
      <c r="F159" s="152"/>
      <c r="G159" s="152"/>
      <c r="H159" s="152"/>
      <c r="M159" s="117"/>
      <c r="O159" s="77"/>
      <c r="P159" s="74"/>
      <c r="Q159" s="83"/>
      <c r="R159" s="118" t="s">
        <v>316</v>
      </c>
      <c r="S159" s="118" t="s">
        <v>317</v>
      </c>
      <c r="T159" s="118" t="s">
        <v>316</v>
      </c>
      <c r="U159" s="118" t="s">
        <v>317</v>
      </c>
      <c r="Y159" s="79"/>
    </row>
    <row r="160" spans="1:25" ht="14.1" customHeight="1" x14ac:dyDescent="0.2">
      <c r="A160" s="63">
        <v>24</v>
      </c>
      <c r="B160" s="115"/>
      <c r="D160" s="83" t="s">
        <v>132</v>
      </c>
      <c r="E160" s="118" t="str">
        <f>IF(Q138="","",Q138)</f>
        <v>Mo</v>
      </c>
      <c r="F160" s="152"/>
      <c r="G160" s="152"/>
      <c r="H160" s="152"/>
      <c r="M160" s="117"/>
      <c r="O160" s="147">
        <v>28</v>
      </c>
      <c r="P160" s="67" t="s">
        <v>318</v>
      </c>
      <c r="Q160" s="83" t="s">
        <v>319</v>
      </c>
      <c r="R160" s="192"/>
      <c r="S160" s="192"/>
      <c r="T160" s="192"/>
      <c r="U160" s="192"/>
      <c r="Y160" s="79"/>
    </row>
    <row r="161" spans="1:25" ht="14.1" customHeight="1" x14ac:dyDescent="0.2">
      <c r="A161" s="63">
        <v>25</v>
      </c>
      <c r="B161" s="115"/>
      <c r="D161" s="83" t="s">
        <v>297</v>
      </c>
      <c r="E161" s="118" t="str">
        <f>IF(Q139="","",Q139)</f>
        <v>Large</v>
      </c>
      <c r="F161" s="152"/>
      <c r="G161" s="152"/>
      <c r="H161" s="152"/>
      <c r="M161" s="117"/>
      <c r="O161" s="147">
        <v>65</v>
      </c>
      <c r="P161" s="67" t="s">
        <v>149</v>
      </c>
      <c r="Q161" s="83" t="s">
        <v>320</v>
      </c>
      <c r="R161" s="219" t="str">
        <f>IF(AB88="","",AB88)</f>
        <v/>
      </c>
      <c r="S161" s="219" t="str">
        <f>IF(AB89="","",AB89)</f>
        <v/>
      </c>
      <c r="T161" s="219" t="str">
        <f>IF(AB90="","",AB90)</f>
        <v/>
      </c>
      <c r="U161" s="219" t="str">
        <f>IF(AB91="","",AB91)</f>
        <v/>
      </c>
      <c r="Y161" s="79"/>
    </row>
    <row r="162" spans="1:25" ht="14.1" customHeight="1" x14ac:dyDescent="0.2">
      <c r="A162" s="63">
        <v>26</v>
      </c>
      <c r="B162" s="115"/>
      <c r="D162" s="83" t="s">
        <v>257</v>
      </c>
      <c r="E162" s="118">
        <f>IF(S136="","",S136)</f>
        <v>28</v>
      </c>
      <c r="F162" s="152"/>
      <c r="G162" s="152"/>
      <c r="H162" s="152"/>
      <c r="M162" s="117"/>
      <c r="O162" s="77"/>
      <c r="P162" s="74"/>
      <c r="Q162" s="83" t="s">
        <v>299</v>
      </c>
      <c r="R162" s="118" t="str">
        <f>IF(OR(R160="",R161=""),"",IF(R160&gt;=R161,"Pass","Fail"))</f>
        <v/>
      </c>
      <c r="S162" s="118" t="str">
        <f>IF(OR(S160="",S161=""),"",IF(S160&gt;=S161,"Pass","Fail"))</f>
        <v/>
      </c>
      <c r="T162" s="118" t="str">
        <f t="shared" ref="T162:U162" si="16">IF(OR(T160="",T161=""),"",IF(T160&gt;=T161,"Pass","Fail"))</f>
        <v/>
      </c>
      <c r="U162" s="118" t="str">
        <f t="shared" si="16"/>
        <v/>
      </c>
      <c r="Y162" s="79"/>
    </row>
    <row r="163" spans="1:25" ht="14.1" customHeight="1" x14ac:dyDescent="0.2">
      <c r="A163" s="63">
        <v>27</v>
      </c>
      <c r="B163" s="115"/>
      <c r="D163" s="83" t="s">
        <v>295</v>
      </c>
      <c r="E163" s="118" t="str">
        <f>IF(S137="","",S137)</f>
        <v/>
      </c>
      <c r="F163" s="152"/>
      <c r="G163" s="152"/>
      <c r="H163" s="152"/>
      <c r="M163" s="117"/>
      <c r="O163" s="77"/>
      <c r="P163" s="74"/>
      <c r="Q163" s="220" t="s">
        <v>282</v>
      </c>
      <c r="R163" s="221" t="s">
        <v>321</v>
      </c>
      <c r="S163" s="74"/>
      <c r="Y163" s="79"/>
    </row>
    <row r="164" spans="1:25" ht="14.1" customHeight="1" x14ac:dyDescent="0.2">
      <c r="A164" s="63">
        <v>28</v>
      </c>
      <c r="B164" s="115"/>
      <c r="D164" s="83" t="s">
        <v>296</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299</v>
      </c>
      <c r="E165" s="118" t="str">
        <f>IF(S139="","",S139)</f>
        <v/>
      </c>
      <c r="F165" s="152"/>
      <c r="G165" s="152"/>
      <c r="H165" s="152"/>
      <c r="M165" s="117"/>
      <c r="O165" s="193" t="s">
        <v>322</v>
      </c>
      <c r="Y165" s="79"/>
    </row>
    <row r="166" spans="1:25" ht="14.1" customHeight="1" x14ac:dyDescent="0.2">
      <c r="A166" s="63">
        <v>30</v>
      </c>
      <c r="B166" s="115"/>
      <c r="D166" s="167" t="s">
        <v>282</v>
      </c>
      <c r="E166" s="74" t="s">
        <v>323</v>
      </c>
      <c r="M166" s="117"/>
      <c r="O166" s="77" t="s">
        <v>324</v>
      </c>
      <c r="P166" s="194" t="s">
        <v>325</v>
      </c>
      <c r="R166" s="83" t="s">
        <v>326</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327</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328</v>
      </c>
      <c r="Q168" s="82" t="s">
        <v>104</v>
      </c>
      <c r="R168" s="82" t="s">
        <v>318</v>
      </c>
      <c r="S168" s="82" t="s">
        <v>149</v>
      </c>
      <c r="T168" s="82" t="s">
        <v>329</v>
      </c>
      <c r="U168" s="82" t="s">
        <v>330</v>
      </c>
      <c r="V168" s="82" t="s">
        <v>331</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302</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307</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308</v>
      </c>
      <c r="D174" s="235" t="str">
        <f>IF(R149="","",R149)</f>
        <v/>
      </c>
      <c r="E174" s="236"/>
      <c r="F174" s="196" t="str">
        <f>IF(O156="","",IF(O156=1,"Pass","Fail"))</f>
        <v/>
      </c>
      <c r="G174" s="116" t="s">
        <v>313</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309</v>
      </c>
      <c r="D175" s="235" t="str">
        <f>IF(R150="","",R150)</f>
        <v/>
      </c>
      <c r="E175" s="74"/>
      <c r="F175" s="162" t="s">
        <v>282</v>
      </c>
      <c r="G175" s="74" t="s">
        <v>312</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310</v>
      </c>
      <c r="D176" s="235" t="str">
        <f>IF(R151="","",R151)</f>
        <v/>
      </c>
      <c r="E176" s="116"/>
      <c r="G176" s="74" t="s">
        <v>313</v>
      </c>
      <c r="H176" s="116"/>
      <c r="I176" s="116"/>
      <c r="J176" s="116"/>
      <c r="K176" s="116"/>
      <c r="L176" s="116"/>
      <c r="M176" s="117"/>
      <c r="O176" s="77"/>
      <c r="S176" s="83" t="s">
        <v>269</v>
      </c>
      <c r="T176" s="238" t="str">
        <f>IF(T169="","",AVERAGE(T169:T175))</f>
        <v/>
      </c>
      <c r="W176" s="74"/>
      <c r="Y176" s="79"/>
    </row>
    <row r="177" spans="1:25" ht="14.1" customHeight="1" x14ac:dyDescent="0.2">
      <c r="A177" s="63">
        <v>41</v>
      </c>
      <c r="B177" s="115"/>
      <c r="C177" s="83" t="s">
        <v>311</v>
      </c>
      <c r="D177" s="235" t="str">
        <f>IF(R152="","",R152)</f>
        <v/>
      </c>
      <c r="F177" s="74"/>
      <c r="G177" s="74"/>
      <c r="M177" s="117"/>
      <c r="O177" s="77"/>
      <c r="P177" s="162" t="s">
        <v>282</v>
      </c>
      <c r="Q177" s="74" t="s">
        <v>332</v>
      </c>
      <c r="S177" s="83"/>
      <c r="T177" s="153"/>
      <c r="W177" s="74"/>
      <c r="Y177" s="79"/>
    </row>
    <row r="178" spans="1:25" ht="14.1" customHeight="1" x14ac:dyDescent="0.2">
      <c r="A178" s="63">
        <v>42</v>
      </c>
      <c r="B178" s="115"/>
      <c r="C178" s="152" t="s">
        <v>299</v>
      </c>
      <c r="D178" s="408" t="str">
        <f>IF(R153="","",R153)</f>
        <v/>
      </c>
      <c r="F178" s="74"/>
      <c r="G178" s="74"/>
      <c r="M178" s="117"/>
      <c r="O178" s="77"/>
      <c r="P178" s="162"/>
      <c r="Q178" s="74"/>
      <c r="Y178" s="79"/>
    </row>
    <row r="179" spans="1:25" ht="14.1" customHeight="1" x14ac:dyDescent="0.2">
      <c r="A179" s="63">
        <v>43</v>
      </c>
      <c r="B179" s="115"/>
      <c r="C179" s="124" t="s">
        <v>315</v>
      </c>
      <c r="E179" s="446">
        <v>512</v>
      </c>
      <c r="F179" s="446"/>
      <c r="G179" s="446">
        <v>1024</v>
      </c>
      <c r="H179" s="446"/>
      <c r="M179" s="117"/>
      <c r="O179" s="77"/>
      <c r="Y179" s="79"/>
    </row>
    <row r="180" spans="1:25" ht="14.1" customHeight="1" x14ac:dyDescent="0.2">
      <c r="A180" s="63">
        <v>44</v>
      </c>
      <c r="B180" s="115"/>
      <c r="D180" s="83"/>
      <c r="E180" s="118" t="s">
        <v>317</v>
      </c>
      <c r="F180" s="118" t="s">
        <v>316</v>
      </c>
      <c r="G180" s="118" t="s">
        <v>317</v>
      </c>
      <c r="H180" s="118" t="s">
        <v>316</v>
      </c>
      <c r="M180" s="117"/>
      <c r="O180" s="193" t="s">
        <v>333</v>
      </c>
      <c r="Y180" s="79"/>
    </row>
    <row r="181" spans="1:25" ht="14.1" customHeight="1" x14ac:dyDescent="0.2">
      <c r="A181" s="63">
        <v>45</v>
      </c>
      <c r="B181" s="115"/>
      <c r="D181" s="83" t="s">
        <v>319</v>
      </c>
      <c r="E181" s="118" t="str">
        <f>IF(R160="","",R160)</f>
        <v/>
      </c>
      <c r="F181" s="118" t="str">
        <f>IF(S160="","",S160)</f>
        <v/>
      </c>
      <c r="G181" s="118" t="str">
        <f>IF(T160="","",T160)</f>
        <v/>
      </c>
      <c r="H181" s="118" t="str">
        <f>IF(U160="","",U160)</f>
        <v/>
      </c>
      <c r="I181" s="83" t="s">
        <v>299</v>
      </c>
      <c r="J181" s="200" t="str">
        <f>IF(AND(R162="",S162=""),"",IF(OR(R162="Fail",S162="Fail"),"Fail","Pass"))</f>
        <v/>
      </c>
      <c r="M181" s="117"/>
      <c r="O181" s="77" t="s">
        <v>324</v>
      </c>
      <c r="P181" s="195" t="str">
        <f>P166</f>
        <v>Auto-time</v>
      </c>
      <c r="R181" s="83" t="s">
        <v>326</v>
      </c>
      <c r="S181" s="195">
        <f>S166</f>
        <v>0</v>
      </c>
      <c r="T181" s="82" t="s">
        <v>327</v>
      </c>
      <c r="U181" s="74"/>
      <c r="Y181" s="79"/>
    </row>
    <row r="182" spans="1:25" ht="14.1" customHeight="1" x14ac:dyDescent="0.2">
      <c r="A182" s="63">
        <v>46</v>
      </c>
      <c r="B182" s="217"/>
      <c r="C182" s="89"/>
      <c r="D182" s="239" t="s">
        <v>282</v>
      </c>
      <c r="E182" s="240" t="str">
        <f>R163</f>
        <v>Note any significant degradation from previous measurement</v>
      </c>
      <c r="F182" s="89"/>
      <c r="G182" s="89"/>
      <c r="H182" s="89"/>
      <c r="I182" s="89"/>
      <c r="J182" s="89"/>
      <c r="K182" s="89"/>
      <c r="L182" s="89"/>
      <c r="M182" s="218"/>
      <c r="O182" s="77"/>
      <c r="P182" s="82" t="s">
        <v>334</v>
      </c>
      <c r="Q182" s="82" t="s">
        <v>318</v>
      </c>
      <c r="R182" s="82" t="s">
        <v>149</v>
      </c>
      <c r="S182" s="82" t="s">
        <v>329</v>
      </c>
      <c r="T182" s="82" t="s">
        <v>330</v>
      </c>
      <c r="U182" s="82" t="s">
        <v>335</v>
      </c>
      <c r="V182" s="74"/>
      <c r="X182" s="82" t="s">
        <v>336</v>
      </c>
      <c r="Y182" s="241" t="s">
        <v>337</v>
      </c>
    </row>
    <row r="183" spans="1:25" ht="14.1" customHeight="1" x14ac:dyDescent="0.2">
      <c r="A183" s="63">
        <v>47</v>
      </c>
      <c r="B183" s="115"/>
      <c r="C183" s="124" t="s">
        <v>338</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257</v>
      </c>
      <c r="D184" s="195">
        <f>IF(Q194="","",Q194)</f>
        <v>28</v>
      </c>
      <c r="E184" s="83" t="s">
        <v>260</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329</v>
      </c>
      <c r="E185" s="249" t="s">
        <v>339</v>
      </c>
      <c r="F185" s="249" t="s">
        <v>340</v>
      </c>
      <c r="G185" s="249" t="s">
        <v>331</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341</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342</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343</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344</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345</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346</v>
      </c>
      <c r="D191" s="261" t="str">
        <f>IF(Q202="","",Q202)</f>
        <v/>
      </c>
      <c r="E191" s="82"/>
      <c r="F191" s="261" t="str">
        <f>IF(S202="","",S202)</f>
        <v/>
      </c>
      <c r="G191" s="82"/>
      <c r="M191" s="117"/>
      <c r="O191" s="77"/>
      <c r="P191" s="220" t="s">
        <v>282</v>
      </c>
      <c r="Q191" s="221" t="s">
        <v>347</v>
      </c>
      <c r="R191" s="74"/>
      <c r="S191" s="74"/>
      <c r="T191" s="74"/>
      <c r="U191" s="74"/>
      <c r="V191" s="74"/>
      <c r="Y191" s="79"/>
    </row>
    <row r="192" spans="1:25" ht="14.1" customHeight="1" thickBot="1" x14ac:dyDescent="0.25">
      <c r="A192" s="63">
        <v>56</v>
      </c>
      <c r="B192" s="115"/>
      <c r="C192" s="254" t="s">
        <v>339</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338</v>
      </c>
      <c r="P193" s="265"/>
      <c r="Q193" s="265"/>
      <c r="R193" s="69"/>
      <c r="S193" s="69"/>
      <c r="T193" s="69"/>
      <c r="U193" s="69"/>
      <c r="V193" s="69"/>
      <c r="W193" s="69"/>
      <c r="X193" s="69"/>
      <c r="Y193" s="70"/>
    </row>
    <row r="194" spans="1:29" ht="14.1" customHeight="1" x14ac:dyDescent="0.2">
      <c r="A194" s="63">
        <v>58</v>
      </c>
      <c r="B194" s="115"/>
      <c r="C194" s="266" t="s">
        <v>282</v>
      </c>
      <c r="D194" s="267" t="s">
        <v>348</v>
      </c>
      <c r="E194" s="74"/>
      <c r="F194" s="74"/>
      <c r="G194" s="74"/>
      <c r="H194" s="116"/>
      <c r="I194" s="116"/>
      <c r="J194" s="116"/>
      <c r="K194" s="116"/>
      <c r="L194" s="116"/>
      <c r="M194" s="117"/>
      <c r="O194" s="268"/>
      <c r="P194" s="269" t="s">
        <v>257</v>
      </c>
      <c r="Q194" s="415">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295</v>
      </c>
      <c r="Q195" s="415">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329</v>
      </c>
      <c r="R196" s="249" t="s">
        <v>339</v>
      </c>
      <c r="S196" s="249" t="s">
        <v>340</v>
      </c>
      <c r="T196" s="249" t="s">
        <v>331</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341</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342</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343</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344</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345</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346</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339</v>
      </c>
      <c r="Q203" s="262" t="str">
        <f>IF(Q197="","",STDEV(Q197:Q201))</f>
        <v/>
      </c>
      <c r="R203" s="152"/>
      <c r="S203" s="262" t="str">
        <f>IF(S197="","",STDEV(S197:S201))</f>
        <v/>
      </c>
      <c r="T203" s="152"/>
      <c r="U203" s="116"/>
      <c r="V203" s="116"/>
      <c r="W203" s="116"/>
      <c r="X203" s="116"/>
      <c r="Y203" s="79"/>
    </row>
    <row r="204" spans="1:29" ht="14.1" customHeight="1" x14ac:dyDescent="0.2">
      <c r="A204" s="63">
        <v>68</v>
      </c>
      <c r="C204" s="162" t="s">
        <v>195</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282</v>
      </c>
      <c r="Q205" s="273" t="s">
        <v>348</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322</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324</v>
      </c>
      <c r="D208" s="276" t="str">
        <f>IF(P166="","",P166)</f>
        <v>Auto-time</v>
      </c>
      <c r="F208" s="83" t="s">
        <v>326</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327</v>
      </c>
      <c r="K209" s="74"/>
      <c r="M209" s="117"/>
      <c r="O209" s="191" t="s">
        <v>349</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328</v>
      </c>
      <c r="E210" s="82" t="s">
        <v>104</v>
      </c>
      <c r="F210" s="82" t="s">
        <v>318</v>
      </c>
      <c r="G210" s="82" t="s">
        <v>149</v>
      </c>
      <c r="H210" s="82" t="s">
        <v>350</v>
      </c>
      <c r="I210" s="82" t="s">
        <v>330</v>
      </c>
      <c r="J210" s="82" t="s">
        <v>331</v>
      </c>
      <c r="K210" s="74"/>
      <c r="M210" s="117"/>
      <c r="O210" s="77"/>
      <c r="P210" s="83" t="s">
        <v>351</v>
      </c>
      <c r="Q210" s="194"/>
      <c r="S210" s="83" t="s">
        <v>257</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170</v>
      </c>
      <c r="Q211" s="194" t="s">
        <v>352</v>
      </c>
      <c r="S211" s="83" t="s">
        <v>260</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327</v>
      </c>
      <c r="U212" s="67" t="s">
        <v>353</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350</v>
      </c>
      <c r="S213" s="82" t="s">
        <v>330</v>
      </c>
      <c r="T213" s="82" t="s">
        <v>354</v>
      </c>
      <c r="U213" s="82" t="s">
        <v>355</v>
      </c>
      <c r="W213" s="83" t="s">
        <v>356</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357</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358</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359</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360</v>
      </c>
      <c r="X217" s="282" t="str">
        <f>IF(AB85="","",AB85)</f>
        <v/>
      </c>
      <c r="Y217" s="79"/>
    </row>
    <row r="218" spans="1:29" ht="14.1" customHeight="1" thickBot="1" x14ac:dyDescent="0.25">
      <c r="A218" s="63">
        <v>14</v>
      </c>
      <c r="B218" s="115"/>
      <c r="D218" s="152"/>
      <c r="E218" s="152"/>
      <c r="F218" s="152"/>
      <c r="G218" s="83" t="s">
        <v>269</v>
      </c>
      <c r="H218" s="366" t="str">
        <f>IF(T176="","",T176)</f>
        <v/>
      </c>
      <c r="I218" s="152"/>
      <c r="J218" s="211"/>
      <c r="K218" s="74"/>
      <c r="M218" s="117"/>
      <c r="O218" s="275"/>
      <c r="P218" s="83" t="s">
        <v>269</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361</v>
      </c>
      <c r="X218" s="284" t="e">
        <f>IF(OR(X216="",X217=""),"",(X216-X217)/X217)</f>
        <v>#N/A</v>
      </c>
      <c r="Y218" s="79"/>
    </row>
    <row r="219" spans="1:29" ht="14.1" customHeight="1" x14ac:dyDescent="0.2">
      <c r="A219" s="63">
        <v>15</v>
      </c>
      <c r="B219" s="115"/>
      <c r="G219" s="74"/>
      <c r="H219" s="74"/>
      <c r="K219" s="74"/>
      <c r="M219" s="117"/>
      <c r="O219" s="275"/>
      <c r="P219" s="83" t="s">
        <v>362</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282</v>
      </c>
      <c r="E220" s="74" t="s">
        <v>332</v>
      </c>
      <c r="M220" s="117"/>
      <c r="O220" s="77"/>
      <c r="P220" s="74"/>
      <c r="Q220" s="74"/>
      <c r="R220" s="74"/>
      <c r="S220" s="74"/>
      <c r="T220" s="74"/>
      <c r="U220" s="74"/>
      <c r="Y220" s="79"/>
    </row>
    <row r="221" spans="1:29" ht="14.1" customHeight="1" x14ac:dyDescent="0.2">
      <c r="A221" s="63">
        <v>17</v>
      </c>
      <c r="B221" s="115"/>
      <c r="M221" s="117"/>
      <c r="O221" s="77"/>
      <c r="P221" s="167" t="s">
        <v>282</v>
      </c>
      <c r="Q221" s="413" t="s">
        <v>363</v>
      </c>
      <c r="W221" s="83" t="s">
        <v>364</v>
      </c>
      <c r="X221" s="284" t="e">
        <f>IF(OR(S214="",X216=""),"",(X216-AVERAGE(S214:S217))/AVERAGE(S214:S217))</f>
        <v>#N/A</v>
      </c>
      <c r="Y221" s="79"/>
    </row>
    <row r="222" spans="1:29" ht="14.1" customHeight="1" x14ac:dyDescent="0.2">
      <c r="A222" s="63">
        <v>18</v>
      </c>
      <c r="B222" s="115"/>
      <c r="C222" s="124" t="s">
        <v>333</v>
      </c>
      <c r="I222" s="82"/>
      <c r="M222" s="117"/>
      <c r="O222" s="77"/>
      <c r="P222" s="74"/>
      <c r="Q222" s="413" t="s">
        <v>365</v>
      </c>
      <c r="W222" s="83" t="s">
        <v>366</v>
      </c>
      <c r="X222" s="281" t="e">
        <f>IF(OR(X216="",Q218=""),"",3/(X216/Q218))</f>
        <v>#N/A</v>
      </c>
      <c r="Y222" s="79"/>
    </row>
    <row r="223" spans="1:29" ht="14.1" customHeight="1" x14ac:dyDescent="0.2">
      <c r="A223" s="63">
        <v>19</v>
      </c>
      <c r="B223" s="115"/>
      <c r="C223" s="83" t="s">
        <v>324</v>
      </c>
      <c r="D223" s="276" t="str">
        <f>IF(P181="","",P181)</f>
        <v>Auto-time</v>
      </c>
      <c r="F223" s="83" t="s">
        <v>326</v>
      </c>
      <c r="G223" s="198">
        <f>IF(S181="","",S181)</f>
        <v>0</v>
      </c>
      <c r="H223" s="82"/>
      <c r="I223" s="83" t="s">
        <v>257</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327</v>
      </c>
      <c r="H224" s="74"/>
      <c r="J224" s="74"/>
      <c r="M224" s="117"/>
      <c r="O224" s="191" t="s">
        <v>367</v>
      </c>
      <c r="P224" s="286"/>
      <c r="Q224" s="286"/>
      <c r="R224" s="69"/>
      <c r="S224" s="69"/>
      <c r="T224" s="286"/>
      <c r="U224" s="286"/>
      <c r="V224" s="69"/>
      <c r="W224" s="69"/>
      <c r="X224" s="69"/>
      <c r="Y224" s="70"/>
    </row>
    <row r="225" spans="1:27" ht="14.1" customHeight="1" x14ac:dyDescent="0.2">
      <c r="A225" s="63">
        <v>21</v>
      </c>
      <c r="B225" s="115"/>
      <c r="D225" s="242" t="s">
        <v>334</v>
      </c>
      <c r="E225" s="279" t="s">
        <v>149</v>
      </c>
      <c r="F225" s="279" t="s">
        <v>350</v>
      </c>
      <c r="G225" s="279" t="s">
        <v>330</v>
      </c>
      <c r="H225" s="279" t="s">
        <v>335</v>
      </c>
      <c r="I225" s="287" t="s">
        <v>368</v>
      </c>
      <c r="J225" s="74"/>
      <c r="M225" s="117"/>
      <c r="O225" s="77" t="s">
        <v>369</v>
      </c>
      <c r="P225" s="194"/>
      <c r="R225" s="83" t="s">
        <v>370</v>
      </c>
      <c r="S225" s="447"/>
      <c r="T225" s="447"/>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371</v>
      </c>
      <c r="P226" s="289"/>
      <c r="R226" s="83" t="s">
        <v>372</v>
      </c>
      <c r="S226" s="447"/>
      <c r="T226" s="447"/>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46" t="s">
        <v>373</v>
      </c>
      <c r="U228" s="446"/>
      <c r="V228" s="446"/>
      <c r="W228" s="446"/>
      <c r="X228" s="446"/>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318</v>
      </c>
      <c r="S229" s="82" t="s">
        <v>149</v>
      </c>
      <c r="T229" s="82" t="s">
        <v>105</v>
      </c>
      <c r="U229" s="82" t="s">
        <v>106</v>
      </c>
      <c r="V229" s="82" t="s">
        <v>107</v>
      </c>
      <c r="W229" s="82" t="s">
        <v>374</v>
      </c>
      <c r="X229" s="82" t="s">
        <v>375</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282</v>
      </c>
      <c r="E234" s="221" t="s">
        <v>347</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349</v>
      </c>
      <c r="M236" s="117"/>
      <c r="O236" s="77"/>
      <c r="P236" s="118" t="str">
        <f>IF(AK25="","",AK25)</f>
        <v>Mo</v>
      </c>
      <c r="Q236" s="118" t="str">
        <f>IF(AL25="","",AL25)</f>
        <v>Mo</v>
      </c>
      <c r="R236" s="118">
        <f>IF(AH25="","",AH25)</f>
        <v>34</v>
      </c>
      <c r="S236" s="118">
        <f>IF(AI25="","",AI25)</f>
        <v>50</v>
      </c>
      <c r="T236" s="120" t="str">
        <f>IF(AM25="","",AVERAGE(AM25,AM26))</f>
        <v/>
      </c>
      <c r="U236" s="119" t="str">
        <f t="shared" ref="U236" si="24">IF(AN25="","",AVERAGE(AN25,AN26))</f>
        <v/>
      </c>
      <c r="V236" s="120" t="str">
        <f>IF(AO25="","",AVERAGE(AO25,AO26))</f>
        <v/>
      </c>
      <c r="W236" s="280" t="str">
        <f t="shared" si="22"/>
        <v/>
      </c>
      <c r="X236" s="120" t="str">
        <f t="shared" si="23"/>
        <v/>
      </c>
      <c r="Y236" s="79"/>
    </row>
    <row r="237" spans="1:27" ht="14.1" customHeight="1" x14ac:dyDescent="0.2">
      <c r="A237" s="63">
        <v>33</v>
      </c>
      <c r="B237" s="115"/>
      <c r="D237" s="83" t="s">
        <v>351</v>
      </c>
      <c r="E237" s="198" t="str">
        <f>IF(Q210="","",Q210)</f>
        <v/>
      </c>
      <c r="F237" s="83" t="s">
        <v>257</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170</v>
      </c>
      <c r="E238" s="198" t="str">
        <f>IF(Q211="","",Q211)</f>
        <v>Mo/Mo</v>
      </c>
      <c r="F238" s="83" t="s">
        <v>260</v>
      </c>
      <c r="G238" s="198" t="str">
        <f>IF(T211="","",T211)</f>
        <v/>
      </c>
      <c r="M238" s="117"/>
      <c r="O238" s="77"/>
      <c r="P238" s="167" t="s">
        <v>282</v>
      </c>
      <c r="Q238" s="74" t="s">
        <v>376</v>
      </c>
      <c r="S238" s="83"/>
      <c r="T238" s="82"/>
      <c r="U238" s="82"/>
      <c r="V238" s="82"/>
      <c r="W238" s="82"/>
      <c r="X238" s="82"/>
      <c r="Y238" s="79"/>
      <c r="AA238" s="296"/>
    </row>
    <row r="239" spans="1:27" ht="14.1" customHeight="1" x14ac:dyDescent="0.2">
      <c r="A239" s="63">
        <v>35</v>
      </c>
      <c r="B239" s="115"/>
      <c r="G239" s="82" t="s">
        <v>327</v>
      </c>
      <c r="I239" s="67" t="s">
        <v>353</v>
      </c>
      <c r="M239" s="117"/>
      <c r="O239" s="191" t="s">
        <v>377</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350</v>
      </c>
      <c r="G240" s="82" t="s">
        <v>330</v>
      </c>
      <c r="H240" s="82" t="s">
        <v>354</v>
      </c>
      <c r="I240" s="82" t="s">
        <v>355</v>
      </c>
      <c r="K240" s="83" t="s">
        <v>356</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357</v>
      </c>
      <c r="L241" s="197" t="str">
        <f t="shared" si="25"/>
        <v/>
      </c>
      <c r="M241" s="117"/>
      <c r="O241" s="77"/>
      <c r="S241" s="83"/>
      <c r="T241" s="446" t="s">
        <v>373</v>
      </c>
      <c r="U241" s="446"/>
      <c r="V241" s="446"/>
      <c r="W241" s="446"/>
      <c r="X241" s="446"/>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358</v>
      </c>
      <c r="L242" s="300" t="e">
        <f t="shared" si="25"/>
        <v>#N/A</v>
      </c>
      <c r="M242" s="117"/>
      <c r="O242" s="77"/>
      <c r="P242" s="82" t="s">
        <v>129</v>
      </c>
      <c r="Q242" s="82" t="s">
        <v>104</v>
      </c>
      <c r="R242" s="82" t="s">
        <v>318</v>
      </c>
      <c r="S242" s="82" t="s">
        <v>149</v>
      </c>
      <c r="T242" s="82" t="s">
        <v>105</v>
      </c>
      <c r="U242" s="82" t="s">
        <v>106</v>
      </c>
      <c r="V242" s="82" t="s">
        <v>107</v>
      </c>
      <c r="W242" s="82" t="s">
        <v>374</v>
      </c>
      <c r="X242" s="82" t="s">
        <v>375</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359</v>
      </c>
      <c r="L243" s="197" t="e">
        <f t="shared" si="25"/>
        <v>#N/A</v>
      </c>
      <c r="M243" s="117"/>
      <c r="O243" s="77"/>
      <c r="P243" s="118" t="str">
        <f>IF($AK$16="","",$AK$16)</f>
        <v>Mo</v>
      </c>
      <c r="Q243" s="118" t="str">
        <f>IF($AL$16="","",$AL$16)</f>
        <v>Mo</v>
      </c>
      <c r="R243" s="118">
        <f t="shared" ref="R243:S246" si="27">IF(AH16="","",AH16)</f>
        <v>28</v>
      </c>
      <c r="S243" s="118">
        <f t="shared" si="27"/>
        <v>50</v>
      </c>
      <c r="T243" s="120" t="str">
        <f t="shared" ref="T243:V246" si="28">IF(AM16="","",AM16)</f>
        <v/>
      </c>
      <c r="U243" s="119" t="str">
        <f t="shared" si="28"/>
        <v/>
      </c>
      <c r="V243" s="120" t="str">
        <f t="shared" si="28"/>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360</v>
      </c>
      <c r="L244" s="197" t="str">
        <f t="shared" si="25"/>
        <v/>
      </c>
      <c r="M244" s="117"/>
      <c r="O244" s="77"/>
      <c r="P244" s="118" t="str">
        <f>IF($AK$16="","",$AK$16)</f>
        <v>Mo</v>
      </c>
      <c r="Q244" s="118" t="str">
        <f>IF($AL$16="","",$AL$16)</f>
        <v>Mo</v>
      </c>
      <c r="R244" s="118">
        <f t="shared" si="27"/>
        <v>28</v>
      </c>
      <c r="S244" s="118">
        <f t="shared" si="27"/>
        <v>50</v>
      </c>
      <c r="T244" s="120" t="str">
        <f t="shared" si="28"/>
        <v/>
      </c>
      <c r="U244" s="119" t="str">
        <f t="shared" si="28"/>
        <v/>
      </c>
      <c r="V244" s="120" t="str">
        <f t="shared" si="28"/>
        <v/>
      </c>
      <c r="W244" s="280" t="str">
        <f>IF(V244="","",V244/S244)</f>
        <v/>
      </c>
      <c r="X244" s="120" t="str">
        <f>IF(OR(V244="",U244=""),"",V244/(U244/1000))</f>
        <v/>
      </c>
      <c r="Y244" s="79"/>
    </row>
    <row r="245" spans="1:25" ht="14.1" customHeight="1" x14ac:dyDescent="0.2">
      <c r="A245" s="63">
        <v>41</v>
      </c>
      <c r="B245" s="115"/>
      <c r="D245" s="83" t="s">
        <v>269</v>
      </c>
      <c r="E245" s="299" t="str">
        <f t="shared" si="26"/>
        <v/>
      </c>
      <c r="F245" s="118" t="str">
        <f t="shared" si="26"/>
        <v/>
      </c>
      <c r="G245" s="120" t="str">
        <f t="shared" si="26"/>
        <v/>
      </c>
      <c r="H245" s="280" t="str">
        <f t="shared" si="26"/>
        <v/>
      </c>
      <c r="I245" s="247" t="str">
        <f t="shared" si="26"/>
        <v/>
      </c>
      <c r="K245" s="83" t="s">
        <v>361</v>
      </c>
      <c r="L245" s="303" t="e">
        <f t="shared" si="25"/>
        <v>#N/A</v>
      </c>
      <c r="M245" s="117"/>
      <c r="O245" s="77"/>
      <c r="P245" s="118" t="str">
        <f>IF($AK$16="","",$AK$16)</f>
        <v>Mo</v>
      </c>
      <c r="Q245" s="118" t="str">
        <f>IF($AL$16="","",$AL$16)</f>
        <v>Mo</v>
      </c>
      <c r="R245" s="118">
        <f t="shared" si="27"/>
        <v>28</v>
      </c>
      <c r="S245" s="118">
        <f t="shared" si="27"/>
        <v>50</v>
      </c>
      <c r="T245" s="120" t="str">
        <f t="shared" si="28"/>
        <v/>
      </c>
      <c r="U245" s="119" t="str">
        <f t="shared" si="28"/>
        <v/>
      </c>
      <c r="V245" s="120" t="str">
        <f t="shared" si="28"/>
        <v/>
      </c>
      <c r="W245" s="280" t="str">
        <f>IF(V245="","",V245/S245)</f>
        <v/>
      </c>
      <c r="X245" s="120" t="str">
        <f>IF(OR(V245="",U245=""),"",V245/(U245/1000))</f>
        <v/>
      </c>
      <c r="Y245" s="79"/>
    </row>
    <row r="246" spans="1:25" ht="14.1" customHeight="1" thickBot="1" x14ac:dyDescent="0.25">
      <c r="A246" s="63">
        <v>42</v>
      </c>
      <c r="B246" s="115"/>
      <c r="D246" s="83" t="s">
        <v>362</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 t="shared" si="27"/>
        <v>28</v>
      </c>
      <c r="S246" s="118">
        <f t="shared" si="27"/>
        <v>50</v>
      </c>
      <c r="T246" s="120" t="str">
        <f t="shared" si="28"/>
        <v/>
      </c>
      <c r="U246" s="119" t="str">
        <f t="shared" si="28"/>
        <v/>
      </c>
      <c r="V246" s="120" t="str">
        <f t="shared" si="28"/>
        <v/>
      </c>
      <c r="W246" s="280" t="str">
        <f>IF(V246="","",V246/S246)</f>
        <v/>
      </c>
      <c r="X246" s="120" t="str">
        <f>IF(OR(V246="",U246=""),"",V246/(U246/1000))</f>
        <v/>
      </c>
      <c r="Y246" s="79"/>
    </row>
    <row r="247" spans="1:25" ht="14.1" customHeight="1" x14ac:dyDescent="0.2">
      <c r="A247" s="63">
        <v>43</v>
      </c>
      <c r="B247" s="115"/>
      <c r="D247" s="167" t="s">
        <v>282</v>
      </c>
      <c r="E247" s="74" t="s">
        <v>363</v>
      </c>
      <c r="K247" s="83" t="s">
        <v>364</v>
      </c>
      <c r="L247" s="284" t="e">
        <f>IF(X221="","",X221)</f>
        <v>#N/A</v>
      </c>
      <c r="M247" s="117"/>
      <c r="O247" s="77"/>
      <c r="S247" s="83" t="s">
        <v>288</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365</v>
      </c>
      <c r="K248" s="83" t="s">
        <v>366</v>
      </c>
      <c r="L248" s="281" t="e">
        <f>IF(X222="","",X222)</f>
        <v>#N/A</v>
      </c>
      <c r="M248" s="117"/>
      <c r="O248" s="193"/>
      <c r="S248" s="83" t="s">
        <v>378</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362</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379</v>
      </c>
      <c r="M250" s="117"/>
      <c r="O250" s="77"/>
      <c r="S250" s="83" t="s">
        <v>320</v>
      </c>
      <c r="T250" s="152"/>
      <c r="U250" s="152"/>
      <c r="V250" s="152"/>
      <c r="W250" s="358" t="str">
        <f>IF(AB86="","",AB86)</f>
        <v/>
      </c>
      <c r="X250" s="359" t="str">
        <f>IF(AB87="","",AB87)</f>
        <v/>
      </c>
      <c r="Y250" s="79"/>
    </row>
    <row r="251" spans="1:25" ht="14.1" customHeight="1" thickBot="1" x14ac:dyDescent="0.25">
      <c r="A251" s="63">
        <v>47</v>
      </c>
      <c r="B251" s="115"/>
      <c r="D251" s="83" t="s">
        <v>257</v>
      </c>
      <c r="E251" s="195"/>
      <c r="H251" s="67" t="s">
        <v>380</v>
      </c>
      <c r="I251" s="67" t="s">
        <v>381</v>
      </c>
      <c r="J251" s="67" t="s">
        <v>335</v>
      </c>
      <c r="K251" s="67" t="s">
        <v>368</v>
      </c>
      <c r="M251" s="117"/>
      <c r="O251" s="77"/>
      <c r="P251" s="167" t="s">
        <v>282</v>
      </c>
      <c r="Q251" s="74" t="s">
        <v>382</v>
      </c>
      <c r="Y251" s="79"/>
    </row>
    <row r="252" spans="1:25" ht="14.1" customHeight="1" thickBot="1" x14ac:dyDescent="0.25">
      <c r="A252" s="63">
        <v>48</v>
      </c>
      <c r="B252" s="115"/>
      <c r="D252" s="83" t="s">
        <v>260</v>
      </c>
      <c r="E252" s="357"/>
      <c r="G252" s="83" t="s">
        <v>383</v>
      </c>
      <c r="H252" s="307"/>
      <c r="I252" s="118"/>
      <c r="J252" s="235"/>
      <c r="K252" s="308"/>
      <c r="M252" s="117"/>
      <c r="O252" s="77"/>
      <c r="Q252" s="74" t="s">
        <v>384</v>
      </c>
      <c r="Y252" s="79"/>
    </row>
    <row r="253" spans="1:25" ht="14.1" customHeight="1" thickBot="1" x14ac:dyDescent="0.25">
      <c r="A253" s="63">
        <v>49</v>
      </c>
      <c r="B253" s="115"/>
      <c r="D253" s="83" t="s">
        <v>129</v>
      </c>
      <c r="E253" s="357"/>
      <c r="G253" s="83" t="s">
        <v>385</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386</v>
      </c>
      <c r="P254" s="69"/>
      <c r="Q254" s="69"/>
      <c r="R254" s="69"/>
      <c r="S254" s="69"/>
      <c r="T254" s="69"/>
      <c r="U254" s="69"/>
      <c r="V254" s="69"/>
      <c r="W254" s="69"/>
      <c r="X254" s="69"/>
      <c r="Y254" s="70"/>
    </row>
    <row r="255" spans="1:25" ht="14.1" customHeight="1" x14ac:dyDescent="0.2">
      <c r="A255" s="63">
        <v>51</v>
      </c>
      <c r="B255" s="115"/>
      <c r="D255" s="167" t="s">
        <v>282</v>
      </c>
      <c r="E255" s="221" t="s">
        <v>387</v>
      </c>
      <c r="M255" s="117"/>
      <c r="O255" s="77"/>
      <c r="T255" s="446" t="s">
        <v>373</v>
      </c>
      <c r="U255" s="446"/>
      <c r="V255" s="446"/>
      <c r="W255" s="446"/>
      <c r="X255" s="446"/>
      <c r="Y255" s="79"/>
    </row>
    <row r="256" spans="1:25" ht="14.1" customHeight="1" x14ac:dyDescent="0.2">
      <c r="A256" s="63">
        <v>52</v>
      </c>
      <c r="B256" s="115"/>
      <c r="E256" s="74" t="s">
        <v>388</v>
      </c>
      <c r="M256" s="117"/>
      <c r="O256" s="77"/>
      <c r="P256" s="82" t="s">
        <v>129</v>
      </c>
      <c r="Q256" s="82" t="s">
        <v>104</v>
      </c>
      <c r="R256" s="82" t="s">
        <v>318</v>
      </c>
      <c r="S256" s="82" t="s">
        <v>149</v>
      </c>
      <c r="T256" s="82" t="s">
        <v>105</v>
      </c>
      <c r="U256" s="82" t="s">
        <v>106</v>
      </c>
      <c r="V256" s="82" t="s">
        <v>107</v>
      </c>
      <c r="W256" s="82" t="s">
        <v>374</v>
      </c>
      <c r="X256" s="82" t="s">
        <v>375</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389</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48"/>
      <c r="E259" s="448"/>
      <c r="F259" s="74"/>
      <c r="G259" s="74"/>
      <c r="H259" s="74"/>
      <c r="K259" s="74"/>
      <c r="L259" s="449"/>
      <c r="M259" s="449"/>
      <c r="O259" s="77"/>
      <c r="P259" s="118" t="str">
        <f>IF(AK20="","",AK20)</f>
        <v>Mo</v>
      </c>
      <c r="Q259" s="118" t="str">
        <f>IF(AL20="","",AL20)</f>
        <v>Mo</v>
      </c>
      <c r="R259" s="118">
        <f>IF(AH20="","",AH20)</f>
        <v>28</v>
      </c>
      <c r="S259" s="118">
        <f>IF(AI20="","",AI20)</f>
        <v>100</v>
      </c>
      <c r="T259" s="120" t="str">
        <f t="shared" ref="T259:V260" si="29">IF(AM20="","",AM20)</f>
        <v/>
      </c>
      <c r="U259" s="120" t="str">
        <f t="shared" si="29"/>
        <v/>
      </c>
      <c r="V259" s="120" t="str">
        <f t="shared" si="29"/>
        <v/>
      </c>
      <c r="W259" s="280" t="str">
        <f>IF(V259="","",V259/S259)</f>
        <v/>
      </c>
      <c r="X259" s="120" t="str">
        <f>IF(OR(V259="",U259=""),"",V259/(U259/1000))</f>
        <v/>
      </c>
      <c r="Y259" s="79"/>
    </row>
    <row r="260" spans="1:25" ht="14.1" customHeight="1" x14ac:dyDescent="0.2">
      <c r="A260" s="63">
        <v>56</v>
      </c>
      <c r="B260" s="115"/>
      <c r="C260" s="74"/>
      <c r="D260" s="74"/>
      <c r="E260" s="448" t="s">
        <v>390</v>
      </c>
      <c r="F260" s="448"/>
      <c r="G260" s="74"/>
      <c r="H260" s="74"/>
      <c r="I260" s="82"/>
      <c r="K260" s="74"/>
      <c r="L260" s="82"/>
      <c r="M260" s="309"/>
      <c r="O260" s="77"/>
      <c r="P260" s="118" t="str">
        <f>IF(AK21="","",AK21)</f>
        <v>Mo</v>
      </c>
      <c r="Q260" s="118" t="str">
        <f>IF(AL21="","",AL21)</f>
        <v>Mo</v>
      </c>
      <c r="R260" s="118">
        <f>IF(AH21="","",AH21)</f>
        <v>28</v>
      </c>
      <c r="S260" s="118">
        <f>IF(AI21="","",AI21)</f>
        <v>300</v>
      </c>
      <c r="T260" s="120" t="str">
        <f t="shared" si="29"/>
        <v/>
      </c>
      <c r="U260" s="120" t="str">
        <f t="shared" si="29"/>
        <v/>
      </c>
      <c r="V260" s="120" t="str">
        <f t="shared" si="29"/>
        <v/>
      </c>
      <c r="W260" s="280" t="str">
        <f>IF(V260="","",V260/S260)</f>
        <v/>
      </c>
      <c r="X260" s="120" t="str">
        <f>IF(OR(V260="",U260=""),"",V260/(U260/1000))</f>
        <v/>
      </c>
      <c r="Y260" s="79"/>
    </row>
    <row r="261" spans="1:25" ht="14.1" customHeight="1" thickBot="1" x14ac:dyDescent="0.25">
      <c r="A261" s="63">
        <v>57</v>
      </c>
      <c r="B261" s="115"/>
      <c r="C261" s="74"/>
      <c r="E261" s="82" t="s">
        <v>391</v>
      </c>
      <c r="F261" s="74"/>
      <c r="G261" s="74"/>
      <c r="H261" s="74"/>
      <c r="I261" s="152"/>
      <c r="K261" s="74"/>
      <c r="L261" s="83"/>
      <c r="M261" s="310"/>
      <c r="O261" s="77"/>
      <c r="P261" s="167" t="s">
        <v>282</v>
      </c>
      <c r="Q261" s="74" t="s">
        <v>392</v>
      </c>
      <c r="V261" s="83" t="s">
        <v>393</v>
      </c>
      <c r="W261" s="235" t="str">
        <f>IF(OR(W257="",W258="",W259="",W260=""),"",(MAX(W257:W260)-MIN(W257:W260))/(MAX(W257:W260)+MIN(W257:W260)))</f>
        <v/>
      </c>
      <c r="Y261" s="79"/>
    </row>
    <row r="262" spans="1:25" ht="14.1" customHeight="1" x14ac:dyDescent="0.2">
      <c r="A262" s="63">
        <v>58</v>
      </c>
      <c r="B262" s="115"/>
      <c r="C262" s="74"/>
      <c r="D262" s="83" t="s">
        <v>257</v>
      </c>
      <c r="E262" s="226">
        <f t="shared" ref="E262:E267" si="30">IF(Q285="","",Q285)</f>
        <v>28</v>
      </c>
      <c r="F262" s="74"/>
      <c r="G262" s="74"/>
      <c r="H262" s="74"/>
      <c r="I262" s="152"/>
      <c r="K262" s="83"/>
      <c r="L262" s="152"/>
      <c r="M262" s="309"/>
      <c r="O262" s="77"/>
      <c r="Y262" s="79"/>
    </row>
    <row r="263" spans="1:25" ht="14.1" customHeight="1" x14ac:dyDescent="0.2">
      <c r="A263" s="63">
        <v>59</v>
      </c>
      <c r="B263" s="115"/>
      <c r="C263" s="74"/>
      <c r="D263" s="83" t="s">
        <v>260</v>
      </c>
      <c r="E263" s="230">
        <f t="shared" si="30"/>
        <v>0</v>
      </c>
      <c r="F263" s="74"/>
      <c r="G263" s="74"/>
      <c r="H263" s="74"/>
      <c r="I263" s="152"/>
      <c r="K263" s="83"/>
      <c r="L263" s="152"/>
      <c r="M263" s="309"/>
      <c r="O263" s="159" t="str">
        <f>IF(U260="","",IF(U260/1000&gt;=3,1,2))</f>
        <v/>
      </c>
      <c r="P263" s="67" t="s">
        <v>394</v>
      </c>
      <c r="Y263" s="79"/>
    </row>
    <row r="264" spans="1:25" ht="14.1" customHeight="1" x14ac:dyDescent="0.2">
      <c r="A264" s="63">
        <v>60</v>
      </c>
      <c r="B264" s="115"/>
      <c r="C264" s="74"/>
      <c r="D264" s="83" t="s">
        <v>395</v>
      </c>
      <c r="E264" s="230">
        <f t="shared" si="30"/>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262</v>
      </c>
      <c r="E265" s="230" t="str">
        <f t="shared" si="30"/>
        <v/>
      </c>
      <c r="F265" s="74"/>
      <c r="G265" s="74"/>
      <c r="H265" s="74"/>
      <c r="I265" s="152"/>
      <c r="K265" s="74"/>
      <c r="L265" s="83"/>
      <c r="M265" s="310"/>
      <c r="O265" s="191" t="s">
        <v>396</v>
      </c>
      <c r="P265" s="69"/>
      <c r="Q265" s="69"/>
      <c r="R265" s="69"/>
      <c r="S265" s="69"/>
      <c r="T265" s="69"/>
      <c r="U265" s="69"/>
      <c r="V265" s="69"/>
      <c r="W265" s="69"/>
      <c r="X265" s="69"/>
      <c r="Y265" s="70"/>
    </row>
    <row r="266" spans="1:25" ht="14.1" customHeight="1" x14ac:dyDescent="0.2">
      <c r="A266" s="63">
        <v>62</v>
      </c>
      <c r="B266" s="115"/>
      <c r="D266" s="83" t="s">
        <v>264</v>
      </c>
      <c r="E266" s="230" t="str">
        <f t="shared" si="30"/>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266</v>
      </c>
      <c r="E267" s="312" t="str">
        <f t="shared" si="30"/>
        <v/>
      </c>
      <c r="K267" s="83"/>
      <c r="L267" s="152"/>
      <c r="M267" s="309"/>
      <c r="O267" s="77"/>
      <c r="P267" s="118" t="s">
        <v>318</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397</v>
      </c>
      <c r="Q268" s="450" t="s">
        <v>398</v>
      </c>
      <c r="R268" s="450"/>
      <c r="S268" s="450"/>
      <c r="T268" s="450"/>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195</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369</v>
      </c>
      <c r="D275" s="324" t="str">
        <f>IF(P225="","",P225)</f>
        <v/>
      </c>
      <c r="E275" s="323" t="s">
        <v>399</v>
      </c>
      <c r="F275" s="324" t="str">
        <f>IF(P226="","",P226)</f>
        <v/>
      </c>
      <c r="G275" s="107"/>
      <c r="H275" s="323" t="s">
        <v>370</v>
      </c>
      <c r="I275" s="451" t="str">
        <f>IF(S225="","",S225)</f>
        <v/>
      </c>
      <c r="J275" s="451"/>
      <c r="K275" s="107"/>
      <c r="L275" s="107"/>
      <c r="M275" s="109"/>
      <c r="O275" s="77"/>
      <c r="P275" s="242" t="s">
        <v>400</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372</v>
      </c>
      <c r="I276" s="452" t="str">
        <f>IF(S226="","",S226)</f>
        <v/>
      </c>
      <c r="J276" s="452"/>
      <c r="K276" s="74"/>
      <c r="M276" s="117"/>
      <c r="O276" s="77"/>
      <c r="P276" s="257" t="s">
        <v>401</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402</v>
      </c>
      <c r="D277" s="116"/>
      <c r="E277" s="116"/>
      <c r="F277" s="116"/>
      <c r="G277" s="116"/>
      <c r="H277" s="124" t="s">
        <v>403</v>
      </c>
      <c r="M277" s="117"/>
      <c r="O277" s="77"/>
      <c r="P277" s="242" t="s">
        <v>404</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405</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295</v>
      </c>
      <c r="D279" s="198">
        <f>IF(S230="","",S230)</f>
        <v>50</v>
      </c>
      <c r="H279" s="83" t="s">
        <v>295</v>
      </c>
      <c r="I279" s="198">
        <f>IF(S243="","",S243)</f>
        <v>50</v>
      </c>
      <c r="M279" s="117"/>
      <c r="O279" s="77"/>
      <c r="P279" s="330"/>
      <c r="Q279" s="412" t="str">
        <f>IF(Q275="","",IF(AND(Q275&gt;=Q277,Q275&lt;=Q278),"Pass","Fail"))</f>
        <v/>
      </c>
      <c r="R279" s="412" t="str">
        <f>IF(R275="","",IF(AND(R275&gt;=R277,R275&lt;=R278),"Pass","Fail"))</f>
        <v/>
      </c>
      <c r="S279" s="412" t="str">
        <f>IF(S275="","",IF(AND(S275&gt;=S277,S275&lt;=S278),"Pass","Fail"))</f>
        <v/>
      </c>
      <c r="T279" s="412" t="str">
        <f>IF(T275="","",IF(AND(T275&gt;=T277,T275&lt;=T278),"Pass","Fail"))</f>
        <v/>
      </c>
      <c r="U279" s="412" t="str">
        <f>IF(U275="","",IF(AND(U275&gt;=U277,U275&lt;=U278),"Pass","Fail"))</f>
        <v/>
      </c>
      <c r="V279" s="152"/>
      <c r="W279" s="152"/>
      <c r="X279" s="152"/>
      <c r="Y279" s="79"/>
    </row>
    <row r="280" spans="1:25" ht="14.1" customHeight="1" x14ac:dyDescent="0.2">
      <c r="A280" s="63">
        <v>8</v>
      </c>
      <c r="B280" s="115"/>
      <c r="C280" s="331" t="s">
        <v>276</v>
      </c>
      <c r="D280" s="331" t="s">
        <v>277</v>
      </c>
      <c r="E280" s="331"/>
      <c r="H280" s="331" t="s">
        <v>276</v>
      </c>
      <c r="I280" s="331" t="s">
        <v>277</v>
      </c>
      <c r="J280" s="82"/>
      <c r="K280" s="82"/>
      <c r="L280" s="82"/>
      <c r="M280" s="117"/>
      <c r="O280" s="77"/>
      <c r="P280" s="167" t="s">
        <v>282</v>
      </c>
      <c r="Q280" s="74" t="s">
        <v>406</v>
      </c>
      <c r="R280" s="74"/>
      <c r="S280" s="74"/>
      <c r="T280" s="74"/>
      <c r="U280" s="74"/>
      <c r="V280" s="74"/>
      <c r="W280" s="74"/>
      <c r="X280" s="74"/>
      <c r="Y280" s="274"/>
    </row>
    <row r="281" spans="1:25" ht="14.1" customHeight="1" x14ac:dyDescent="0.2">
      <c r="A281" s="63">
        <v>9</v>
      </c>
      <c r="B281" s="115"/>
      <c r="C281" s="332" t="s">
        <v>105</v>
      </c>
      <c r="D281" s="332" t="s">
        <v>105</v>
      </c>
      <c r="E281" s="332" t="s">
        <v>407</v>
      </c>
      <c r="H281" s="332" t="s">
        <v>105</v>
      </c>
      <c r="I281" s="332" t="s">
        <v>105</v>
      </c>
      <c r="J281" s="332" t="s">
        <v>34</v>
      </c>
      <c r="K281" s="332" t="s">
        <v>374</v>
      </c>
      <c r="L281" s="332" t="s">
        <v>375</v>
      </c>
      <c r="M281" s="117"/>
      <c r="O281" s="88"/>
      <c r="P281" s="89"/>
      <c r="Q281" s="89"/>
      <c r="R281" s="89"/>
      <c r="S281" s="89"/>
      <c r="T281" s="89"/>
      <c r="U281" s="89"/>
      <c r="V281" s="89"/>
      <c r="W281" s="89"/>
      <c r="X281" s="89"/>
      <c r="Y281" s="90"/>
    </row>
    <row r="282" spans="1:25" ht="14.1" customHeight="1" x14ac:dyDescent="0.2">
      <c r="A282" s="63">
        <v>10</v>
      </c>
      <c r="B282" s="115"/>
      <c r="C282" s="118">
        <f t="shared" ref="C282:C288" si="31">IF(R230="","",R230)</f>
        <v>24</v>
      </c>
      <c r="D282" s="120" t="str">
        <f t="shared" ref="D282:D288" si="32">IF(T230="","",T230)</f>
        <v/>
      </c>
      <c r="E282" s="333" t="str">
        <f t="shared" ref="E282:E288" si="33">IF(OR(C282="",D282=""),"",IF(AND(C282&gt;0,D282&gt;0),(D282-C282)/C282,""))</f>
        <v/>
      </c>
      <c r="H282" s="118">
        <f>IF(R243="","",R243)</f>
        <v>28</v>
      </c>
      <c r="I282" s="120" t="str">
        <f t="shared" ref="I282:I288" si="34">IF(T243="","",T243)</f>
        <v/>
      </c>
      <c r="J282" s="120" t="str">
        <f t="shared" ref="J282:L288" si="35">IF(V243="","",V243)</f>
        <v/>
      </c>
      <c r="K282" s="280" t="str">
        <f t="shared" si="35"/>
        <v/>
      </c>
      <c r="L282" s="120" t="str">
        <f t="shared" si="35"/>
        <v/>
      </c>
      <c r="M282" s="117"/>
      <c r="O282" s="191" t="s">
        <v>389</v>
      </c>
      <c r="P282" s="69"/>
      <c r="Q282" s="69"/>
      <c r="R282" s="69"/>
      <c r="S282" s="69"/>
      <c r="T282" s="69"/>
      <c r="U282" s="69"/>
      <c r="V282" s="69"/>
      <c r="W282" s="69"/>
      <c r="X282" s="69"/>
      <c r="Y282" s="70"/>
    </row>
    <row r="283" spans="1:25" ht="14.1" customHeight="1" x14ac:dyDescent="0.2">
      <c r="A283" s="63">
        <v>11</v>
      </c>
      <c r="B283" s="115"/>
      <c r="C283" s="118">
        <f t="shared" si="31"/>
        <v>25</v>
      </c>
      <c r="D283" s="120" t="str">
        <f t="shared" si="32"/>
        <v/>
      </c>
      <c r="E283" s="333" t="str">
        <f t="shared" si="33"/>
        <v/>
      </c>
      <c r="I283" s="120" t="str">
        <f t="shared" si="34"/>
        <v/>
      </c>
      <c r="J283" s="120" t="str">
        <f t="shared" si="35"/>
        <v/>
      </c>
      <c r="K283" s="280" t="str">
        <f t="shared" si="35"/>
        <v/>
      </c>
      <c r="L283" s="120" t="str">
        <f t="shared" si="35"/>
        <v/>
      </c>
      <c r="M283" s="117"/>
      <c r="O283" s="334" t="s">
        <v>408</v>
      </c>
      <c r="Q283" s="194">
        <v>1</v>
      </c>
      <c r="R283" s="67" t="s">
        <v>409</v>
      </c>
      <c r="U283" s="446" t="s">
        <v>381</v>
      </c>
      <c r="V283" s="446"/>
      <c r="Y283" s="79"/>
    </row>
    <row r="284" spans="1:25" ht="14.1" customHeight="1" x14ac:dyDescent="0.2">
      <c r="A284" s="63">
        <v>12</v>
      </c>
      <c r="B284" s="115"/>
      <c r="C284" s="118">
        <f t="shared" si="31"/>
        <v>26</v>
      </c>
      <c r="D284" s="120" t="str">
        <f t="shared" si="32"/>
        <v/>
      </c>
      <c r="E284" s="333" t="str">
        <f t="shared" si="33"/>
        <v/>
      </c>
      <c r="I284" s="120" t="str">
        <f t="shared" si="34"/>
        <v/>
      </c>
      <c r="J284" s="120" t="str">
        <f t="shared" si="35"/>
        <v/>
      </c>
      <c r="K284" s="280" t="str">
        <f t="shared" si="35"/>
        <v/>
      </c>
      <c r="L284" s="120" t="str">
        <f t="shared" si="35"/>
        <v/>
      </c>
      <c r="M284" s="117"/>
      <c r="O284" s="77"/>
      <c r="P284" s="83"/>
      <c r="Q284" s="82">
        <v>512</v>
      </c>
      <c r="R284" s="82">
        <v>1024</v>
      </c>
      <c r="T284" s="74"/>
      <c r="U284" s="82">
        <v>512</v>
      </c>
      <c r="V284" s="82">
        <v>1024</v>
      </c>
      <c r="Y284" s="79"/>
    </row>
    <row r="285" spans="1:25" ht="14.1" customHeight="1" x14ac:dyDescent="0.2">
      <c r="A285" s="63">
        <v>13</v>
      </c>
      <c r="B285" s="115"/>
      <c r="C285" s="118">
        <f t="shared" si="31"/>
        <v>28</v>
      </c>
      <c r="D285" s="120" t="str">
        <f t="shared" si="32"/>
        <v/>
      </c>
      <c r="E285" s="333" t="str">
        <f t="shared" si="33"/>
        <v/>
      </c>
      <c r="I285" s="120" t="str">
        <f t="shared" si="34"/>
        <v/>
      </c>
      <c r="J285" s="120" t="str">
        <f t="shared" si="35"/>
        <v/>
      </c>
      <c r="K285" s="280" t="str">
        <f t="shared" si="35"/>
        <v/>
      </c>
      <c r="L285" s="120" t="str">
        <f t="shared" si="35"/>
        <v/>
      </c>
      <c r="M285" s="117"/>
      <c r="O285" s="77"/>
      <c r="P285" s="83" t="s">
        <v>257</v>
      </c>
      <c r="Q285" s="118">
        <f>T210</f>
        <v>28</v>
      </c>
      <c r="R285" s="118">
        <f>T210</f>
        <v>28</v>
      </c>
      <c r="T285" s="74"/>
      <c r="U285" s="176" t="str">
        <f t="shared" ref="U285:U292" si="36">IF(AB94="","",AB94)</f>
        <v/>
      </c>
      <c r="V285" s="176" t="str">
        <f t="shared" ref="V285:V292" si="37">IF(AB102="","",AB102)</f>
        <v/>
      </c>
      <c r="Y285" s="79"/>
    </row>
    <row r="286" spans="1:25" ht="14.1" customHeight="1" x14ac:dyDescent="0.2">
      <c r="A286" s="63">
        <v>14</v>
      </c>
      <c r="B286" s="115"/>
      <c r="C286" s="118">
        <f t="shared" si="31"/>
        <v>30</v>
      </c>
      <c r="D286" s="120" t="str">
        <f t="shared" si="32"/>
        <v/>
      </c>
      <c r="E286" s="333" t="str">
        <f t="shared" si="33"/>
        <v/>
      </c>
      <c r="H286" s="83" t="s">
        <v>288</v>
      </c>
      <c r="I286" s="120" t="str">
        <f t="shared" si="34"/>
        <v/>
      </c>
      <c r="J286" s="120" t="str">
        <f t="shared" si="35"/>
        <v/>
      </c>
      <c r="K286" s="280" t="str">
        <f t="shared" si="35"/>
        <v/>
      </c>
      <c r="L286" s="120" t="str">
        <f t="shared" si="35"/>
        <v/>
      </c>
      <c r="M286" s="117"/>
      <c r="O286" s="77"/>
      <c r="P286" s="83" t="s">
        <v>295</v>
      </c>
      <c r="Q286" s="118">
        <f>Q217</f>
        <v>0</v>
      </c>
      <c r="R286" s="118">
        <v>138.9</v>
      </c>
      <c r="T286" s="74"/>
      <c r="U286" s="176" t="str">
        <f t="shared" si="36"/>
        <v/>
      </c>
      <c r="V286" s="176" t="str">
        <f t="shared" si="37"/>
        <v/>
      </c>
      <c r="Y286" s="79"/>
    </row>
    <row r="287" spans="1:25" ht="14.1" customHeight="1" x14ac:dyDescent="0.2">
      <c r="A287" s="63">
        <v>15</v>
      </c>
      <c r="B287" s="115"/>
      <c r="C287" s="118">
        <f t="shared" si="31"/>
        <v>32</v>
      </c>
      <c r="D287" s="120" t="str">
        <f t="shared" si="32"/>
        <v/>
      </c>
      <c r="E287" s="333" t="str">
        <f t="shared" si="33"/>
        <v/>
      </c>
      <c r="H287" s="83" t="s">
        <v>378</v>
      </c>
      <c r="I287" s="120" t="str">
        <f t="shared" si="34"/>
        <v/>
      </c>
      <c r="J287" s="120" t="str">
        <f t="shared" si="35"/>
        <v/>
      </c>
      <c r="K287" s="280" t="str">
        <f t="shared" si="35"/>
        <v/>
      </c>
      <c r="L287" s="120" t="str">
        <f t="shared" si="35"/>
        <v/>
      </c>
      <c r="M287" s="117"/>
      <c r="O287" s="77"/>
      <c r="P287" s="83" t="s">
        <v>395</v>
      </c>
      <c r="Q287" s="118">
        <f>R217</f>
        <v>0</v>
      </c>
      <c r="R287" s="118">
        <f>R217</f>
        <v>0</v>
      </c>
      <c r="T287" s="74"/>
      <c r="U287" s="176" t="str">
        <f t="shared" si="36"/>
        <v/>
      </c>
      <c r="V287" s="176" t="str">
        <f t="shared" si="37"/>
        <v/>
      </c>
      <c r="Y287" s="79"/>
    </row>
    <row r="288" spans="1:25" ht="14.1" customHeight="1" thickBot="1" x14ac:dyDescent="0.25">
      <c r="A288" s="63">
        <v>16</v>
      </c>
      <c r="B288" s="115"/>
      <c r="C288" s="118">
        <f t="shared" si="31"/>
        <v>34</v>
      </c>
      <c r="D288" s="120" t="str">
        <f t="shared" si="32"/>
        <v/>
      </c>
      <c r="E288" s="333" t="str">
        <f t="shared" si="33"/>
        <v/>
      </c>
      <c r="H288" s="83" t="s">
        <v>362</v>
      </c>
      <c r="I288" s="235" t="str">
        <f t="shared" si="34"/>
        <v/>
      </c>
      <c r="J288" s="235" t="str">
        <f t="shared" si="35"/>
        <v/>
      </c>
      <c r="K288" s="235" t="str">
        <f t="shared" si="35"/>
        <v/>
      </c>
      <c r="L288" s="235" t="str">
        <f t="shared" si="35"/>
        <v/>
      </c>
      <c r="M288" s="117"/>
      <c r="O288" s="77"/>
      <c r="P288" s="83" t="s">
        <v>262</v>
      </c>
      <c r="Q288" s="192"/>
      <c r="R288" s="192"/>
      <c r="T288" s="74"/>
      <c r="U288" s="176" t="str">
        <f t="shared" si="36"/>
        <v/>
      </c>
      <c r="V288" s="176" t="str">
        <f t="shared" si="37"/>
        <v/>
      </c>
      <c r="Y288" s="79"/>
    </row>
    <row r="289" spans="1:25" ht="14.1" customHeight="1" thickBot="1" x14ac:dyDescent="0.25">
      <c r="A289" s="63">
        <v>17</v>
      </c>
      <c r="B289" s="115"/>
      <c r="C289" s="414"/>
      <c r="D289" s="336" t="s">
        <v>299</v>
      </c>
      <c r="E289" s="337" t="str">
        <f>IF(E282="","",IF(AND(ABS(MAX(E282:E288))&lt;=0.05,ABS(MIN(E282:E288))&lt;=0.05),"YES","NO"))</f>
        <v/>
      </c>
      <c r="H289" s="83" t="s">
        <v>299</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264</v>
      </c>
      <c r="Q289" s="192"/>
      <c r="R289" s="192"/>
      <c r="T289" s="74"/>
      <c r="U289" s="176" t="str">
        <f t="shared" si="36"/>
        <v/>
      </c>
      <c r="V289" s="176" t="str">
        <f t="shared" si="37"/>
        <v/>
      </c>
      <c r="Y289" s="79"/>
    </row>
    <row r="290" spans="1:25" ht="14.1" customHeight="1" x14ac:dyDescent="0.2">
      <c r="A290" s="63">
        <v>18</v>
      </c>
      <c r="B290" s="115"/>
      <c r="H290" s="167" t="s">
        <v>282</v>
      </c>
      <c r="I290" s="74" t="s">
        <v>410</v>
      </c>
      <c r="J290" s="74"/>
      <c r="M290" s="117"/>
      <c r="O290" s="77"/>
      <c r="P290" s="83" t="s">
        <v>266</v>
      </c>
      <c r="Q290" s="192"/>
      <c r="R290" s="192"/>
      <c r="T290" s="74"/>
      <c r="U290" s="176" t="str">
        <f t="shared" si="36"/>
        <v/>
      </c>
      <c r="V290" s="176" t="str">
        <f t="shared" si="37"/>
        <v/>
      </c>
      <c r="Y290" s="79"/>
    </row>
    <row r="291" spans="1:25" ht="14.1" customHeight="1" x14ac:dyDescent="0.2">
      <c r="A291" s="63">
        <v>19</v>
      </c>
      <c r="B291" s="115"/>
      <c r="D291" s="74"/>
      <c r="E291" s="74"/>
      <c r="I291" s="74" t="s">
        <v>384</v>
      </c>
      <c r="J291" s="74"/>
      <c r="M291" s="117"/>
      <c r="O291" s="77"/>
      <c r="P291" s="83" t="s">
        <v>411</v>
      </c>
      <c r="Q291" s="192"/>
      <c r="R291" s="192"/>
      <c r="S291" s="74"/>
      <c r="T291" s="74"/>
      <c r="U291" s="176" t="str">
        <f t="shared" si="36"/>
        <v/>
      </c>
      <c r="V291" s="176" t="str">
        <f t="shared" si="37"/>
        <v/>
      </c>
      <c r="W291" s="74"/>
      <c r="X291" s="74"/>
      <c r="Y291" s="79"/>
    </row>
    <row r="292" spans="1:25" ht="14.1" customHeight="1" x14ac:dyDescent="0.2">
      <c r="A292" s="63">
        <v>20</v>
      </c>
      <c r="B292" s="115"/>
      <c r="D292" s="167" t="s">
        <v>282</v>
      </c>
      <c r="E292" s="74" t="s">
        <v>412</v>
      </c>
      <c r="H292" s="116"/>
      <c r="I292" s="221" t="s">
        <v>413</v>
      </c>
      <c r="J292" s="74"/>
      <c r="M292" s="117"/>
      <c r="O292" s="77"/>
      <c r="P292" s="83" t="s">
        <v>271</v>
      </c>
      <c r="Q292" s="192"/>
      <c r="R292" s="192"/>
      <c r="S292" s="74"/>
      <c r="T292" s="74"/>
      <c r="U292" s="176" t="str">
        <f t="shared" si="36"/>
        <v/>
      </c>
      <c r="V292" s="176" t="str">
        <f t="shared" si="37"/>
        <v/>
      </c>
      <c r="W292" s="74"/>
      <c r="X292" s="74"/>
      <c r="Y292" s="79"/>
    </row>
    <row r="293" spans="1:25" ht="14.1" customHeight="1" thickBot="1" x14ac:dyDescent="0.25">
      <c r="A293" s="63">
        <v>21</v>
      </c>
      <c r="B293" s="115"/>
      <c r="D293" s="74"/>
      <c r="E293" s="74"/>
      <c r="M293" s="117"/>
      <c r="O293" s="88"/>
      <c r="P293" s="239" t="s">
        <v>282</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386</v>
      </c>
      <c r="M294" s="117"/>
      <c r="O294" s="338"/>
      <c r="P294" s="286"/>
      <c r="Q294" s="286"/>
      <c r="R294" s="286"/>
      <c r="S294" s="339" t="s">
        <v>414</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300</v>
      </c>
      <c r="Q296" s="223"/>
      <c r="R296" s="345">
        <f>LEN(Q295)</f>
        <v>0</v>
      </c>
      <c r="S296" s="224"/>
      <c r="T296" s="224"/>
      <c r="U296" s="346" t="s">
        <v>415</v>
      </c>
      <c r="V296" s="224"/>
      <c r="W296" s="224"/>
      <c r="X296" s="224"/>
      <c r="Y296" s="274"/>
    </row>
    <row r="297" spans="1:25" ht="14.1" customHeight="1" x14ac:dyDescent="0.2">
      <c r="A297" s="63">
        <v>25</v>
      </c>
      <c r="B297" s="115"/>
      <c r="C297" s="332" t="s">
        <v>416</v>
      </c>
      <c r="D297" s="332" t="s">
        <v>105</v>
      </c>
      <c r="E297" s="332" t="s">
        <v>34</v>
      </c>
      <c r="F297" s="332" t="s">
        <v>374</v>
      </c>
      <c r="G297" s="332" t="s">
        <v>375</v>
      </c>
      <c r="M297" s="117"/>
      <c r="O297" s="275"/>
      <c r="P297" s="162" t="s">
        <v>417</v>
      </c>
      <c r="Q297" s="341"/>
      <c r="R297" s="342"/>
      <c r="S297" s="343" t="str">
        <f>IF(AB113="","",AB113)</f>
        <v/>
      </c>
      <c r="T297" s="164"/>
      <c r="U297" s="164"/>
      <c r="V297" s="74"/>
      <c r="W297" s="74"/>
      <c r="X297" s="164"/>
      <c r="Y297" s="274"/>
    </row>
    <row r="298" spans="1:25" ht="14.1" customHeight="1" x14ac:dyDescent="0.2">
      <c r="A298" s="63">
        <v>26</v>
      </c>
      <c r="B298" s="115"/>
      <c r="C298" s="118">
        <f t="shared" ref="C298:D301" si="38">IF(S257="","",S257)</f>
        <v>20</v>
      </c>
      <c r="D298" s="120" t="str">
        <f t="shared" si="38"/>
        <v/>
      </c>
      <c r="E298" s="120" t="str">
        <f t="shared" ref="E298:G301" si="39">IF(V257="","",V257)</f>
        <v/>
      </c>
      <c r="F298" s="280" t="str">
        <f t="shared" si="39"/>
        <v/>
      </c>
      <c r="G298" s="120" t="str">
        <f t="shared" si="39"/>
        <v/>
      </c>
      <c r="M298" s="117"/>
      <c r="O298" s="275"/>
      <c r="P298" s="344" t="s">
        <v>300</v>
      </c>
      <c r="Q298" s="223"/>
      <c r="R298" s="345">
        <f>LEN(Q297)</f>
        <v>0</v>
      </c>
      <c r="S298" s="224"/>
      <c r="T298" s="224"/>
      <c r="U298" s="346" t="s">
        <v>418</v>
      </c>
      <c r="V298" s="224"/>
      <c r="W298" s="224"/>
      <c r="X298" s="224"/>
      <c r="Y298" s="274"/>
    </row>
    <row r="299" spans="1:25" ht="14.1" customHeight="1" x14ac:dyDescent="0.2">
      <c r="A299" s="63">
        <v>27</v>
      </c>
      <c r="B299" s="115"/>
      <c r="C299" s="118">
        <f t="shared" si="38"/>
        <v>50</v>
      </c>
      <c r="D299" s="120" t="str">
        <f t="shared" si="38"/>
        <v/>
      </c>
      <c r="E299" s="120" t="str">
        <f t="shared" si="39"/>
        <v/>
      </c>
      <c r="F299" s="280" t="str">
        <f t="shared" si="39"/>
        <v/>
      </c>
      <c r="G299" s="120" t="str">
        <f t="shared" si="39"/>
        <v/>
      </c>
      <c r="M299" s="117"/>
      <c r="O299" s="275"/>
      <c r="P299" s="162" t="s">
        <v>417</v>
      </c>
      <c r="Q299" s="341"/>
      <c r="R299" s="342"/>
      <c r="S299" s="343" t="str">
        <f>IF(AB115="","",AB115)</f>
        <v/>
      </c>
      <c r="T299" s="164"/>
      <c r="U299" s="164"/>
      <c r="V299" s="74"/>
      <c r="W299" s="74"/>
      <c r="X299" s="164"/>
      <c r="Y299" s="274"/>
    </row>
    <row r="300" spans="1:25" ht="14.1" customHeight="1" x14ac:dyDescent="0.2">
      <c r="A300" s="63">
        <v>28</v>
      </c>
      <c r="B300" s="115"/>
      <c r="C300" s="118">
        <f t="shared" si="38"/>
        <v>100</v>
      </c>
      <c r="D300" s="120" t="str">
        <f t="shared" si="38"/>
        <v/>
      </c>
      <c r="E300" s="120" t="str">
        <f t="shared" si="39"/>
        <v/>
      </c>
      <c r="F300" s="280" t="str">
        <f t="shared" si="39"/>
        <v/>
      </c>
      <c r="G300" s="120" t="str">
        <f t="shared" si="39"/>
        <v/>
      </c>
      <c r="M300" s="117"/>
      <c r="O300" s="275"/>
      <c r="P300" s="344" t="s">
        <v>300</v>
      </c>
      <c r="Q300" s="223"/>
      <c r="R300" s="345">
        <f>LEN(Q299)</f>
        <v>0</v>
      </c>
      <c r="S300" s="224"/>
      <c r="T300" s="224"/>
      <c r="U300" s="346" t="s">
        <v>419</v>
      </c>
      <c r="V300" s="224"/>
      <c r="W300" s="224"/>
      <c r="X300" s="224"/>
      <c r="Y300" s="274"/>
    </row>
    <row r="301" spans="1:25" ht="14.1" customHeight="1" x14ac:dyDescent="0.2">
      <c r="A301" s="63">
        <v>29</v>
      </c>
      <c r="B301" s="115"/>
      <c r="C301" s="118">
        <f t="shared" si="38"/>
        <v>300</v>
      </c>
      <c r="D301" s="120" t="str">
        <f t="shared" si="38"/>
        <v/>
      </c>
      <c r="E301" s="120" t="str">
        <f t="shared" si="39"/>
        <v/>
      </c>
      <c r="F301" s="280" t="str">
        <f t="shared" si="39"/>
        <v/>
      </c>
      <c r="G301" s="120" t="str">
        <f t="shared" si="39"/>
        <v/>
      </c>
      <c r="M301" s="117"/>
      <c r="O301" s="275"/>
      <c r="P301" s="162" t="s">
        <v>417</v>
      </c>
      <c r="Q301" s="341"/>
      <c r="R301" s="342"/>
      <c r="S301" s="343" t="str">
        <f>IF(AB117="","",AB117)</f>
        <v/>
      </c>
      <c r="T301" s="164"/>
      <c r="U301" s="164"/>
      <c r="V301" s="74"/>
      <c r="W301" s="74"/>
      <c r="X301" s="164"/>
      <c r="Y301" s="274"/>
    </row>
    <row r="302" spans="1:25" ht="14.1" customHeight="1" x14ac:dyDescent="0.2">
      <c r="A302" s="63">
        <v>30</v>
      </c>
      <c r="B302" s="115"/>
      <c r="E302" s="83" t="s">
        <v>393</v>
      </c>
      <c r="F302" s="216" t="str">
        <f>IF(W261="","",W261)</f>
        <v/>
      </c>
      <c r="M302" s="117"/>
      <c r="O302" s="275"/>
      <c r="P302" s="344" t="s">
        <v>300</v>
      </c>
      <c r="Q302" s="223"/>
      <c r="R302" s="345">
        <f>LEN(Q301)</f>
        <v>0</v>
      </c>
      <c r="S302" s="224"/>
      <c r="T302" s="224"/>
      <c r="U302" s="346" t="s">
        <v>420</v>
      </c>
      <c r="V302" s="224"/>
      <c r="W302" s="224"/>
      <c r="X302" s="224"/>
      <c r="Y302" s="274"/>
    </row>
    <row r="303" spans="1:25" ht="14.1" customHeight="1" x14ac:dyDescent="0.2">
      <c r="A303" s="63">
        <v>31</v>
      </c>
      <c r="B303" s="115"/>
      <c r="D303" s="167" t="s">
        <v>282</v>
      </c>
      <c r="E303" s="74" t="s">
        <v>392</v>
      </c>
      <c r="M303" s="117"/>
      <c r="O303" s="275"/>
      <c r="P303" s="162" t="s">
        <v>417</v>
      </c>
      <c r="Q303" s="341"/>
      <c r="R303" s="342"/>
      <c r="S303" s="343" t="str">
        <f>IF(AB119="","",AB119)</f>
        <v/>
      </c>
      <c r="T303" s="164"/>
      <c r="U303" s="164"/>
      <c r="V303" s="74"/>
      <c r="W303" s="74"/>
      <c r="X303" s="164"/>
      <c r="Y303" s="274"/>
    </row>
    <row r="304" spans="1:25" ht="14.1" customHeight="1" x14ac:dyDescent="0.2">
      <c r="A304" s="63">
        <v>32</v>
      </c>
      <c r="B304" s="115"/>
      <c r="M304" s="117"/>
      <c r="O304" s="275"/>
      <c r="P304" s="344" t="s">
        <v>300</v>
      </c>
      <c r="Q304" s="223"/>
      <c r="R304" s="345">
        <f>LEN(Q303)</f>
        <v>0</v>
      </c>
      <c r="S304" s="224"/>
      <c r="T304" s="224"/>
      <c r="U304" s="346" t="s">
        <v>421</v>
      </c>
      <c r="V304" s="224"/>
      <c r="W304" s="224"/>
      <c r="X304" s="224"/>
      <c r="Y304" s="274"/>
    </row>
    <row r="305" spans="1:25" ht="14.1" customHeight="1" x14ac:dyDescent="0.2">
      <c r="A305" s="63">
        <v>33</v>
      </c>
      <c r="B305" s="115"/>
      <c r="C305" s="124" t="s">
        <v>396</v>
      </c>
      <c r="M305" s="117"/>
      <c r="O305" s="275"/>
      <c r="P305" s="162" t="s">
        <v>417</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300</v>
      </c>
      <c r="Q306" s="223"/>
      <c r="R306" s="345">
        <f>LEN(Q305)</f>
        <v>0</v>
      </c>
      <c r="S306" s="224"/>
      <c r="T306" s="224"/>
      <c r="U306" s="224"/>
      <c r="V306" s="224"/>
      <c r="W306" s="224"/>
      <c r="X306" s="224"/>
      <c r="Y306" s="274"/>
    </row>
    <row r="307" spans="1:25" ht="14.1" customHeight="1" x14ac:dyDescent="0.2">
      <c r="A307" s="63">
        <v>35</v>
      </c>
      <c r="B307" s="115"/>
      <c r="C307" s="118" t="s">
        <v>318</v>
      </c>
      <c r="D307" s="118">
        <v>24</v>
      </c>
      <c r="E307" s="118">
        <v>25</v>
      </c>
      <c r="F307" s="118">
        <v>28</v>
      </c>
      <c r="G307" s="118">
        <v>32</v>
      </c>
      <c r="H307" s="152"/>
      <c r="I307" s="152"/>
      <c r="J307" s="152"/>
      <c r="K307" s="152"/>
      <c r="M307" s="117"/>
      <c r="O307" s="275"/>
      <c r="P307" s="162" t="s">
        <v>417</v>
      </c>
      <c r="Q307" s="341"/>
      <c r="R307" s="342"/>
      <c r="S307" s="343" t="str">
        <f>IF(AB123="","",AB123)</f>
        <v/>
      </c>
      <c r="T307" s="164"/>
      <c r="U307" s="164"/>
      <c r="V307" s="74"/>
      <c r="W307" s="74"/>
      <c r="X307" s="164"/>
      <c r="Y307" s="274"/>
    </row>
    <row r="308" spans="1:25" ht="14.1" customHeight="1" x14ac:dyDescent="0.2">
      <c r="A308" s="63">
        <v>36</v>
      </c>
      <c r="B308" s="115"/>
      <c r="C308" s="242" t="s">
        <v>400</v>
      </c>
      <c r="D308" s="325" t="str">
        <f t="shared" ref="D308:G309" si="40">IF(Q275="","",Q275)</f>
        <v/>
      </c>
      <c r="E308" s="325" t="str">
        <f t="shared" si="40"/>
        <v/>
      </c>
      <c r="F308" s="325" t="str">
        <f t="shared" si="40"/>
        <v/>
      </c>
      <c r="G308" s="325" t="str">
        <f t="shared" si="40"/>
        <v/>
      </c>
      <c r="H308" s="154"/>
      <c r="I308" s="154"/>
      <c r="J308" s="154"/>
      <c r="K308" s="154"/>
      <c r="M308" s="117"/>
      <c r="O308" s="275"/>
      <c r="P308" s="344" t="s">
        <v>300</v>
      </c>
      <c r="Q308" s="223"/>
      <c r="R308" s="345">
        <f>LEN(Q307)</f>
        <v>0</v>
      </c>
      <c r="S308" s="224"/>
      <c r="T308" s="224"/>
      <c r="U308" s="224"/>
      <c r="V308" s="224"/>
      <c r="W308" s="224"/>
      <c r="X308" s="224"/>
      <c r="Y308" s="274"/>
    </row>
    <row r="309" spans="1:25" ht="14.1" customHeight="1" x14ac:dyDescent="0.2">
      <c r="A309" s="63">
        <v>37</v>
      </c>
      <c r="B309" s="115"/>
      <c r="C309" s="257" t="s">
        <v>401</v>
      </c>
      <c r="D309" s="305" t="str">
        <f t="shared" si="40"/>
        <v/>
      </c>
      <c r="E309" s="305" t="str">
        <f t="shared" si="40"/>
        <v/>
      </c>
      <c r="F309" s="305" t="str">
        <f t="shared" si="40"/>
        <v/>
      </c>
      <c r="G309" s="305" t="str">
        <f t="shared" si="40"/>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404</v>
      </c>
      <c r="D310" s="325">
        <f t="shared" ref="D310:G312" si="41">Q277</f>
        <v>0.24</v>
      </c>
      <c r="E310" s="325">
        <f t="shared" si="41"/>
        <v>0.25</v>
      </c>
      <c r="F310" s="325">
        <f t="shared" si="41"/>
        <v>0.28000000000000003</v>
      </c>
      <c r="G310" s="325">
        <f t="shared" si="41"/>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405</v>
      </c>
      <c r="D311" s="292">
        <f t="shared" si="41"/>
        <v>0.36</v>
      </c>
      <c r="E311" s="292">
        <f t="shared" si="41"/>
        <v>0.37</v>
      </c>
      <c r="F311" s="292">
        <f t="shared" si="41"/>
        <v>0.4</v>
      </c>
      <c r="G311" s="292">
        <f t="shared" si="41"/>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299</v>
      </c>
      <c r="D312" s="347" t="str">
        <f t="shared" si="41"/>
        <v/>
      </c>
      <c r="E312" s="348" t="str">
        <f t="shared" si="41"/>
        <v/>
      </c>
      <c r="F312" s="348" t="str">
        <f t="shared" si="41"/>
        <v/>
      </c>
      <c r="G312" s="348" t="str">
        <f t="shared" si="41"/>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282</v>
      </c>
      <c r="E313" s="74" t="s">
        <v>406</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422</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195</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customSheetViews>
    <customSheetView guid="{D62192A2-80E4-4F30-AFA0-04511C5E7F57}" scale="75">
      <rowBreaks count="4" manualBreakCount="4">
        <brk id="68" min="1" max="12" man="1"/>
        <brk id="136" min="1" max="12" man="1"/>
        <brk id="204" min="1" max="12" man="1"/>
        <brk id="272" min="1" max="12" man="1"/>
      </rowBreaks>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customSheetView>
  </customSheetViews>
  <mergeCells count="59">
    <mergeCell ref="E260:F260"/>
    <mergeCell ref="Q268:T268"/>
    <mergeCell ref="I275:J275"/>
    <mergeCell ref="I276:J276"/>
    <mergeCell ref="U283:V283"/>
    <mergeCell ref="S226:T226"/>
    <mergeCell ref="T228:X228"/>
    <mergeCell ref="T241:X241"/>
    <mergeCell ref="T255:X255"/>
    <mergeCell ref="D259:E259"/>
    <mergeCell ref="L259:M259"/>
    <mergeCell ref="R158:S158"/>
    <mergeCell ref="T158:U158"/>
    <mergeCell ref="E179:F179"/>
    <mergeCell ref="G179:H179"/>
    <mergeCell ref="S225:T225"/>
    <mergeCell ref="S98:U98"/>
    <mergeCell ref="P105:R105"/>
    <mergeCell ref="S105:U105"/>
    <mergeCell ref="V105:X105"/>
    <mergeCell ref="S106:U106"/>
    <mergeCell ref="G36:I36"/>
    <mergeCell ref="L44:M44"/>
    <mergeCell ref="P97:R97"/>
    <mergeCell ref="S97:U97"/>
    <mergeCell ref="V97:X97"/>
    <mergeCell ref="F30:G30"/>
    <mergeCell ref="K30:L30"/>
    <mergeCell ref="D35:F35"/>
    <mergeCell ref="G35:I35"/>
    <mergeCell ref="J35:L35"/>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2"/>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425</v>
      </c>
      <c r="K1" s="2" t="s">
        <v>426</v>
      </c>
      <c r="U1" s="1" t="s">
        <v>427</v>
      </c>
    </row>
    <row r="2" spans="1:30" ht="14.1" customHeight="1" x14ac:dyDescent="0.2">
      <c r="A2" s="3"/>
      <c r="B2" s="453" t="s">
        <v>105</v>
      </c>
      <c r="C2" s="453"/>
      <c r="D2" s="453"/>
      <c r="E2" s="453"/>
      <c r="F2" s="453"/>
      <c r="G2" s="453"/>
      <c r="H2" s="453"/>
      <c r="I2" s="453"/>
      <c r="J2" s="453"/>
      <c r="K2" s="3"/>
      <c r="L2" s="453" t="s">
        <v>105</v>
      </c>
      <c r="M2" s="453"/>
      <c r="N2" s="453"/>
      <c r="O2" s="453"/>
      <c r="P2" s="453"/>
      <c r="Q2" s="453"/>
      <c r="R2" s="453"/>
      <c r="S2" s="453"/>
      <c r="T2" s="453"/>
      <c r="U2" s="3"/>
      <c r="V2" s="453" t="s">
        <v>105</v>
      </c>
      <c r="W2" s="453"/>
      <c r="X2" s="453"/>
      <c r="Y2" s="453"/>
      <c r="Z2" s="453"/>
      <c r="AA2" s="453"/>
      <c r="AB2" s="453"/>
      <c r="AC2" s="453"/>
      <c r="AD2" s="453"/>
    </row>
    <row r="3" spans="1:30" ht="14.1" customHeight="1" x14ac:dyDescent="0.2">
      <c r="A3" s="4" t="s">
        <v>400</v>
      </c>
      <c r="B3" s="5">
        <v>23</v>
      </c>
      <c r="C3" s="5">
        <v>24</v>
      </c>
      <c r="D3" s="5">
        <v>25</v>
      </c>
      <c r="E3" s="5">
        <v>26</v>
      </c>
      <c r="F3" s="5">
        <v>27</v>
      </c>
      <c r="G3" s="5">
        <v>28</v>
      </c>
      <c r="H3" s="5">
        <v>29</v>
      </c>
      <c r="I3" s="5">
        <v>30</v>
      </c>
      <c r="J3" s="6">
        <v>31</v>
      </c>
      <c r="K3" s="4" t="s">
        <v>400</v>
      </c>
      <c r="L3" s="5">
        <v>23</v>
      </c>
      <c r="M3" s="5">
        <v>24</v>
      </c>
      <c r="N3" s="5">
        <v>25</v>
      </c>
      <c r="O3" s="5">
        <v>26</v>
      </c>
      <c r="P3" s="5">
        <v>27</v>
      </c>
      <c r="Q3" s="5">
        <v>28</v>
      </c>
      <c r="R3" s="5">
        <v>29</v>
      </c>
      <c r="S3" s="5">
        <v>30</v>
      </c>
      <c r="T3" s="6">
        <v>31</v>
      </c>
      <c r="U3" s="4" t="s">
        <v>400</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428</v>
      </c>
      <c r="N25" s="2" t="s">
        <v>429</v>
      </c>
    </row>
    <row r="26" spans="1:30" ht="14.1" customHeight="1" x14ac:dyDescent="0.2">
      <c r="A26" s="3"/>
      <c r="B26" s="454" t="s">
        <v>105</v>
      </c>
      <c r="C26" s="454"/>
      <c r="D26" s="454"/>
      <c r="E26" s="454"/>
      <c r="F26" s="454"/>
      <c r="G26" s="454"/>
      <c r="H26" s="454"/>
      <c r="I26" s="454"/>
      <c r="J26" s="454"/>
      <c r="K26" s="454"/>
      <c r="L26" s="454"/>
      <c r="M26" s="10"/>
      <c r="N26" s="3"/>
      <c r="O26" s="453" t="s">
        <v>105</v>
      </c>
      <c r="P26" s="453"/>
      <c r="Q26" s="453"/>
      <c r="R26" s="453"/>
      <c r="S26" s="453"/>
      <c r="T26" s="453"/>
      <c r="U26" s="453"/>
      <c r="V26" s="453"/>
      <c r="W26" s="453"/>
      <c r="X26" s="453"/>
      <c r="Y26" s="453"/>
      <c r="Z26" s="453"/>
      <c r="AA26" s="453"/>
    </row>
    <row r="27" spans="1:30" ht="14.1" customHeight="1" x14ac:dyDescent="0.2">
      <c r="A27" s="4" t="s">
        <v>400</v>
      </c>
      <c r="B27" s="5">
        <v>22</v>
      </c>
      <c r="C27" s="5">
        <v>23</v>
      </c>
      <c r="D27" s="5">
        <v>24</v>
      </c>
      <c r="E27" s="5">
        <v>25</v>
      </c>
      <c r="F27" s="5">
        <v>26</v>
      </c>
      <c r="G27" s="5">
        <v>27</v>
      </c>
      <c r="H27" s="5">
        <v>28</v>
      </c>
      <c r="I27" s="5">
        <v>29</v>
      </c>
      <c r="J27" s="5">
        <v>30</v>
      </c>
      <c r="K27" s="5">
        <v>31</v>
      </c>
      <c r="L27" s="5">
        <v>32</v>
      </c>
      <c r="M27" s="6">
        <v>33</v>
      </c>
      <c r="N27" s="4" t="s">
        <v>400</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430</v>
      </c>
      <c r="B50" s="12"/>
      <c r="C50" s="12"/>
      <c r="D50" s="12"/>
      <c r="E50" s="12"/>
      <c r="F50" s="12"/>
      <c r="G50" s="12"/>
      <c r="H50" s="12"/>
      <c r="I50" s="12"/>
      <c r="J50" s="12"/>
      <c r="K50" s="12"/>
    </row>
    <row r="51" spans="1:19" s="13" customFormat="1" ht="14.1" customHeight="1" x14ac:dyDescent="0.2">
      <c r="A51" s="12"/>
      <c r="B51" s="455" t="s">
        <v>431</v>
      </c>
      <c r="C51" s="455" t="s">
        <v>432</v>
      </c>
      <c r="D51" s="456" t="s">
        <v>433</v>
      </c>
      <c r="E51" s="456"/>
      <c r="F51" s="456"/>
      <c r="G51" s="456"/>
      <c r="H51" s="456"/>
      <c r="I51" s="456"/>
      <c r="J51" s="456"/>
      <c r="K51" s="456"/>
    </row>
    <row r="52" spans="1:19" s="13" customFormat="1" ht="14.1" customHeight="1" x14ac:dyDescent="0.2">
      <c r="A52" s="12"/>
      <c r="B52" s="455"/>
      <c r="C52" s="455"/>
      <c r="D52" s="14">
        <v>0.25</v>
      </c>
      <c r="E52" s="15">
        <v>0.3</v>
      </c>
      <c r="F52" s="15">
        <v>0.35</v>
      </c>
      <c r="G52" s="15">
        <v>0.4</v>
      </c>
      <c r="H52" s="15">
        <v>0.45</v>
      </c>
      <c r="I52" s="15">
        <v>0.5</v>
      </c>
      <c r="J52" s="15">
        <v>0.55000000000000004</v>
      </c>
      <c r="K52" s="16">
        <v>0.6</v>
      </c>
      <c r="L52" s="13" t="s">
        <v>434</v>
      </c>
      <c r="M52" s="13" t="s">
        <v>435</v>
      </c>
    </row>
    <row r="53" spans="1:19" s="13" customFormat="1" ht="14.1" customHeight="1" x14ac:dyDescent="0.2">
      <c r="A53" s="17" t="s">
        <v>436</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437</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436</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437</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352</v>
      </c>
      <c r="C58" s="29" t="s">
        <v>438</v>
      </c>
      <c r="D58" s="30" t="s">
        <v>439</v>
      </c>
    </row>
    <row r="59" spans="1:19" s="13" customFormat="1" ht="14.1" customHeight="1" x14ac:dyDescent="0.2">
      <c r="A59" s="31" t="s">
        <v>440</v>
      </c>
      <c r="B59" s="32">
        <v>1</v>
      </c>
      <c r="C59" s="33">
        <v>1.0169999999999999</v>
      </c>
      <c r="D59" s="34">
        <v>1.042</v>
      </c>
    </row>
    <row r="60" spans="1:19" s="13" customFormat="1" ht="14.1" customHeight="1" x14ac:dyDescent="0.2"/>
    <row r="61" spans="1:19" ht="14.1" customHeight="1" x14ac:dyDescent="0.2">
      <c r="A61" s="2" t="s">
        <v>441</v>
      </c>
      <c r="C61" s="1" t="s">
        <v>442</v>
      </c>
      <c r="N61" s="2" t="s">
        <v>443</v>
      </c>
    </row>
    <row r="62" spans="1:19" ht="14.1" customHeight="1" x14ac:dyDescent="0.2">
      <c r="A62" s="35" t="s">
        <v>103</v>
      </c>
      <c r="B62" s="36" t="s">
        <v>318</v>
      </c>
      <c r="C62" s="36" t="s">
        <v>444</v>
      </c>
      <c r="D62" s="36" t="s">
        <v>374</v>
      </c>
      <c r="E62" s="36" t="s">
        <v>375</v>
      </c>
      <c r="G62" s="35"/>
      <c r="H62" s="36"/>
      <c r="I62" s="36"/>
      <c r="J62" s="36"/>
      <c r="K62" s="36"/>
      <c r="N62"/>
      <c r="O62" s="457" t="s">
        <v>445</v>
      </c>
      <c r="P62" s="457"/>
      <c r="Q62" s="457" t="s">
        <v>446</v>
      </c>
      <c r="R62" s="457"/>
      <c r="S62" s="457"/>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277</v>
      </c>
      <c r="O63" s="39" t="s">
        <v>439</v>
      </c>
      <c r="P63" s="39" t="s">
        <v>447</v>
      </c>
      <c r="Q63" s="39" t="s">
        <v>439</v>
      </c>
      <c r="R63" s="39" t="s">
        <v>447</v>
      </c>
      <c r="S63" s="39" t="s">
        <v>448</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09" t="str">
        <f>Sheet1!W236</f>
        <v/>
      </c>
      <c r="E69" s="410"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449</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450</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396</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318</v>
      </c>
      <c r="C74" s="36" t="s">
        <v>400</v>
      </c>
      <c r="D74" s="35"/>
      <c r="E74" s="36"/>
      <c r="F74" s="36"/>
      <c r="H74" s="42" t="s">
        <v>103</v>
      </c>
      <c r="I74" s="43" t="s">
        <v>104</v>
      </c>
      <c r="J74" s="44" t="s">
        <v>451</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452</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452</v>
      </c>
      <c r="I77" s="49" t="s">
        <v>452</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453</v>
      </c>
      <c r="I78" s="51" t="s">
        <v>454</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449</v>
      </c>
      <c r="C79" s="36" t="e">
        <f>SLOPE(C75:C78,B75:B78)</f>
        <v>#DIV/0!</v>
      </c>
      <c r="E79" s="41"/>
      <c r="F79" s="36"/>
      <c r="H79" s="51"/>
      <c r="I79" s="51" t="s">
        <v>455</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450</v>
      </c>
      <c r="C80" s="36" t="e">
        <f>INTERCEPT(C75:C78,B75:B78)</f>
        <v>#DIV/0!</v>
      </c>
      <c r="E80" s="41"/>
      <c r="F80" s="36"/>
      <c r="H80" s="51"/>
      <c r="I80" s="51" t="s">
        <v>456</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457</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352</v>
      </c>
      <c r="B83" s="52" t="s">
        <v>438</v>
      </c>
      <c r="C83" s="52" t="s">
        <v>458</v>
      </c>
      <c r="D83" s="52" t="s">
        <v>439</v>
      </c>
      <c r="E83" s="52" t="s">
        <v>447</v>
      </c>
      <c r="F83" s="52" t="s">
        <v>430</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459</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318</v>
      </c>
      <c r="C87"/>
      <c r="D87" s="56" t="s">
        <v>460</v>
      </c>
      <c r="E87" s="56" t="s">
        <v>461</v>
      </c>
      <c r="F87" s="56" t="s">
        <v>444</v>
      </c>
      <c r="G87" s="56" t="s">
        <v>462</v>
      </c>
      <c r="H87" s="56" t="s">
        <v>463</v>
      </c>
      <c r="I87" s="56" t="s">
        <v>464</v>
      </c>
      <c r="J87" s="56" t="s">
        <v>465</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439</v>
      </c>
      <c r="B88" s="55" t="s">
        <v>466</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467</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468</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469</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318</v>
      </c>
      <c r="C92"/>
      <c r="D92" s="56" t="s">
        <v>460</v>
      </c>
      <c r="E92" s="56" t="s">
        <v>461</v>
      </c>
      <c r="F92" s="56" t="s">
        <v>444</v>
      </c>
      <c r="G92" s="56" t="s">
        <v>462</v>
      </c>
      <c r="H92" s="56" t="s">
        <v>463</v>
      </c>
      <c r="I92" s="56" t="s">
        <v>464</v>
      </c>
      <c r="J92" s="56" t="s">
        <v>465</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447</v>
      </c>
      <c r="B93" s="55" t="s">
        <v>466</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467</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470</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471</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472</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318</v>
      </c>
      <c r="C99"/>
      <c r="D99" s="56" t="s">
        <v>460</v>
      </c>
      <c r="E99" s="56" t="s">
        <v>461</v>
      </c>
      <c r="F99" s="56" t="s">
        <v>444</v>
      </c>
      <c r="G99" s="56" t="s">
        <v>462</v>
      </c>
      <c r="H99" s="56" t="s">
        <v>463</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439</v>
      </c>
      <c r="B100" s="55" t="s">
        <v>466</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467</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447</v>
      </c>
      <c r="B103" s="55" t="s">
        <v>318</v>
      </c>
      <c r="C103"/>
      <c r="D103" s="56" t="s">
        <v>460</v>
      </c>
      <c r="E103" s="56" t="s">
        <v>461</v>
      </c>
      <c r="F103" s="56" t="s">
        <v>444</v>
      </c>
      <c r="G103" s="56" t="s">
        <v>462</v>
      </c>
      <c r="H103" s="56" t="s">
        <v>463</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466</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467</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448</v>
      </c>
      <c r="B107"/>
      <c r="C107"/>
      <c r="D107" s="56" t="s">
        <v>460</v>
      </c>
      <c r="E107" s="56" t="s">
        <v>461</v>
      </c>
      <c r="F107" s="56" t="s">
        <v>444</v>
      </c>
      <c r="G107" s="56" t="s">
        <v>462</v>
      </c>
      <c r="H107" s="56" t="s">
        <v>463</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466</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473</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467</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customSheetViews>
    <customSheetView guid="{D62192A2-80E4-4F30-AFA0-04511C5E7F57}" scale="75" topLeftCell="A22">
      <selection activeCell="D68" sqref="D68"/>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mergeCells count="10">
    <mergeCell ref="B51:B52"/>
    <mergeCell ref="C51:C52"/>
    <mergeCell ref="D51:K51"/>
    <mergeCell ref="O62:P62"/>
    <mergeCell ref="Q62:S62"/>
    <mergeCell ref="B2:J2"/>
    <mergeCell ref="L2:T2"/>
    <mergeCell ref="V2:AD2"/>
    <mergeCell ref="B26:L26"/>
    <mergeCell ref="O26:AA26"/>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423</v>
      </c>
      <c r="B1" t="s">
        <v>424</v>
      </c>
    </row>
  </sheetData>
  <customSheetViews>
    <customSheetView guid="{D62192A2-80E4-4F30-AFA0-04511C5E7F57}" scale="75">
      <selection activeCell="B1" sqref="B1"/>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474</v>
      </c>
    </row>
    <row r="2" spans="1:3" x14ac:dyDescent="0.2">
      <c r="B2" t="s">
        <v>475</v>
      </c>
    </row>
    <row r="3" spans="1:3" x14ac:dyDescent="0.2">
      <c r="B3" t="s">
        <v>476</v>
      </c>
    </row>
    <row r="4" spans="1:3" x14ac:dyDescent="0.2">
      <c r="B4" t="s">
        <v>477</v>
      </c>
    </row>
    <row r="5" spans="1:3" x14ac:dyDescent="0.2">
      <c r="B5" t="s">
        <v>478</v>
      </c>
    </row>
    <row r="6" spans="1:3" x14ac:dyDescent="0.2">
      <c r="B6" t="s">
        <v>479</v>
      </c>
    </row>
    <row r="8" spans="1:3" x14ac:dyDescent="0.2">
      <c r="A8" s="60" t="s">
        <v>480</v>
      </c>
    </row>
    <row r="9" spans="1:3" x14ac:dyDescent="0.2">
      <c r="A9" s="60"/>
      <c r="B9" t="s">
        <v>468</v>
      </c>
    </row>
    <row r="10" spans="1:3" x14ac:dyDescent="0.2">
      <c r="A10" s="60"/>
      <c r="B10" t="s">
        <v>469</v>
      </c>
    </row>
    <row r="11" spans="1:3" x14ac:dyDescent="0.2">
      <c r="B11" s="36" t="s">
        <v>481</v>
      </c>
      <c r="C11" s="36" t="s">
        <v>482</v>
      </c>
    </row>
    <row r="12" spans="1:3" x14ac:dyDescent="0.2">
      <c r="B12" s="61">
        <v>25.03</v>
      </c>
      <c r="C12" s="62">
        <f>IF(B12&lt;A22,B12+B22+B12*C22+B12^2*D22+B12^3*E22+B12^4*F22+B12^5*G22+B12^6*H22,B12+B23+B12*C23+B12^2*D23+B12^3*E23+B12^4*F23+B12^5*G23+B12^6*H23)</f>
        <v>21.808137925164374</v>
      </c>
    </row>
    <row r="14" spans="1:3" x14ac:dyDescent="0.2">
      <c r="A14" s="60" t="s">
        <v>483</v>
      </c>
    </row>
    <row r="15" spans="1:3" x14ac:dyDescent="0.2">
      <c r="A15" s="60"/>
      <c r="B15" t="s">
        <v>470</v>
      </c>
    </row>
    <row r="16" spans="1:3" x14ac:dyDescent="0.2">
      <c r="A16" s="60"/>
      <c r="B16" t="s">
        <v>471</v>
      </c>
    </row>
    <row r="17" spans="1:8" x14ac:dyDescent="0.2">
      <c r="B17" s="36" t="s">
        <v>481</v>
      </c>
      <c r="C17" s="36" t="s">
        <v>482</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ustomSheetViews>
    <customSheetView guid="{D62192A2-80E4-4F30-AFA0-04511C5E7F57}">
      <selection activeCell="D12" sqref="D12"/>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484</v>
      </c>
    </row>
    <row r="2" spans="1:1" x14ac:dyDescent="0.2">
      <c r="A2" s="367" t="s">
        <v>485</v>
      </c>
    </row>
    <row r="3" spans="1:1" x14ac:dyDescent="0.2">
      <c r="A3" s="367" t="s">
        <v>486</v>
      </c>
    </row>
    <row r="5" spans="1:1" x14ac:dyDescent="0.2">
      <c r="A5" s="370" t="s">
        <v>487</v>
      </c>
    </row>
    <row r="6" spans="1:1" x14ac:dyDescent="0.2">
      <c r="A6" s="367" t="s">
        <v>485</v>
      </c>
    </row>
    <row r="7" spans="1:1" x14ac:dyDescent="0.2">
      <c r="A7" s="367" t="s">
        <v>486</v>
      </c>
    </row>
    <row r="8" spans="1:1" x14ac:dyDescent="0.2">
      <c r="A8" s="367" t="s">
        <v>488</v>
      </c>
    </row>
    <row r="10" spans="1:1" x14ac:dyDescent="0.2">
      <c r="A10" s="369" t="s">
        <v>489</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customSheetViews>
    <customSheetView guid="{D62192A2-80E4-4F30-AFA0-04511C5E7F57}">
      <selection activeCell="C4" sqref="C4:H4"/>
      <pageMargins left="0.75" right="0.75" top="1" bottom="1" header="0.5" footer="0.5"/>
      <headerFooter alignWithMargins="0"/>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2023-09-12T15:19:23Z</dcterms:modified>
  <dc:language>en-US</dc:language>
</cp:coreProperties>
</file>