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Sheet1!$B$1:$M$198</definedName>
    <definedName name="_xlnm.Print_Area" localSheetId="0">Summary!$A$1:$F$40</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190" i="2" l="1"/>
  <c r="R190" i="2"/>
  <c r="T208" i="2"/>
  <c r="T207" i="2"/>
  <c r="T206" i="2"/>
  <c r="D263" i="2" l="1"/>
  <c r="D258" i="2"/>
  <c r="D257" i="2"/>
  <c r="D256" i="2"/>
  <c r="D255" i="2"/>
  <c r="D254" i="2"/>
  <c r="D253" i="2"/>
  <c r="D252" i="2"/>
  <c r="D251" i="2"/>
  <c r="D250" i="2"/>
  <c r="R249" i="2"/>
  <c r="D249" i="2"/>
  <c r="S248" i="2"/>
  <c r="D248" i="2"/>
  <c r="R247" i="2"/>
  <c r="D247" i="2"/>
  <c r="S246" i="2"/>
  <c r="D246" i="2"/>
  <c r="R245" i="2"/>
  <c r="D245" i="2"/>
  <c r="S244" i="2"/>
  <c r="D244" i="2"/>
  <c r="R243" i="2"/>
  <c r="D243" i="2"/>
  <c r="S242" i="2"/>
  <c r="D242" i="2"/>
  <c r="R241" i="2"/>
  <c r="D241" i="2"/>
  <c r="S240" i="2"/>
  <c r="D240" i="2"/>
  <c r="R239" i="2"/>
  <c r="D239" i="2"/>
  <c r="S238" i="2"/>
  <c r="D238" i="2"/>
  <c r="R237" i="2"/>
  <c r="D237" i="2"/>
  <c r="S236" i="2"/>
  <c r="D236" i="2"/>
  <c r="R235" i="2"/>
  <c r="D235" i="2"/>
  <c r="S234" i="2"/>
  <c r="D234" i="2"/>
  <c r="R233" i="2"/>
  <c r="D233" i="2"/>
  <c r="S232" i="2"/>
  <c r="D232" i="2"/>
  <c r="R231" i="2"/>
  <c r="D231" i="2"/>
  <c r="S230" i="2"/>
  <c r="D230" i="2"/>
  <c r="R229" i="2"/>
  <c r="D229" i="2"/>
  <c r="S228" i="2"/>
  <c r="D228" i="2"/>
  <c r="R227" i="2"/>
  <c r="D227" i="2"/>
  <c r="S226" i="2"/>
  <c r="D226" i="2"/>
  <c r="R225" i="2"/>
  <c r="D225" i="2"/>
  <c r="S224" i="2"/>
  <c r="D224" i="2"/>
  <c r="R223" i="2"/>
  <c r="D223" i="2"/>
  <c r="S222" i="2"/>
  <c r="D222" i="2"/>
  <c r="R221" i="2"/>
  <c r="D221" i="2"/>
  <c r="S220" i="2"/>
  <c r="D220" i="2"/>
  <c r="R219" i="2"/>
  <c r="D219" i="2"/>
  <c r="S218" i="2"/>
  <c r="D218" i="2"/>
  <c r="R217" i="2"/>
  <c r="D217" i="2"/>
  <c r="S216" i="2"/>
  <c r="D216" i="2"/>
  <c r="R215" i="2"/>
  <c r="D215" i="2"/>
  <c r="S214" i="2"/>
  <c r="D214" i="2"/>
  <c r="R213" i="2"/>
  <c r="D213" i="2"/>
  <c r="S212" i="2"/>
  <c r="D212" i="2"/>
  <c r="D211" i="2"/>
  <c r="D210" i="2"/>
  <c r="D209" i="2"/>
  <c r="F127" i="2"/>
  <c r="D208" i="2"/>
  <c r="D207" i="2"/>
  <c r="D206" i="2"/>
  <c r="D205" i="2"/>
  <c r="D204" i="2"/>
  <c r="D203" i="2"/>
  <c r="D202" i="2"/>
  <c r="M200" i="2"/>
  <c r="M199" i="2"/>
  <c r="Q197" i="2"/>
  <c r="F192" i="2" s="1"/>
  <c r="D197" i="2"/>
  <c r="Q196" i="2"/>
  <c r="F191" i="2" s="1"/>
  <c r="S192" i="2"/>
  <c r="R192" i="2"/>
  <c r="T192" i="2" s="1"/>
  <c r="H185" i="2" s="1"/>
  <c r="I192" i="2"/>
  <c r="E192" i="2"/>
  <c r="S191" i="2"/>
  <c r="G184" i="2" s="1"/>
  <c r="R191" i="2"/>
  <c r="F184" i="2" s="1"/>
  <c r="I191" i="2"/>
  <c r="E191" i="2"/>
  <c r="T190" i="2"/>
  <c r="H183" i="2" s="1"/>
  <c r="S189" i="2"/>
  <c r="G182" i="2" s="1"/>
  <c r="R189" i="2"/>
  <c r="S188" i="2"/>
  <c r="R188" i="2"/>
  <c r="D187" i="2"/>
  <c r="C187" i="2"/>
  <c r="C26" i="1" s="1"/>
  <c r="E186" i="2"/>
  <c r="G185" i="2"/>
  <c r="F185" i="2"/>
  <c r="E185" i="2"/>
  <c r="D185" i="2"/>
  <c r="E184" i="2"/>
  <c r="D184" i="2"/>
  <c r="S183" i="2"/>
  <c r="S184" i="2" s="1"/>
  <c r="H174" i="2" s="1"/>
  <c r="R183" i="2"/>
  <c r="R184" i="2" s="1"/>
  <c r="G174" i="2" s="1"/>
  <c r="Q183" i="2"/>
  <c r="F173" i="2" s="1"/>
  <c r="P183" i="2"/>
  <c r="E173" i="2" s="1"/>
  <c r="G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H173" i="2"/>
  <c r="H172" i="2"/>
  <c r="G172" i="2"/>
  <c r="F172" i="2"/>
  <c r="E172" i="2"/>
  <c r="AD171" i="2"/>
  <c r="AC171" i="2" s="1"/>
  <c r="H171" i="2"/>
  <c r="G171" i="2"/>
  <c r="F171" i="2"/>
  <c r="E171" i="2"/>
  <c r="U170" i="2"/>
  <c r="U173" i="2" s="1"/>
  <c r="J163" i="2" s="1"/>
  <c r="T170" i="2"/>
  <c r="T173" i="2" s="1"/>
  <c r="I163" i="2" s="1"/>
  <c r="S170" i="2"/>
  <c r="H160" i="2" s="1"/>
  <c r="R170" i="2"/>
  <c r="G160" i="2" s="1"/>
  <c r="Q170" i="2"/>
  <c r="Q173"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37" i="2"/>
  <c r="S137" i="2"/>
  <c r="R137" i="2"/>
  <c r="Q137" i="2"/>
  <c r="I136" i="2"/>
  <c r="E136" i="2"/>
  <c r="M134" i="2"/>
  <c r="M133" i="2"/>
  <c r="G110" i="2"/>
  <c r="F110" i="2"/>
  <c r="E110" i="2"/>
  <c r="D131" i="2"/>
  <c r="C127" i="2"/>
  <c r="U126" i="2"/>
  <c r="T126" i="2"/>
  <c r="S126" i="2"/>
  <c r="R126" i="2"/>
  <c r="Q126" i="2"/>
  <c r="F126" i="2"/>
  <c r="C126" i="2"/>
  <c r="F125" i="2"/>
  <c r="C125" i="2"/>
  <c r="D122" i="2"/>
  <c r="C122" i="2"/>
  <c r="U121" i="2"/>
  <c r="T121" i="2"/>
  <c r="S121" i="2"/>
  <c r="R121" i="2"/>
  <c r="Q121" i="2"/>
  <c r="U118" i="2"/>
  <c r="T118" i="2"/>
  <c r="AD136" i="2" s="1"/>
  <c r="AC136" i="2" s="1"/>
  <c r="S118" i="2"/>
  <c r="AD135" i="2" s="1"/>
  <c r="AC135" i="2" s="1"/>
  <c r="R118" i="2"/>
  <c r="Q118" i="2"/>
  <c r="F115" i="2"/>
  <c r="H111" i="2"/>
  <c r="G111" i="2"/>
  <c r="F111" i="2"/>
  <c r="E111" i="2"/>
  <c r="H110" i="2"/>
  <c r="H109" i="2"/>
  <c r="G109" i="2"/>
  <c r="F109" i="2"/>
  <c r="E109" i="2"/>
  <c r="H108" i="2"/>
  <c r="G108" i="2"/>
  <c r="F108" i="2"/>
  <c r="E108" i="2"/>
  <c r="F105" i="2"/>
  <c r="F104" i="2"/>
  <c r="E104" i="2"/>
  <c r="U102" i="2"/>
  <c r="U83" i="2" s="1"/>
  <c r="T102" i="2"/>
  <c r="S102" i="2"/>
  <c r="R102" i="2"/>
  <c r="Q102" i="2"/>
  <c r="Q83" i="2" s="1"/>
  <c r="J99" i="2"/>
  <c r="I99" i="2"/>
  <c r="H99" i="2"/>
  <c r="G99" i="2"/>
  <c r="F99" i="2"/>
  <c r="J98" i="2"/>
  <c r="I98" i="2"/>
  <c r="H98" i="2"/>
  <c r="G98" i="2"/>
  <c r="F98" i="2"/>
  <c r="I97" i="2"/>
  <c r="J96" i="2"/>
  <c r="I96" i="2"/>
  <c r="H96" i="2"/>
  <c r="G96" i="2"/>
  <c r="F96" i="2"/>
  <c r="J95" i="2"/>
  <c r="I95" i="2"/>
  <c r="H95" i="2"/>
  <c r="G95" i="2"/>
  <c r="F95" i="2"/>
  <c r="J94" i="2"/>
  <c r="I94" i="2"/>
  <c r="H94" i="2"/>
  <c r="G94" i="2"/>
  <c r="F94" i="2"/>
  <c r="U93" i="2"/>
  <c r="U92" i="2" s="1"/>
  <c r="U73" i="2" s="1"/>
  <c r="T93" i="2"/>
  <c r="S93" i="2"/>
  <c r="S74" i="2" s="1"/>
  <c r="H74" i="2" s="1"/>
  <c r="R93" i="2"/>
  <c r="R92" i="2" s="1"/>
  <c r="R73" i="2" s="1"/>
  <c r="G73" i="2" s="1"/>
  <c r="Q93" i="2"/>
  <c r="Q92" i="2" s="1"/>
  <c r="Q73" i="2" s="1"/>
  <c r="T92" i="2"/>
  <c r="U88" i="2"/>
  <c r="J88" i="2" s="1"/>
  <c r="J93" i="2" s="1"/>
  <c r="T88" i="2"/>
  <c r="T114" i="2" s="1"/>
  <c r="S88" i="2"/>
  <c r="S114" i="2" s="1"/>
  <c r="R88" i="2"/>
  <c r="AD77" i="2" s="1"/>
  <c r="AC77" i="2" s="1"/>
  <c r="Q88" i="2"/>
  <c r="F88" i="2" s="1"/>
  <c r="F93" i="2" s="1"/>
  <c r="I88" i="2"/>
  <c r="I93" i="2" s="1"/>
  <c r="H88" i="2"/>
  <c r="H93" i="2" s="1"/>
  <c r="U87" i="2"/>
  <c r="J87" i="2" s="1"/>
  <c r="T87" i="2"/>
  <c r="AD112" i="2" s="1"/>
  <c r="AC112" i="2" s="1"/>
  <c r="S87" i="2"/>
  <c r="AD94" i="2" s="1"/>
  <c r="AC94" i="2" s="1"/>
  <c r="R87" i="2"/>
  <c r="AD76" i="2" s="1"/>
  <c r="AC76" i="2" s="1"/>
  <c r="Q87" i="2"/>
  <c r="F87" i="2" s="1"/>
  <c r="I87" i="2"/>
  <c r="G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Q84" i="2"/>
  <c r="F84" i="2" s="1"/>
  <c r="I84" i="2"/>
  <c r="G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G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O64" i="2"/>
  <c r="L60" i="2" s="1"/>
  <c r="AD59" i="2"/>
  <c r="AC59" i="2" s="1"/>
  <c r="AD57" i="2"/>
  <c r="AC57" i="2" s="1"/>
  <c r="M56" i="2"/>
  <c r="L56" i="2"/>
  <c r="M55" i="2"/>
  <c r="L55" i="2"/>
  <c r="M54" i="2"/>
  <c r="L54" i="2"/>
  <c r="M53" i="2"/>
  <c r="L53" i="2"/>
  <c r="AD52" i="2"/>
  <c r="AC52" i="2" s="1"/>
  <c r="M52" i="2"/>
  <c r="L52" i="2"/>
  <c r="M51" i="2"/>
  <c r="L51" i="2"/>
  <c r="AD50" i="2"/>
  <c r="AC50" i="2"/>
  <c r="M50" i="2"/>
  <c r="L50" i="2"/>
  <c r="AD49" i="2"/>
  <c r="AC49" i="2"/>
  <c r="M49" i="2"/>
  <c r="L49" i="2"/>
  <c r="M48" i="2"/>
  <c r="L48" i="2"/>
  <c r="M47" i="2"/>
  <c r="L47" i="2"/>
  <c r="AD45" i="2"/>
  <c r="AC45" i="2" s="1"/>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I76" i="2" l="1"/>
  <c r="G82" i="2"/>
  <c r="AD56" i="2"/>
  <c r="AC56" i="2" s="1"/>
  <c r="O63" i="2"/>
  <c r="O65" i="2"/>
  <c r="M61" i="2" s="1"/>
  <c r="AD67" i="2"/>
  <c r="AC67" i="2" s="1"/>
  <c r="H72" i="2"/>
  <c r="R74" i="2"/>
  <c r="G74" i="2" s="1"/>
  <c r="S123" i="2"/>
  <c r="H101" i="2" s="1"/>
  <c r="T124" i="2"/>
  <c r="I102" i="2" s="1"/>
  <c r="T123" i="2"/>
  <c r="I101" i="2" s="1"/>
  <c r="H97" i="2"/>
  <c r="K22" i="2"/>
  <c r="H84" i="2"/>
  <c r="H81" i="2"/>
  <c r="G79" i="2"/>
  <c r="G83" i="2"/>
  <c r="F23" i="2"/>
  <c r="AD55" i="2"/>
  <c r="AC55" i="2" s="1"/>
  <c r="I83" i="2"/>
  <c r="G85" i="2"/>
  <c r="U122" i="2"/>
  <c r="J100" i="2" s="1"/>
  <c r="AD13" i="2"/>
  <c r="AC13" i="2" s="1"/>
  <c r="F29" i="2"/>
  <c r="AD47" i="2"/>
  <c r="AC47" i="2" s="1"/>
  <c r="AD58" i="2"/>
  <c r="AC58" i="2" s="1"/>
  <c r="AD133" i="2"/>
  <c r="AC133" i="2" s="1"/>
  <c r="Q124" i="2"/>
  <c r="S173" i="2"/>
  <c r="H163" i="2" s="1"/>
  <c r="T189" i="2"/>
  <c r="H182" i="2" s="1"/>
  <c r="F183" i="2"/>
  <c r="I160" i="2"/>
  <c r="R138" i="2"/>
  <c r="F114" i="2" s="1"/>
  <c r="F112" i="2"/>
  <c r="S138" i="2"/>
  <c r="G114" i="2" s="1"/>
  <c r="G112" i="2"/>
  <c r="Q138" i="2"/>
  <c r="E114" i="2" s="1"/>
  <c r="E112" i="2"/>
  <c r="T138" i="2"/>
  <c r="H114" i="2" s="1"/>
  <c r="H112" i="2"/>
  <c r="R122" i="2"/>
  <c r="G100" i="2" s="1"/>
  <c r="G97"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0" i="2"/>
  <c r="O66" i="2"/>
  <c r="F77" i="2"/>
  <c r="R114" i="2"/>
  <c r="R123" i="2" s="1"/>
  <c r="G101" i="2" s="1"/>
  <c r="F160" i="2"/>
  <c r="I79" i="2"/>
  <c r="H85" i="2"/>
  <c r="Q122" i="2"/>
  <c r="F100" i="2" s="1"/>
  <c r="F10" i="2"/>
  <c r="B6" i="1" s="1"/>
  <c r="K10" i="2"/>
  <c r="K12" i="2"/>
  <c r="F16" i="2"/>
  <c r="E7" i="1" s="1"/>
  <c r="F20" i="2"/>
  <c r="F27" i="2"/>
  <c r="L61" i="2"/>
  <c r="AD63" i="2"/>
  <c r="AC63" i="2" s="1"/>
  <c r="S92" i="2"/>
  <c r="S73" i="2" s="1"/>
  <c r="S122" i="2"/>
  <c r="H100" i="2" s="1"/>
  <c r="T188" i="2"/>
  <c r="H181" i="2" s="1"/>
  <c r="I78" i="2"/>
  <c r="H80" i="2"/>
  <c r="H86" i="2"/>
  <c r="H87" i="2"/>
  <c r="G88" i="2"/>
  <c r="G93" i="2" s="1"/>
  <c r="AD9" i="2"/>
  <c r="AC9" i="2" s="1"/>
  <c r="K26" i="2"/>
  <c r="F75" i="2"/>
  <c r="S124" i="2"/>
  <c r="H102" i="2" s="1"/>
  <c r="P184" i="2"/>
  <c r="E174" i="2" s="1"/>
  <c r="T191"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4" i="2"/>
  <c r="U123" i="2" s="1"/>
  <c r="J101" i="2" s="1"/>
  <c r="R125" i="2"/>
  <c r="D132" i="2"/>
  <c r="D198" i="2"/>
  <c r="K11" i="2"/>
  <c r="K13" i="2"/>
  <c r="AD84" i="2"/>
  <c r="AC84" i="2" s="1"/>
  <c r="H77" i="2"/>
  <c r="AD122" i="2"/>
  <c r="AC122" i="2" s="1"/>
  <c r="J79" i="2"/>
  <c r="AD82" i="2"/>
  <c r="AC82" i="2" s="1"/>
  <c r="AD126" i="2"/>
  <c r="AC126" i="2" s="1"/>
  <c r="J83" i="2"/>
  <c r="AD129" i="2"/>
  <c r="AC129" i="2" s="1"/>
  <c r="J86" i="2"/>
  <c r="AD124" i="2"/>
  <c r="AC124" i="2" s="1"/>
  <c r="S125" i="2"/>
  <c r="AD130" i="2"/>
  <c r="AC130" i="2" s="1"/>
  <c r="AD134" i="2"/>
  <c r="AC134" i="2" s="1"/>
  <c r="G173" i="2"/>
  <c r="F181" i="2"/>
  <c r="Q184" i="2"/>
  <c r="M131" i="2"/>
  <c r="M263" i="2"/>
  <c r="M197" i="2"/>
  <c r="M264" i="2"/>
  <c r="M198" i="2"/>
  <c r="M132" i="2"/>
  <c r="AD51" i="2"/>
  <c r="AC51" i="2" s="1"/>
  <c r="AD53" i="2"/>
  <c r="AC53" i="2" s="1"/>
  <c r="J75" i="2"/>
  <c r="J77" i="2"/>
  <c r="Q114" i="2"/>
  <c r="Q123" i="2" s="1"/>
  <c r="F101" i="2" s="1"/>
  <c r="Q125" i="2"/>
  <c r="F97" i="2"/>
  <c r="U124" i="2"/>
  <c r="J102" i="2" s="1"/>
  <c r="U125" i="2"/>
  <c r="J97" i="2"/>
  <c r="AD123" i="2"/>
  <c r="AC123" i="2" s="1"/>
  <c r="AD137" i="2"/>
  <c r="AC137" i="2" s="1"/>
  <c r="AD113" i="2"/>
  <c r="AC113" i="2" s="1"/>
  <c r="T122" i="2"/>
  <c r="I100" i="2" s="1"/>
  <c r="R173" i="2"/>
  <c r="G163" i="2" s="1"/>
  <c r="T125" i="2"/>
  <c r="M59" i="2" l="1"/>
  <c r="L59" i="2"/>
  <c r="F102" i="2"/>
  <c r="R124" i="2"/>
  <c r="G102" i="2" s="1"/>
  <c r="AD80" i="2"/>
  <c r="AC80" i="2" s="1"/>
  <c r="H73" i="2"/>
  <c r="M62" i="2"/>
  <c r="L62" i="2"/>
  <c r="J103" i="2"/>
  <c r="AD143" i="2"/>
  <c r="F174" i="2"/>
  <c r="X180" i="2"/>
  <c r="K171" i="2" s="1"/>
  <c r="C23" i="1" s="1"/>
  <c r="G103" i="2"/>
  <c r="AD140" i="2"/>
  <c r="I103" i="2"/>
  <c r="AD142" i="2"/>
  <c r="AD141" i="2"/>
  <c r="H103" i="2"/>
  <c r="F103" i="2"/>
  <c r="AD139" i="2"/>
</calcChain>
</file>

<file path=xl/sharedStrings.xml><?xml version="1.0" encoding="utf-8"?>
<sst xmlns="http://schemas.openxmlformats.org/spreadsheetml/2006/main" count="855" uniqueCount="341">
  <si>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</si>
  <si>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</si>
  <si>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</si>
  <si>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</si>
  <si>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</si>
  <si>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</si>
  <si>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</si>
  <si>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</si>
  <si>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</si>
  <si>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</si>
  <si>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</si>
  <si>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</si>
  <si>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</si>
  <si>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</si>
  <si>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</si>
  <si>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</si>
  <si>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</si>
  <si>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</si>
  <si>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</si>
  <si>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</si>
  <si>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</si>
  <si>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</si>
  <si>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</si>
  <si>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</si>
  <si>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</si>
  <si>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</si>
  <si>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</si>
  <si>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</si>
  <si>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</si>
  <si>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</si>
  <si>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</si>
  <si>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</si>
  <si>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</si>
  <si>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</si>
  <si>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</si>
  <si>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</si>
  <si>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</si>
  <si>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</si>
  <si>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</si>
  <si>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</si>
  <si>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</si>
  <si>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</si>
  <si>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</si>
  <si>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</si>
  <si>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</si>
  <si>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</si>
  <si>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</si>
  <si>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</si>
  <si>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</si>
  <si>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</si>
  <si>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</si>
  <si>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</si>
  <si>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</si>
  <si>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</si>
  <si>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</si>
  <si>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</si>
  <si>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</si>
  <si>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</si>
  <si>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</si>
  <si>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</si>
  <si>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</si>
  <si>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</si>
  <si>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</si>
  <si>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</si>
  <si>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</si>
  <si>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</si>
  <si>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</si>
  <si>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</si>
  <si>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</si>
  <si>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</si>
  <si>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</si>
  <si>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</si>
  <si>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</si>
  <si>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</si>
  <si>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</si>
  <si>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</si>
  <si>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</si>
  <si>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</si>
  <si>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</si>
  <si>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</si>
  <si>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</si>
  <si>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</si>
  <si>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</si>
  <si>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</si>
  <si>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</si>
  <si>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</si>
  <si>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</si>
  <si>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</si>
  <si>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</si>
  <si>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</si>
  <si>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</si>
  <si>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</si>
  <si>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</si>
  <si>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</si>
  <si>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</si>
  <si>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</si>
  <si>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</si>
  <si>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</si>
  <si>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</si>
  <si>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</si>
  <si>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</si>
  <si>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</si>
  <si>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</si>
  <si>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</si>
  <si>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</si>
  <si>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</si>
  <si>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</si>
  <si>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</si>
  <si>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</si>
  <si>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</si>
  <si>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</si>
  <si>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</si>
  <si>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</si>
  <si>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</si>
  <si>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</si>
  <si>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</si>
  <si>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</si>
  <si>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</si>
  <si>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</si>
  <si>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</si>
  <si>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</si>
  <si>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</si>
  <si>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</si>
  <si>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</si>
  <si>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</si>
  <si>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</si>
  <si>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</si>
  <si>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</si>
  <si>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</si>
  <si>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</si>
  <si>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</si>
  <si>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</si>
  <si>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</si>
  <si>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DHEC RHB 4.11.2.5.1</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</si>
  <si>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</si>
  <si>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</si>
  <si>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</si>
  <si>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</si>
  <si>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</si>
  <si>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</si>
  <si>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</si>
  <si>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</si>
  <si>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</si>
  <si>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</si>
  <si>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</si>
  <si>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</si>
  <si>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</si>
  <si>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</si>
  <si>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</si>
  <si>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</si>
  <si>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</si>
  <si>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</si>
  <si>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</si>
  <si>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</si>
  <si>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</si>
  <si>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</si>
  <si>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</si>
  <si>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</si>
  <si>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</si>
  <si>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</si>
  <si>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</si>
  <si>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</si>
  <si>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</si>
  <si>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</si>
  <si>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</si>
  <si>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</si>
  <si>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</si>
  <si>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</si>
  <si>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</si>
  <si>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</si>
  <si>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</si>
  <si>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</si>
  <si>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</si>
  <si>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</si>
  <si>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</si>
  <si>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</si>
  <si>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</si>
  <si>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</si>
  <si>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</si>
  <si>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</si>
  <si>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</si>
  <si>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</si>
  <si>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</si>
  <si>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</si>
  <si>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</si>
  <si>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</si>
  <si>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</si>
  <si>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</si>
  <si>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</si>
  <si>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</si>
  <si>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</si>
  <si>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</si>
  <si>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</si>
  <si>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</si>
  <si>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</si>
  <si>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</si>
  <si>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</si>
  <si>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</si>
  <si>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</si>
  <si>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</si>
  <si>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</si>
  <si>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</si>
  <si>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</si>
  <si>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</si>
  <si>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</si>
  <si>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</si>
  <si>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</si>
  <si>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</si>
  <si>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</si>
  <si>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</si>
  <si>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</si>
  <si>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</si>
  <si>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</si>
  <si>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</si>
  <si>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</si>
  <si>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</si>
  <si>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</si>
  <si>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</si>
  <si>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</si>
  <si>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</si>
  <si>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</si>
  <si>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</si>
  <si>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</si>
  <si>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</si>
  <si>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</si>
  <si>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</si>
  <si>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</si>
  <si>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</si>
  <si>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</si>
  <si>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</si>
  <si>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</si>
  <si>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</si>
  <si>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</si>
  <si>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</si>
  <si>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</si>
  <si>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</si>
  <si>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</si>
  <si>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</si>
  <si>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</si>
  <si>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</si>
  <si>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</si>
  <si>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</si>
  <si>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</si>
  <si>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</si>
  <si>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</si>
  <si>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</si>
  <si>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</si>
  <si>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</si>
  <si>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</si>
  <si>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</si>
  <si>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</si>
  <si>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</si>
  <si>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</si>
  <si>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</si>
  <si>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</si>
  <si>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</si>
  <si>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</si>
  <si>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</si>
  <si>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</si>
  <si>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</si>
  <si>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</si>
  <si>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</si>
  <si>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</si>
  <si>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</si>
  <si>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</si>
  <si>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</si>
  <si>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</si>
  <si>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</si>
  <si>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</si>
  <si>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</si>
  <si>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</si>
  <si>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</si>
  <si>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</si>
  <si>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</si>
  <si>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</si>
  <si>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</si>
  <si>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</si>
  <si>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</si>
  <si>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</si>
  <si>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</si>
  <si>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</si>
  <si>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</si>
  <si>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</si>
  <si>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</si>
  <si>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</si>
  <si>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</si>
  <si>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</si>
  <si>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</si>
  <si>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</si>
  <si>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</si>
  <si>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</si>
  <si>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</si>
  <si>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</si>
  <si>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</si>
  <si>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</si>
  <si>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</si>
  <si>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</si>
  <si>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</si>
  <si>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</si>
  <si>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</si>
  <si>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</si>
  <si>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</si>
  <si>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</si>
  <si>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</si>
  <si>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</si>
  <si>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</si>
  <si>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</si>
  <si>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</si>
  <si>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</si>
  <si>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</si>
  <si>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</si>
  <si>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</si>
  <si>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</si>
  <si>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</si>
  <si>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</si>
  <si>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</si>
  <si>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</si>
  <si>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</si>
  <si>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</si>
  <si>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</si>
  <si>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</si>
  <si>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</si>
  <si>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</si>
  <si>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</si>
  <si>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</si>
  <si>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</si>
  <si>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</si>
  <si>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</si>
  <si>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</si>
  <si>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</si>
  <si>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</si>
  <si>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</si>
  <si>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</si>
  <si>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</si>
  <si>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</si>
  <si>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</si>
  <si>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</si>
  <si>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</si>
  <si>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</si>
  <si>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</si>
  <si>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First,CTDI,ACRPhantom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</si>
</sst>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0.00;[Red]\-[$$-409]#,##0.00"/>
    <numFmt numFmtId="165" formatCode="dd\-mmm\-yy"/>
    <numFmt numFmtId="166" formatCode="mmm\-yyyy"/>
    <numFmt numFmtId="167" formatCode="0.0"/>
    <numFmt numFmtId="168" formatCode="[$-409]d/mmm/yyyy;@"/>
    <numFmt numFmtId="169" formatCode="[$-409]d\-mmm\-yyyy;@"/>
  </numFmts>
  <fonts count="21"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s>
  <fills count="8">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s>
  <borders count="75">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84">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0"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9" fillId="0" borderId="13" xfId="0" applyFont="1" applyBorder="1" applyAlignment="1">
      <alignment horizontal="center"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0" xfId="0" applyFont="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wrapText="1"/>
    </xf>
    <xf numFmtId="0" fontId="0" fillId="0" borderId="0" xfId="0" applyFont="1" applyAlignment="1">
      <alignment horizontal="center" vertical="center" wrapText="1"/>
    </xf>
    <xf numFmtId="0" fontId="0" fillId="0" borderId="2"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0" fillId="0" borderId="3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9" fillId="0" borderId="21" xfId="0" applyFont="1" applyBorder="1" applyAlignment="1">
      <alignment horizontal="left" vertical="center"/>
    </xf>
    <xf numFmtId="0" fontId="9" fillId="0" borderId="6" xfId="0" applyFont="1" applyBorder="1" applyAlignment="1">
      <alignment horizontal="center" vertical="center"/>
    </xf>
    <xf numFmtId="166" fontId="9" fillId="0" borderId="22" xfId="0" applyNumberFormat="1"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cellXfs>
  <cellStyles count="7">
    <cellStyle name="Fail" xfId="6"/>
    <cellStyle name="Heading" xfId="3"/>
    <cellStyle name="Heading1" xfId="4"/>
    <cellStyle name="Normal" xfId="0" builtinId="0"/>
    <cellStyle name="Pass" xfId="5"/>
    <cellStyle name="Result" xfId="1"/>
    <cellStyle name="Result2" xfId="2"/>
  </cellStyles>
  <dxfs count="9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8" t="s">
        <v>0</v>
      </c>
      <c r="B1" s="219"/>
      <c r="C1" s="219"/>
      <c r="D1" s="219"/>
      <c r="E1" s="219"/>
      <c r="F1" s="219"/>
      <c r="G1" s="1"/>
      <c r="J1" s="248" t="s">
        <v>336</v>
      </c>
    </row>
    <row r="2" spans="1:10" ht="15.6" customHeight="1" x14ac:dyDescent="0.25">
      <c r="A2" s="2"/>
      <c r="B2" s="2"/>
      <c r="C2" s="2"/>
      <c r="D2" s="2"/>
      <c r="E2" s="2"/>
      <c r="F2" s="2"/>
      <c r="G2" s="1"/>
      <c r="J2" s="248" t="s">
        <v>337</v>
      </c>
    </row>
    <row r="3" spans="1:10" ht="15.6" customHeight="1" x14ac:dyDescent="0.2">
      <c r="A3" s="220" t="s">
        <v>1</v>
      </c>
      <c r="B3" s="221"/>
      <c r="C3" s="221"/>
      <c r="D3" s="221"/>
      <c r="E3" s="221"/>
      <c r="F3" s="221"/>
      <c r="G3" s="1"/>
    </row>
    <row r="4" spans="1:10" ht="15.6" customHeight="1" x14ac:dyDescent="0.25">
      <c r="A4" s="220" t="s">
        <v>2</v>
      </c>
      <c r="B4" s="221"/>
      <c r="C4" s="221"/>
      <c r="D4" s="2"/>
      <c r="E4" s="2"/>
      <c r="F4" s="2"/>
      <c r="G4" s="1"/>
      <c r="J4" s="248" t="s">
        <v>336</v>
      </c>
    </row>
    <row r="5" spans="1:10" ht="15.6" customHeight="1" x14ac:dyDescent="0.25">
      <c r="A5" s="2"/>
      <c r="B5" s="2"/>
      <c r="C5" s="2"/>
      <c r="D5" s="3"/>
      <c r="E5" s="2"/>
      <c r="F5" s="2"/>
      <c r="G5" s="1"/>
      <c r="J5" s="248" t="s">
        <v>337</v>
      </c>
    </row>
    <row r="6" spans="1:10" ht="15.6" customHeight="1" x14ac:dyDescent="0.2">
      <c r="A6" s="222" t="s">
        <v>3</v>
      </c>
      <c r="B6" s="265" t="str">
        <f>Sheet1!F10</f>
        <v/>
      </c>
      <c r="C6" s="265"/>
      <c r="D6" s="223" t="s">
        <v>4</v>
      </c>
      <c r="E6" s="265" t="str">
        <f>Sheet1!R14</f>
        <v/>
      </c>
      <c r="F6" s="265"/>
      <c r="G6" s="1"/>
      <c r="J6" s="248" t="s">
        <v>338</v>
      </c>
    </row>
    <row r="7" spans="1:10" ht="15.6" customHeight="1" x14ac:dyDescent="0.2">
      <c r="A7" s="222" t="s">
        <v>5</v>
      </c>
      <c r="B7" s="263"/>
      <c r="C7" s="263"/>
      <c r="D7" s="223" t="s">
        <v>6</v>
      </c>
      <c r="E7" s="263" t="str">
        <f>Sheet1!F16</f>
        <v/>
      </c>
      <c r="F7" s="263"/>
      <c r="G7" s="1"/>
    </row>
    <row r="8" spans="1:10" ht="15.6" customHeight="1" x14ac:dyDescent="0.2">
      <c r="A8" s="222" t="s">
        <v>7</v>
      </c>
      <c r="B8" s="263"/>
      <c r="C8" s="263"/>
      <c r="D8" s="223" t="s">
        <v>8</v>
      </c>
      <c r="E8" s="263" t="str">
        <f>Sheet1!F17</f>
        <v/>
      </c>
      <c r="F8" s="263"/>
      <c r="G8" s="1"/>
    </row>
    <row r="9" spans="1:10" ht="15.6" customHeight="1" x14ac:dyDescent="0.2">
      <c r="A9" s="222" t="s">
        <v>9</v>
      </c>
      <c r="B9" s="263"/>
      <c r="C9" s="263"/>
      <c r="D9" s="223" t="s">
        <v>10</v>
      </c>
      <c r="E9" s="263" t="str">
        <f>Sheet1!K17</f>
        <v/>
      </c>
      <c r="F9" s="263"/>
      <c r="G9" s="1"/>
    </row>
    <row r="10" spans="1:10" ht="15.6" customHeight="1" x14ac:dyDescent="0.25">
      <c r="A10" s="2"/>
      <c r="B10" s="2"/>
      <c r="C10" s="2"/>
      <c r="D10" s="223" t="s">
        <v>11</v>
      </c>
      <c r="E10" s="264" t="str">
        <f>Sheet1!K16</f>
        <v/>
      </c>
      <c r="F10" s="264"/>
      <c r="G10" s="1"/>
    </row>
    <row r="11" spans="1:10" ht="15.6" customHeight="1" x14ac:dyDescent="0.25">
      <c r="A11" s="222" t="s">
        <v>12</v>
      </c>
      <c r="B11" s="265"/>
      <c r="C11" s="265"/>
      <c r="D11" s="3"/>
      <c r="E11" s="2"/>
      <c r="F11" s="2"/>
      <c r="G11" s="1"/>
    </row>
    <row r="12" spans="1:10" ht="15.6" customHeight="1" x14ac:dyDescent="0.25">
      <c r="A12" s="2"/>
      <c r="B12" s="2"/>
      <c r="D12" s="223" t="s">
        <v>13</v>
      </c>
      <c r="E12" s="224">
        <f>Sheet1!P7</f>
        <v>0</v>
      </c>
      <c r="F12" s="2"/>
      <c r="G12" s="1"/>
    </row>
    <row r="13" spans="1:10" ht="15.6" customHeight="1" x14ac:dyDescent="0.25">
      <c r="A13" s="225" t="s">
        <v>14</v>
      </c>
      <c r="B13" s="265" t="s">
        <v>15</v>
      </c>
      <c r="C13" s="265"/>
      <c r="D13" s="223" t="s">
        <v>16</v>
      </c>
      <c r="E13" s="226"/>
      <c r="F13" s="2"/>
      <c r="G13" s="1"/>
    </row>
    <row r="14" spans="1:10" ht="15.6" customHeight="1" x14ac:dyDescent="0.25">
      <c r="A14" s="225" t="s">
        <v>17</v>
      </c>
      <c r="B14" s="227"/>
      <c r="C14" s="227"/>
      <c r="D14" s="3"/>
      <c r="E14" s="2"/>
      <c r="F14" s="2"/>
      <c r="G14" s="1"/>
    </row>
    <row r="15" spans="1:10" ht="15.6" customHeight="1" thickBot="1" x14ac:dyDescent="0.3">
      <c r="A15" s="2"/>
      <c r="B15" s="2"/>
      <c r="C15" s="2"/>
      <c r="D15" s="3"/>
      <c r="E15" s="2"/>
      <c r="F15" s="2"/>
      <c r="G15" s="1"/>
    </row>
    <row r="16" spans="1:10" ht="15.6" customHeight="1" thickBot="1" x14ac:dyDescent="0.25">
      <c r="A16" s="228" t="s">
        <v>18</v>
      </c>
      <c r="B16" s="228"/>
      <c r="C16" s="229" t="s">
        <v>19</v>
      </c>
      <c r="E16" s="223" t="s">
        <v>20</v>
      </c>
      <c r="F16" s="229" t="s">
        <v>21</v>
      </c>
      <c r="G16" s="1"/>
    </row>
    <row r="17" spans="1:7" ht="15.6" customHeight="1" thickBot="1" x14ac:dyDescent="0.3">
      <c r="A17" s="4"/>
      <c r="B17" s="3"/>
      <c r="C17" s="3"/>
      <c r="D17" s="3"/>
      <c r="E17" s="3"/>
      <c r="F17" s="227"/>
      <c r="G17" s="1"/>
    </row>
    <row r="18" spans="1:7" ht="15.6" customHeight="1" thickBot="1" x14ac:dyDescent="0.25">
      <c r="B18" s="231" t="s">
        <v>22</v>
      </c>
      <c r="C18" s="230"/>
      <c r="E18" s="231" t="s">
        <v>23</v>
      </c>
      <c r="F18" s="230"/>
      <c r="G18" s="1"/>
    </row>
    <row r="19" spans="1:7" ht="15.6" customHeight="1" thickBot="1" x14ac:dyDescent="0.25">
      <c r="B19" s="231" t="s">
        <v>24</v>
      </c>
      <c r="C19" s="230" t="str">
        <f>Sheet1!L138</f>
        <v/>
      </c>
      <c r="E19" s="231" t="s">
        <v>25</v>
      </c>
      <c r="F19" s="230"/>
      <c r="G19" s="1"/>
    </row>
    <row r="20" spans="1:7" ht="15.6" customHeight="1" thickBot="1" x14ac:dyDescent="0.25">
      <c r="B20" s="231" t="s">
        <v>26</v>
      </c>
      <c r="C20" s="230" t="str">
        <f>Sheet1!L141</f>
        <v/>
      </c>
      <c r="E20" s="231" t="s">
        <v>27</v>
      </c>
      <c r="F20" s="230"/>
      <c r="G20" s="1"/>
    </row>
    <row r="21" spans="1:7" ht="15.6" customHeight="1" thickBot="1" x14ac:dyDescent="0.25">
      <c r="B21" s="231" t="s">
        <v>28</v>
      </c>
      <c r="C21" s="230" t="str">
        <f>Sheet1!L140</f>
        <v/>
      </c>
      <c r="E21" s="231" t="s">
        <v>29</v>
      </c>
      <c r="F21" s="230"/>
      <c r="G21" s="1"/>
    </row>
    <row r="22" spans="1:7" ht="15.6" customHeight="1" thickBot="1" x14ac:dyDescent="0.25">
      <c r="B22" s="231" t="s">
        <v>30</v>
      </c>
      <c r="C22" s="230"/>
      <c r="E22" s="231" t="s">
        <v>31</v>
      </c>
      <c r="F22" s="230"/>
      <c r="G22" s="1"/>
    </row>
    <row r="23" spans="1:7" ht="15.6" customHeight="1" thickBot="1" x14ac:dyDescent="0.25">
      <c r="B23" s="231" t="s">
        <v>32</v>
      </c>
      <c r="C23" s="230" t="str">
        <f>Sheet1!K171</f>
        <v/>
      </c>
      <c r="E23" s="231" t="s">
        <v>33</v>
      </c>
      <c r="F23" s="230"/>
      <c r="G23" s="1"/>
    </row>
    <row r="24" spans="1:7" ht="15.6" customHeight="1" thickBot="1" x14ac:dyDescent="0.3">
      <c r="B24" s="231" t="s">
        <v>34</v>
      </c>
      <c r="C24" s="230" t="str">
        <f>Sheet1!F191</f>
        <v/>
      </c>
      <c r="D24" s="2"/>
      <c r="E24" s="2"/>
      <c r="F24" s="2"/>
      <c r="G24" s="1"/>
    </row>
    <row r="25" spans="1:7" ht="15.6" customHeight="1" thickBot="1" x14ac:dyDescent="0.3">
      <c r="B25" s="231" t="s">
        <v>35</v>
      </c>
      <c r="C25" s="230" t="str">
        <f>Sheet1!H152</f>
        <v/>
      </c>
      <c r="D25" s="2"/>
      <c r="E25" s="2"/>
      <c r="F25" s="2"/>
      <c r="G25" s="1"/>
    </row>
    <row r="26" spans="1:7" ht="15.6" customHeight="1" thickBot="1" x14ac:dyDescent="0.3">
      <c r="B26" s="231" t="s">
        <v>36</v>
      </c>
      <c r="C26" s="230" t="str">
        <f>Sheet1!C187</f>
        <v/>
      </c>
      <c r="D26" s="2"/>
      <c r="E26" s="2"/>
      <c r="F26" s="2"/>
      <c r="G26" s="1"/>
    </row>
    <row r="27" spans="1:7" ht="15.6" customHeight="1" thickBot="1" x14ac:dyDescent="0.3">
      <c r="B27" s="231" t="s">
        <v>37</v>
      </c>
      <c r="C27" s="230"/>
      <c r="D27" s="2"/>
      <c r="E27" s="2"/>
      <c r="F27" s="2"/>
      <c r="G27" s="1"/>
    </row>
    <row r="28" spans="1:7" ht="15.6" customHeight="1" thickBot="1" x14ac:dyDescent="0.3">
      <c r="B28" s="231" t="s">
        <v>38</v>
      </c>
      <c r="C28" s="230"/>
      <c r="D28" s="2"/>
      <c r="E28" s="2"/>
      <c r="F28" s="2"/>
      <c r="G28" s="1"/>
    </row>
    <row r="29" spans="1:7" ht="15.6" customHeight="1" thickBot="1" x14ac:dyDescent="0.3">
      <c r="B29" s="231" t="s">
        <v>39</v>
      </c>
      <c r="C29" s="230"/>
      <c r="D29" s="2"/>
      <c r="E29" s="2"/>
      <c r="F29" s="2"/>
      <c r="G29" s="1"/>
    </row>
    <row r="30" spans="1:7" ht="15.6" customHeight="1" x14ac:dyDescent="0.25">
      <c r="A30" s="2"/>
      <c r="B30" s="2"/>
      <c r="C30" s="2"/>
      <c r="D30" s="2"/>
      <c r="E30" s="2"/>
      <c r="F30" s="2"/>
      <c r="G30" s="1"/>
    </row>
    <row r="31" spans="1:7" ht="15.6" customHeight="1" thickBot="1" x14ac:dyDescent="0.3">
      <c r="A31" s="225" t="s">
        <v>40</v>
      </c>
      <c r="B31" s="2"/>
      <c r="C31" s="2"/>
      <c r="D31" s="2"/>
      <c r="E31" s="2"/>
      <c r="F31" s="2"/>
      <c r="G31" s="1"/>
    </row>
    <row r="32" spans="1:7" ht="15.6" customHeight="1" x14ac:dyDescent="0.2">
      <c r="A32" s="232"/>
      <c r="B32" s="233"/>
      <c r="C32" s="233"/>
      <c r="D32" s="233"/>
      <c r="E32" s="233"/>
      <c r="F32" s="234"/>
      <c r="G32" s="1"/>
    </row>
    <row r="33" spans="1:7" ht="15.6" customHeight="1" x14ac:dyDescent="0.2">
      <c r="A33" s="235"/>
      <c r="B33" s="236"/>
      <c r="C33" s="236"/>
      <c r="D33" s="236"/>
      <c r="E33" s="236"/>
      <c r="F33" s="237"/>
      <c r="G33" s="1"/>
    </row>
    <row r="34" spans="1:7" ht="15.6" customHeight="1" x14ac:dyDescent="0.2">
      <c r="A34" s="235"/>
      <c r="B34" s="236"/>
      <c r="C34" s="236"/>
      <c r="D34" s="236"/>
      <c r="E34" s="236"/>
      <c r="F34" s="237"/>
      <c r="G34" s="1"/>
    </row>
    <row r="35" spans="1:7" ht="15.6" customHeight="1" x14ac:dyDescent="0.2">
      <c r="A35" s="235"/>
      <c r="B35" s="236"/>
      <c r="C35" s="236"/>
      <c r="D35" s="236"/>
      <c r="E35" s="236"/>
      <c r="F35" s="237"/>
      <c r="G35" s="1"/>
    </row>
    <row r="36" spans="1:7" ht="15.6" customHeight="1" x14ac:dyDescent="0.2">
      <c r="A36" s="235"/>
      <c r="B36" s="236"/>
      <c r="C36" s="236"/>
      <c r="D36" s="236"/>
      <c r="E36" s="236"/>
      <c r="F36" s="237"/>
      <c r="G36" s="1"/>
    </row>
    <row r="37" spans="1:7" ht="15.6" customHeight="1" x14ac:dyDescent="0.2">
      <c r="A37" s="235"/>
      <c r="B37" s="236"/>
      <c r="C37" s="236"/>
      <c r="D37" s="236"/>
      <c r="E37" s="236"/>
      <c r="F37" s="237"/>
      <c r="G37" s="1"/>
    </row>
    <row r="38" spans="1:7" ht="15.6" customHeight="1" x14ac:dyDescent="0.2">
      <c r="A38" s="235"/>
      <c r="B38" s="236"/>
      <c r="C38" s="236"/>
      <c r="D38" s="236"/>
      <c r="E38" s="236"/>
      <c r="F38" s="237"/>
      <c r="G38" s="1"/>
    </row>
    <row r="39" spans="1:7" ht="15.6" customHeight="1" x14ac:dyDescent="0.2">
      <c r="A39" s="235"/>
      <c r="B39" s="236"/>
      <c r="C39" s="236"/>
      <c r="D39" s="236"/>
      <c r="E39" s="236"/>
      <c r="F39" s="237"/>
      <c r="G39" s="1"/>
    </row>
    <row r="40" spans="1:7" ht="15.6" customHeight="1" thickBot="1" x14ac:dyDescent="0.25">
      <c r="A40" s="238"/>
      <c r="B40" s="239"/>
      <c r="C40" s="239"/>
      <c r="D40" s="239"/>
      <c r="E40" s="239"/>
      <c r="F40" s="240"/>
      <c r="G40" s="1"/>
    </row>
  </sheetData>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topLeftCell="I112" zoomScaleNormal="100" workbookViewId="0">
      <selection activeCell="Q123" sqref="Q123:U123"/>
    </sheetView>
  </sheetViews>
  <sheetFormatPr defaultColWidth="9.33203125" defaultRowHeight="12.75" x14ac:dyDescent="0.2"/>
  <cols>
    <col min="1" max="1" width="3" style="11" customWidth="1"/>
    <col min="2" max="2" width="2.83203125" style="17" customWidth="1"/>
    <col min="3" max="13" width="12.83203125" style="17" customWidth="1"/>
    <col min="14" max="14" width="2.83203125" style="17" customWidth="1"/>
    <col min="15" max="30" width="12.83203125" style="17" customWidth="1"/>
    <col min="31" max="32" width="12.83203125" style="22" customWidth="1"/>
    <col min="33" max="16384" width="9.33203125" style="22"/>
  </cols>
  <sheetData>
    <row r="1" spans="1:30" ht="14.1" customHeight="1" x14ac:dyDescent="0.2">
      <c r="A1" s="11">
        <v>1</v>
      </c>
      <c r="B1" s="14"/>
      <c r="C1" s="15"/>
      <c r="D1" s="15"/>
      <c r="E1" s="15"/>
      <c r="F1" s="15"/>
      <c r="G1" s="15"/>
      <c r="H1" s="15"/>
      <c r="I1" s="15"/>
      <c r="J1" s="15"/>
      <c r="K1" s="15"/>
      <c r="L1" s="15"/>
      <c r="M1" s="16"/>
      <c r="O1" s="18" t="s">
        <v>335</v>
      </c>
      <c r="P1" s="19"/>
      <c r="Q1" s="19"/>
      <c r="R1" s="19"/>
      <c r="S1" s="19"/>
      <c r="T1" s="19"/>
      <c r="U1" s="19"/>
      <c r="V1" s="19"/>
      <c r="W1" s="19"/>
      <c r="X1" s="19"/>
      <c r="Y1" s="20"/>
      <c r="AA1" s="21" t="s">
        <v>41</v>
      </c>
    </row>
    <row r="2" spans="1:30" ht="14.1" customHeight="1" x14ac:dyDescent="0.2">
      <c r="A2" s="11">
        <v>2</v>
      </c>
      <c r="B2" s="23"/>
      <c r="H2" s="24" t="s">
        <v>42</v>
      </c>
      <c r="M2" s="25"/>
      <c r="O2" s="26"/>
      <c r="T2" s="24" t="s">
        <v>42</v>
      </c>
      <c r="Y2" s="27"/>
      <c r="AA2" s="28" t="s">
        <v>340</v>
      </c>
    </row>
    <row r="3" spans="1:30" ht="14.1" customHeight="1" x14ac:dyDescent="0.2">
      <c r="A3" s="11">
        <v>3</v>
      </c>
      <c r="B3" s="23"/>
      <c r="H3" s="24" t="s">
        <v>43</v>
      </c>
      <c r="M3" s="25"/>
      <c r="O3" s="26"/>
      <c r="T3" s="24" t="s">
        <v>43</v>
      </c>
      <c r="Y3" s="27"/>
      <c r="AA3" s="29" t="str">
        <f>IF(AB7="","",AB7)</f>
        <v/>
      </c>
    </row>
    <row r="4" spans="1:30" ht="14.1" customHeight="1" x14ac:dyDescent="0.2">
      <c r="A4" s="11">
        <v>4</v>
      </c>
      <c r="B4" s="23"/>
      <c r="M4" s="25"/>
      <c r="O4" s="26"/>
      <c r="Y4" s="27"/>
      <c r="AA4" s="30" t="s">
        <v>44</v>
      </c>
      <c r="AB4" s="31" t="s">
        <v>339</v>
      </c>
    </row>
    <row r="5" spans="1:30" ht="14.1" customHeight="1" x14ac:dyDescent="0.2">
      <c r="A5" s="11">
        <v>5</v>
      </c>
      <c r="B5" s="23"/>
      <c r="H5" s="24" t="s">
        <v>45</v>
      </c>
      <c r="M5" s="25"/>
      <c r="O5" s="26"/>
      <c r="T5" s="24" t="s">
        <v>45</v>
      </c>
      <c r="Y5" s="27"/>
    </row>
    <row r="6" spans="1:30" ht="14.1" customHeight="1" thickBot="1" x14ac:dyDescent="0.25">
      <c r="A6" s="11">
        <v>6</v>
      </c>
      <c r="B6" s="32"/>
      <c r="C6" s="33"/>
      <c r="D6" s="33"/>
      <c r="E6" s="33"/>
      <c r="F6" s="33"/>
      <c r="G6" s="33"/>
      <c r="H6" s="33"/>
      <c r="I6" s="33"/>
      <c r="J6" s="33"/>
      <c r="K6" s="33"/>
      <c r="L6" s="33"/>
      <c r="M6" s="34"/>
      <c r="O6" s="35"/>
      <c r="P6" s="36"/>
      <c r="Q6" s="36"/>
      <c r="R6" s="36"/>
      <c r="S6" s="36"/>
      <c r="T6" s="36"/>
      <c r="U6" s="36"/>
      <c r="V6" s="36"/>
      <c r="W6" s="36"/>
      <c r="X6" s="36"/>
      <c r="Y6" s="37"/>
      <c r="AA6" s="38" t="s">
        <v>46</v>
      </c>
      <c r="AB6" s="17" t="s">
        <v>47</v>
      </c>
      <c r="AD6" s="17" t="s">
        <v>48</v>
      </c>
    </row>
    <row r="7" spans="1:30" ht="14.1" customHeight="1" thickTop="1" x14ac:dyDescent="0.2">
      <c r="A7" s="11">
        <v>7</v>
      </c>
      <c r="O7" s="17" t="s">
        <v>49</v>
      </c>
      <c r="P7" s="249"/>
      <c r="W7" s="17" t="s">
        <v>50</v>
      </c>
      <c r="X7" s="39" t="str">
        <f>IF(Y7&lt;&gt;"",Y7,IF(AB9="","",AB9))</f>
        <v>Eugene Mah</v>
      </c>
      <c r="Y7" s="40" t="s">
        <v>15</v>
      </c>
      <c r="AA7" s="30" t="s">
        <v>41</v>
      </c>
      <c r="AB7" s="41"/>
      <c r="AC7" s="42" t="str">
        <f t="shared" ref="AC7:AC18" si="0">IF(AB7&lt;&gt;AD7,"Change","")</f>
        <v>Change</v>
      </c>
      <c r="AD7" s="43" t="str">
        <f>IF(OR(AA2="",AA2=0),"",AA2)</f>
        <v>First,CTDI,ACRPhantom</v>
      </c>
    </row>
    <row r="8" spans="1:30" ht="14.1" customHeight="1" thickBot="1" x14ac:dyDescent="0.25">
      <c r="A8" s="11">
        <v>8</v>
      </c>
      <c r="H8" s="44" t="s">
        <v>51</v>
      </c>
      <c r="O8" s="17" t="s">
        <v>52</v>
      </c>
      <c r="P8" s="250" t="str">
        <f>IF(AB8="","",AB8)</f>
        <v/>
      </c>
      <c r="AA8" s="30" t="s">
        <v>53</v>
      </c>
      <c r="AB8" s="251"/>
      <c r="AC8" s="42" t="str">
        <f t="shared" si="0"/>
        <v/>
      </c>
      <c r="AD8" s="252" t="str">
        <f>IF(P7="","",P7)</f>
        <v/>
      </c>
    </row>
    <row r="9" spans="1:30" ht="14.1" customHeight="1" thickTop="1" x14ac:dyDescent="0.2">
      <c r="A9" s="11">
        <v>9</v>
      </c>
      <c r="B9" s="14"/>
      <c r="C9" s="15"/>
      <c r="D9" s="45" t="s">
        <v>54</v>
      </c>
      <c r="E9" s="15"/>
      <c r="F9" s="15"/>
      <c r="G9" s="15"/>
      <c r="H9" s="15"/>
      <c r="I9" s="15"/>
      <c r="J9" s="15"/>
      <c r="K9" s="15"/>
      <c r="L9" s="15"/>
      <c r="M9" s="16"/>
      <c r="O9" s="46"/>
      <c r="P9" s="47" t="s">
        <v>54</v>
      </c>
      <c r="Q9" s="19"/>
      <c r="R9" s="19"/>
      <c r="S9" s="48" t="s">
        <v>55</v>
      </c>
      <c r="T9" s="19"/>
      <c r="U9" s="19"/>
      <c r="V9" s="19"/>
      <c r="W9" s="48" t="s">
        <v>55</v>
      </c>
      <c r="X9" s="19"/>
      <c r="Y9" s="20"/>
      <c r="AA9" s="30" t="s">
        <v>56</v>
      </c>
      <c r="AB9" s="41"/>
      <c r="AC9" s="42" t="str">
        <f t="shared" si="0"/>
        <v>Change</v>
      </c>
      <c r="AD9" s="49" t="str">
        <f>IF(X7="","",X7)</f>
        <v>Eugene Mah</v>
      </c>
    </row>
    <row r="10" spans="1:30" ht="14.1" customHeight="1" x14ac:dyDescent="0.2">
      <c r="A10" s="11">
        <v>10</v>
      </c>
      <c r="B10" s="23"/>
      <c r="E10" s="50" t="s">
        <v>57</v>
      </c>
      <c r="F10" s="279" t="str">
        <f>IF(R10="","",R10)</f>
        <v/>
      </c>
      <c r="G10" s="279"/>
      <c r="J10" s="50" t="s">
        <v>58</v>
      </c>
      <c r="K10" s="279" t="str">
        <f>IF(V10="","",V10)</f>
        <v/>
      </c>
      <c r="L10" s="279"/>
      <c r="M10" s="25"/>
      <c r="O10" s="26"/>
      <c r="Q10" s="30" t="s">
        <v>57</v>
      </c>
      <c r="R10" s="51" t="str">
        <f>IF(S10&lt;&gt;"",S10,IF(AB10="","",AB10))</f>
        <v/>
      </c>
      <c r="S10" s="52"/>
      <c r="U10" s="30" t="s">
        <v>58</v>
      </c>
      <c r="V10" s="51" t="str">
        <f>IF(W10&lt;&gt;"",W10,IF(AB15="","",AB15))</f>
        <v/>
      </c>
      <c r="W10" s="52"/>
      <c r="Y10" s="27"/>
      <c r="AA10" s="30" t="s">
        <v>57</v>
      </c>
      <c r="AB10" s="41"/>
      <c r="AC10" s="42" t="str">
        <f t="shared" si="0"/>
        <v/>
      </c>
      <c r="AD10" s="49" t="str">
        <f>IF(R10="","",R10)</f>
        <v/>
      </c>
    </row>
    <row r="11" spans="1:30" ht="14.1" customHeight="1" x14ac:dyDescent="0.2">
      <c r="A11" s="11">
        <v>11</v>
      </c>
      <c r="B11" s="23"/>
      <c r="E11" s="50" t="s">
        <v>59</v>
      </c>
      <c r="F11" s="282" t="str">
        <f>IF(R11="","",R11)</f>
        <v/>
      </c>
      <c r="G11" s="282"/>
      <c r="J11" s="50" t="s">
        <v>60</v>
      </c>
      <c r="K11" s="279" t="str">
        <f>IF(V11="","",V11)</f>
        <v/>
      </c>
      <c r="L11" s="279"/>
      <c r="M11" s="25"/>
      <c r="O11" s="26"/>
      <c r="Q11" s="30" t="s">
        <v>59</v>
      </c>
      <c r="R11" s="51" t="str">
        <f>IF(S11&lt;&gt;"",S11,IF(AB11="","",AB11))</f>
        <v/>
      </c>
      <c r="S11" s="52"/>
      <c r="U11" s="30" t="s">
        <v>60</v>
      </c>
      <c r="V11" s="51" t="str">
        <f>IF(W11&lt;&gt;"",W11,IF(AB16="","",AB16))</f>
        <v/>
      </c>
      <c r="W11" s="52"/>
      <c r="Y11" s="27"/>
      <c r="AA11" s="30" t="s">
        <v>59</v>
      </c>
      <c r="AB11" s="41"/>
      <c r="AC11" s="42" t="str">
        <f t="shared" si="0"/>
        <v/>
      </c>
      <c r="AD11" s="49" t="str">
        <f>IF(R11="","",R11)</f>
        <v/>
      </c>
    </row>
    <row r="12" spans="1:30" ht="14.1" customHeight="1" x14ac:dyDescent="0.2">
      <c r="A12" s="11">
        <v>12</v>
      </c>
      <c r="B12" s="23"/>
      <c r="E12" s="50" t="s">
        <v>61</v>
      </c>
      <c r="F12" s="282" t="str">
        <f>IF(R12="","",R12)</f>
        <v/>
      </c>
      <c r="G12" s="282"/>
      <c r="J12" s="50" t="s">
        <v>62</v>
      </c>
      <c r="K12" s="283" t="str">
        <f>IF(V12="","",V12)</f>
        <v/>
      </c>
      <c r="L12" s="283"/>
      <c r="M12" s="25"/>
      <c r="O12" s="26"/>
      <c r="Q12" s="30" t="s">
        <v>61</v>
      </c>
      <c r="R12" s="51" t="str">
        <f>IF(S12&lt;&gt;"",S12,IF(AB12="","",AB12))</f>
        <v/>
      </c>
      <c r="S12" s="52"/>
      <c r="U12" s="30" t="s">
        <v>62</v>
      </c>
      <c r="V12" s="53" t="str">
        <f>IF(W12&lt;&gt;"",W12,IF(AB17="","",AB17))</f>
        <v/>
      </c>
      <c r="W12" s="54"/>
      <c r="Y12" s="27"/>
      <c r="AA12" s="30" t="s">
        <v>61</v>
      </c>
      <c r="AB12" s="41"/>
      <c r="AC12" s="42" t="str">
        <f t="shared" si="0"/>
        <v/>
      </c>
      <c r="AD12" s="49" t="str">
        <f>IF(R12="","",R12)</f>
        <v/>
      </c>
    </row>
    <row r="13" spans="1:30" ht="14.1" customHeight="1" x14ac:dyDescent="0.2">
      <c r="A13" s="11">
        <v>13</v>
      </c>
      <c r="B13" s="23"/>
      <c r="E13" s="50" t="s">
        <v>63</v>
      </c>
      <c r="F13" s="282" t="str">
        <f>IF(R13="","",R13)</f>
        <v/>
      </c>
      <c r="G13" s="282"/>
      <c r="J13" s="50" t="s">
        <v>64</v>
      </c>
      <c r="K13" s="279" t="str">
        <f>IF(V13="","",V13)</f>
        <v/>
      </c>
      <c r="L13" s="279"/>
      <c r="M13" s="25"/>
      <c r="O13" s="26"/>
      <c r="Q13" s="30" t="s">
        <v>63</v>
      </c>
      <c r="R13" s="51" t="str">
        <f>IF(S13&lt;&gt;"",S13,IF(AB13="","",AB13))</f>
        <v/>
      </c>
      <c r="S13" s="52"/>
      <c r="U13" s="30" t="s">
        <v>64</v>
      </c>
      <c r="V13" s="51" t="str">
        <f>IF(W13&lt;&gt;"",W13,IF(AB18="","",AB18))</f>
        <v/>
      </c>
      <c r="W13" s="52"/>
      <c r="Y13" s="27"/>
      <c r="AA13" s="30" t="s">
        <v>63</v>
      </c>
      <c r="AB13" s="41"/>
      <c r="AC13" s="42" t="str">
        <f t="shared" si="0"/>
        <v/>
      </c>
      <c r="AD13" s="49" t="str">
        <f>IF(R13="","",R13)</f>
        <v/>
      </c>
    </row>
    <row r="14" spans="1:30" ht="14.1" customHeight="1" x14ac:dyDescent="0.2">
      <c r="A14" s="11">
        <v>14</v>
      </c>
      <c r="B14" s="23"/>
      <c r="E14" s="30"/>
      <c r="M14" s="25"/>
      <c r="O14" s="26"/>
      <c r="Q14" s="30" t="s">
        <v>65</v>
      </c>
      <c r="R14" s="51" t="str">
        <f>IF(S14&lt;&gt;"",S14,IF(AB14="","",AB14))</f>
        <v/>
      </c>
      <c r="S14" s="52"/>
      <c r="U14" s="30"/>
      <c r="V14" s="55"/>
      <c r="W14" s="56"/>
      <c r="Y14" s="27"/>
      <c r="AA14" s="30" t="s">
        <v>65</v>
      </c>
      <c r="AB14" s="41"/>
      <c r="AC14" s="42" t="str">
        <f t="shared" si="0"/>
        <v/>
      </c>
      <c r="AD14" s="49" t="str">
        <f>IF(R14="","",R14)</f>
        <v/>
      </c>
    </row>
    <row r="15" spans="1:30" ht="14.1" customHeight="1" x14ac:dyDescent="0.2">
      <c r="A15" s="11">
        <v>15</v>
      </c>
      <c r="B15" s="23"/>
      <c r="D15" s="57" t="s">
        <v>66</v>
      </c>
      <c r="M15" s="25"/>
      <c r="O15" s="26"/>
      <c r="Y15" s="27"/>
      <c r="AA15" s="30" t="s">
        <v>58</v>
      </c>
      <c r="AB15" s="41"/>
      <c r="AC15" s="42" t="str">
        <f t="shared" si="0"/>
        <v/>
      </c>
      <c r="AD15" s="49" t="str">
        <f>IF(V10="","",V10)</f>
        <v/>
      </c>
    </row>
    <row r="16" spans="1:30" ht="14.1" customHeight="1" x14ac:dyDescent="0.2">
      <c r="A16" s="11">
        <v>16</v>
      </c>
      <c r="B16" s="23"/>
      <c r="E16" s="50" t="s">
        <v>67</v>
      </c>
      <c r="F16" s="279" t="str">
        <f>IF(R17="","",R17)</f>
        <v/>
      </c>
      <c r="G16" s="279"/>
      <c r="J16" s="50" t="s">
        <v>68</v>
      </c>
      <c r="K16" s="283" t="str">
        <f>IF(V17="","",V17)</f>
        <v/>
      </c>
      <c r="L16" s="283"/>
      <c r="M16" s="25"/>
      <c r="O16" s="26"/>
      <c r="P16" s="58" t="s">
        <v>66</v>
      </c>
      <c r="Y16" s="27"/>
      <c r="AA16" s="30" t="s">
        <v>60</v>
      </c>
      <c r="AB16" s="41"/>
      <c r="AC16" s="42" t="str">
        <f t="shared" si="0"/>
        <v/>
      </c>
      <c r="AD16" s="49" t="str">
        <f>IF(V11="","",V11)</f>
        <v/>
      </c>
    </row>
    <row r="17" spans="1:30" ht="14.1" customHeight="1" x14ac:dyDescent="0.2">
      <c r="A17" s="11">
        <v>17</v>
      </c>
      <c r="B17" s="23"/>
      <c r="E17" s="50" t="s">
        <v>69</v>
      </c>
      <c r="F17" s="282" t="str">
        <f>IF(R18="","",R18)</f>
        <v/>
      </c>
      <c r="G17" s="282"/>
      <c r="J17" s="50" t="s">
        <v>70</v>
      </c>
      <c r="K17" s="279" t="str">
        <f>IF(V18="","",V18)</f>
        <v/>
      </c>
      <c r="L17" s="279"/>
      <c r="M17" s="25"/>
      <c r="O17" s="26"/>
      <c r="Q17" s="30" t="s">
        <v>67</v>
      </c>
      <c r="R17" s="51" t="str">
        <f>IF(S17&lt;&gt;"",S17,IF(AB21="","",AB21))</f>
        <v/>
      </c>
      <c r="S17" s="52"/>
      <c r="U17" s="30" t="s">
        <v>68</v>
      </c>
      <c r="V17" s="53" t="str">
        <f>IF(W17&lt;&gt;"",W17,IF(AB23="","",AB23))</f>
        <v/>
      </c>
      <c r="W17" s="54"/>
      <c r="Y17" s="27"/>
      <c r="AA17" s="30" t="s">
        <v>62</v>
      </c>
      <c r="AB17" s="59"/>
      <c r="AC17" s="42" t="str">
        <f t="shared" si="0"/>
        <v/>
      </c>
      <c r="AD17" s="60" t="str">
        <f>IF(V12="","",V12)</f>
        <v/>
      </c>
    </row>
    <row r="18" spans="1:30" ht="14.1" customHeight="1" x14ac:dyDescent="0.2">
      <c r="A18" s="11">
        <v>18</v>
      </c>
      <c r="B18" s="23"/>
      <c r="J18" s="50" t="s">
        <v>71</v>
      </c>
      <c r="K18" s="279" t="str">
        <f>IF(V19="","",V19)</f>
        <v/>
      </c>
      <c r="L18" s="279"/>
      <c r="M18" s="25"/>
      <c r="O18" s="26"/>
      <c r="Q18" s="30" t="s">
        <v>69</v>
      </c>
      <c r="R18" s="51" t="str">
        <f>IF(S18&lt;&gt;"",S18,IF(AB22="","",AB22))</f>
        <v/>
      </c>
      <c r="S18" s="52"/>
      <c r="U18" s="30" t="s">
        <v>70</v>
      </c>
      <c r="V18" s="51" t="str">
        <f>IF(W18&lt;&gt;"",W18,IF(AB24="","",AB24))</f>
        <v/>
      </c>
      <c r="W18" s="52"/>
      <c r="Y18" s="27"/>
      <c r="AA18" s="30" t="s">
        <v>72</v>
      </c>
      <c r="AB18" s="41"/>
      <c r="AC18" s="42" t="str">
        <f t="shared" si="0"/>
        <v/>
      </c>
      <c r="AD18" s="49" t="str">
        <f>IF(V13="","",V13)</f>
        <v/>
      </c>
    </row>
    <row r="19" spans="1:30" ht="14.1" customHeight="1" x14ac:dyDescent="0.2">
      <c r="A19" s="11">
        <v>19</v>
      </c>
      <c r="B19" s="23"/>
      <c r="D19" s="57" t="s">
        <v>73</v>
      </c>
      <c r="I19" s="22"/>
      <c r="J19" s="22"/>
      <c r="K19" s="22"/>
      <c r="L19" s="22"/>
      <c r="M19" s="25"/>
      <c r="O19" s="26"/>
      <c r="Q19" s="30"/>
      <c r="R19" s="55"/>
      <c r="S19" s="55"/>
      <c r="U19" s="30" t="s">
        <v>74</v>
      </c>
      <c r="V19" s="51" t="str">
        <f>IF(W19&lt;&gt;"",W19,IF(AB25="","",AB25))</f>
        <v/>
      </c>
      <c r="W19" s="52"/>
      <c r="Y19" s="27"/>
      <c r="AA19" s="22"/>
      <c r="AB19" s="22"/>
      <c r="AC19" s="22"/>
      <c r="AD19" s="22"/>
    </row>
    <row r="20" spans="1:30" ht="14.1" customHeight="1" x14ac:dyDescent="0.2">
      <c r="A20" s="11">
        <v>20</v>
      </c>
      <c r="B20" s="23"/>
      <c r="E20" s="50" t="s">
        <v>75</v>
      </c>
      <c r="F20" s="279" t="str">
        <f>IF(R21="","",R21)</f>
        <v/>
      </c>
      <c r="G20" s="279"/>
      <c r="I20" s="61" t="s">
        <v>76</v>
      </c>
      <c r="M20" s="25"/>
      <c r="O20" s="26"/>
      <c r="P20" s="58" t="s">
        <v>73</v>
      </c>
      <c r="U20" s="22"/>
      <c r="V20" s="22"/>
      <c r="W20" s="22"/>
      <c r="Y20" s="27"/>
      <c r="AA20" s="38" t="s">
        <v>77</v>
      </c>
    </row>
    <row r="21" spans="1:30" ht="14.1" customHeight="1" x14ac:dyDescent="0.2">
      <c r="A21" s="11">
        <v>21</v>
      </c>
      <c r="B21" s="23"/>
      <c r="E21" s="50" t="s">
        <v>68</v>
      </c>
      <c r="F21" s="281" t="str">
        <f>IF(R22="","",R22)</f>
        <v/>
      </c>
      <c r="G21" s="281"/>
      <c r="J21" s="50" t="s">
        <v>78</v>
      </c>
      <c r="K21" s="279" t="str">
        <f>IF(V22="","",V22)</f>
        <v/>
      </c>
      <c r="L21" s="279"/>
      <c r="M21" s="25"/>
      <c r="O21" s="26"/>
      <c r="Q21" s="30" t="s">
        <v>75</v>
      </c>
      <c r="R21" s="51" t="str">
        <f>IF(S21&lt;&gt;"",S21,IF(AB28="","",AB28))</f>
        <v/>
      </c>
      <c r="S21" s="52"/>
      <c r="U21" s="62" t="s">
        <v>76</v>
      </c>
      <c r="Y21" s="27"/>
      <c r="AA21" s="30" t="s">
        <v>67</v>
      </c>
      <c r="AB21" s="41"/>
      <c r="AC21" s="42" t="str">
        <f>IF(AB21&lt;&gt;AD21,"Change","")</f>
        <v/>
      </c>
      <c r="AD21" s="49" t="str">
        <f>IF(R17="","",R17)</f>
        <v/>
      </c>
    </row>
    <row r="22" spans="1:30" ht="14.1" customHeight="1" x14ac:dyDescent="0.2">
      <c r="A22" s="11">
        <v>22</v>
      </c>
      <c r="B22" s="23"/>
      <c r="D22" s="57" t="s">
        <v>79</v>
      </c>
      <c r="J22" s="50" t="s">
        <v>80</v>
      </c>
      <c r="K22" s="279" t="str">
        <f>IF(V23="","",V23)</f>
        <v/>
      </c>
      <c r="L22" s="279"/>
      <c r="M22" s="25"/>
      <c r="O22" s="26"/>
      <c r="Q22" s="30" t="s">
        <v>68</v>
      </c>
      <c r="R22" s="53" t="str">
        <f>IF(S22&lt;&gt;"",S22,IF(AB29="","",AB29))</f>
        <v/>
      </c>
      <c r="S22" s="54"/>
      <c r="U22" s="30" t="s">
        <v>78</v>
      </c>
      <c r="V22" s="51" t="str">
        <f>IF(W22&lt;&gt;"",W22,IF(AB36="","",AB36))</f>
        <v/>
      </c>
      <c r="W22" s="52"/>
      <c r="Y22" s="27"/>
      <c r="AA22" s="30" t="s">
        <v>69</v>
      </c>
      <c r="AB22" s="41"/>
      <c r="AC22" s="42" t="str">
        <f>IF(AB22&lt;&gt;AD22,"Change","")</f>
        <v/>
      </c>
      <c r="AD22" s="49" t="str">
        <f>IF(R18="","",R18)</f>
        <v/>
      </c>
    </row>
    <row r="23" spans="1:30" ht="14.1" customHeight="1" x14ac:dyDescent="0.2">
      <c r="A23" s="11">
        <v>23</v>
      </c>
      <c r="B23" s="23"/>
      <c r="E23" s="50" t="s">
        <v>67</v>
      </c>
      <c r="F23" s="279" t="str">
        <f>IF(R24="","",R24)</f>
        <v/>
      </c>
      <c r="G23" s="279"/>
      <c r="J23" s="50" t="s">
        <v>81</v>
      </c>
      <c r="K23" s="279" t="str">
        <f>IF(V24="","",V24)</f>
        <v/>
      </c>
      <c r="L23" s="279"/>
      <c r="M23" s="25"/>
      <c r="O23" s="26"/>
      <c r="P23" s="58" t="s">
        <v>79</v>
      </c>
      <c r="U23" s="30" t="s">
        <v>80</v>
      </c>
      <c r="V23" s="51" t="str">
        <f>IF(W23&lt;&gt;"",W23,IF(AB37="","",AB37))</f>
        <v/>
      </c>
      <c r="W23" s="52"/>
      <c r="Y23" s="27"/>
      <c r="AA23" s="30" t="s">
        <v>68</v>
      </c>
      <c r="AB23" s="59"/>
      <c r="AC23" s="42" t="str">
        <f>IF(AB23&lt;&gt;AD23,"Change","")</f>
        <v/>
      </c>
      <c r="AD23" s="60" t="str">
        <f>IF(V17="","",V17)</f>
        <v/>
      </c>
    </row>
    <row r="24" spans="1:30" ht="14.1" customHeight="1" x14ac:dyDescent="0.2">
      <c r="A24" s="11">
        <v>24</v>
      </c>
      <c r="B24" s="23"/>
      <c r="E24" s="50" t="s">
        <v>69</v>
      </c>
      <c r="F24" s="279" t="str">
        <f>IF(R25="","",R25)</f>
        <v/>
      </c>
      <c r="G24" s="279"/>
      <c r="M24" s="25"/>
      <c r="O24" s="26"/>
      <c r="Q24" s="30" t="s">
        <v>67</v>
      </c>
      <c r="R24" s="51" t="str">
        <f>IF(S24&lt;&gt;"",S24,IF(AB30="","",AB30))</f>
        <v/>
      </c>
      <c r="S24" s="52"/>
      <c r="U24" s="30" t="s">
        <v>81</v>
      </c>
      <c r="V24" s="51" t="str">
        <f>IF(W24&lt;&gt;"",W24,IF(AB38="","",AB38))</f>
        <v/>
      </c>
      <c r="W24" s="52"/>
      <c r="Y24" s="27"/>
      <c r="AA24" s="30" t="s">
        <v>70</v>
      </c>
      <c r="AB24" s="41"/>
      <c r="AC24" s="42" t="str">
        <f>IF(AB24&lt;&gt;AD24,"Change","")</f>
        <v/>
      </c>
      <c r="AD24" s="49" t="str">
        <f>IF(V18="","",V18)</f>
        <v/>
      </c>
    </row>
    <row r="25" spans="1:30" ht="14.1" customHeight="1" x14ac:dyDescent="0.2">
      <c r="A25" s="11">
        <v>25</v>
      </c>
      <c r="B25" s="23"/>
      <c r="E25" s="50" t="s">
        <v>70</v>
      </c>
      <c r="F25" s="279" t="str">
        <f>IF(R26="","",R26)</f>
        <v/>
      </c>
      <c r="G25" s="279"/>
      <c r="J25" s="57" t="s">
        <v>82</v>
      </c>
      <c r="M25" s="25"/>
      <c r="O25" s="26"/>
      <c r="Q25" s="30" t="s">
        <v>69</v>
      </c>
      <c r="R25" s="51" t="str">
        <f>IF(S25&lt;&gt;"",S25,IF(AB31="","",AB31))</f>
        <v/>
      </c>
      <c r="S25" s="52"/>
      <c r="Y25" s="27"/>
      <c r="AA25" s="30" t="s">
        <v>74</v>
      </c>
      <c r="AB25" s="41"/>
      <c r="AC25" s="42" t="str">
        <f>IF(AB25&lt;&gt;AD25,"Change","")</f>
        <v/>
      </c>
      <c r="AD25" s="49" t="str">
        <f>IF(V19="","",V19)</f>
        <v/>
      </c>
    </row>
    <row r="26" spans="1:30" ht="14.1" customHeight="1" x14ac:dyDescent="0.2">
      <c r="A26" s="11">
        <v>26</v>
      </c>
      <c r="B26" s="23"/>
      <c r="D26" s="57" t="s">
        <v>83</v>
      </c>
      <c r="F26" s="22"/>
      <c r="J26" s="50" t="s">
        <v>84</v>
      </c>
      <c r="K26" s="279" t="str">
        <f>IF(V27="","",V27)</f>
        <v/>
      </c>
      <c r="L26" s="279"/>
      <c r="M26" s="25"/>
      <c r="O26" s="26"/>
      <c r="Q26" s="30" t="s">
        <v>70</v>
      </c>
      <c r="R26" s="51" t="str">
        <f>IF(S26&lt;&gt;"",S26,IF(AB32="","",AB32))</f>
        <v/>
      </c>
      <c r="S26" s="52"/>
      <c r="U26" s="58" t="s">
        <v>82</v>
      </c>
      <c r="Y26" s="27"/>
      <c r="AA26" s="22"/>
      <c r="AB26" s="22"/>
      <c r="AC26" s="22"/>
      <c r="AD26" s="22"/>
    </row>
    <row r="27" spans="1:30" ht="14.1" customHeight="1" x14ac:dyDescent="0.2">
      <c r="A27" s="11">
        <v>27</v>
      </c>
      <c r="B27" s="23"/>
      <c r="E27" s="50" t="s">
        <v>67</v>
      </c>
      <c r="F27" s="279" t="str">
        <f>IF(R28="","",R28)</f>
        <v/>
      </c>
      <c r="G27" s="279"/>
      <c r="J27" s="50" t="s">
        <v>85</v>
      </c>
      <c r="K27" s="279" t="str">
        <f>IF(V28="","",V28)</f>
        <v/>
      </c>
      <c r="L27" s="279"/>
      <c r="M27" s="25"/>
      <c r="O27" s="26"/>
      <c r="P27" s="58" t="s">
        <v>83</v>
      </c>
      <c r="U27" s="30" t="s">
        <v>84</v>
      </c>
      <c r="V27" s="51" t="str">
        <f>IF(W27&lt;&gt;"",W27,IF(AB39="","",AB39))</f>
        <v/>
      </c>
      <c r="W27" s="52"/>
      <c r="Y27" s="27"/>
      <c r="AA27" s="58" t="s">
        <v>86</v>
      </c>
    </row>
    <row r="28" spans="1:30" ht="14.1" customHeight="1" x14ac:dyDescent="0.2">
      <c r="A28" s="11">
        <v>28</v>
      </c>
      <c r="B28" s="23"/>
      <c r="E28" s="50" t="s">
        <v>69</v>
      </c>
      <c r="F28" s="279" t="str">
        <f>IF(R29="","",R29)</f>
        <v/>
      </c>
      <c r="G28" s="279"/>
      <c r="M28" s="25"/>
      <c r="O28" s="26"/>
      <c r="Q28" s="30" t="s">
        <v>67</v>
      </c>
      <c r="R28" s="51" t="str">
        <f>IF(S28&lt;&gt;"",S28,IF(AB33="","",AB33))</f>
        <v/>
      </c>
      <c r="S28" s="52"/>
      <c r="U28" s="30" t="s">
        <v>85</v>
      </c>
      <c r="V28" s="51" t="str">
        <f>IF(W28&lt;&gt;"",W28,IF(AB40="","",AB40))</f>
        <v/>
      </c>
      <c r="W28" s="52"/>
      <c r="Y28" s="27"/>
      <c r="AA28" s="30" t="s">
        <v>75</v>
      </c>
      <c r="AB28" s="41"/>
      <c r="AC28" s="42" t="str">
        <f t="shared" ref="AC28:AC40" si="1">IF(AB28&lt;&gt;AD28,"Change","")</f>
        <v/>
      </c>
      <c r="AD28" s="49" t="str">
        <f>IF(R21="","",R21)</f>
        <v/>
      </c>
    </row>
    <row r="29" spans="1:30" ht="14.1" customHeight="1" x14ac:dyDescent="0.2">
      <c r="A29" s="11">
        <v>29</v>
      </c>
      <c r="B29" s="23"/>
      <c r="E29" s="50" t="s">
        <v>70</v>
      </c>
      <c r="F29" s="279" t="str">
        <f>IF(R30="","",R30)</f>
        <v/>
      </c>
      <c r="G29" s="279"/>
      <c r="M29" s="25"/>
      <c r="O29" s="26"/>
      <c r="Q29" s="30" t="s">
        <v>69</v>
      </c>
      <c r="R29" s="51" t="str">
        <f>IF(S29&lt;&gt;"",S29,IF(AB34="","",AB34))</f>
        <v/>
      </c>
      <c r="S29" s="52"/>
      <c r="Y29" s="27"/>
      <c r="AA29" s="30" t="s">
        <v>68</v>
      </c>
      <c r="AB29" s="59"/>
      <c r="AC29" s="42" t="str">
        <f t="shared" si="1"/>
        <v/>
      </c>
      <c r="AD29" s="49" t="str">
        <f>IF(R22="","",R22)</f>
        <v/>
      </c>
    </row>
    <row r="30" spans="1:30" ht="14.1" customHeight="1" thickBot="1" x14ac:dyDescent="0.25">
      <c r="A30" s="11">
        <v>30</v>
      </c>
      <c r="B30" s="32"/>
      <c r="C30" s="33"/>
      <c r="D30" s="33"/>
      <c r="E30" s="63"/>
      <c r="F30" s="63"/>
      <c r="G30" s="33"/>
      <c r="H30" s="33"/>
      <c r="I30" s="33"/>
      <c r="J30" s="33"/>
      <c r="K30" s="33"/>
      <c r="L30" s="33"/>
      <c r="M30" s="34"/>
      <c r="O30" s="26"/>
      <c r="Q30" s="30" t="s">
        <v>70</v>
      </c>
      <c r="R30" s="51" t="str">
        <f>IF(S30&lt;&gt;"",S30,IF(AB35="","",AB35))</f>
        <v/>
      </c>
      <c r="S30" s="52"/>
      <c r="Y30" s="27"/>
      <c r="AA30" s="30" t="s">
        <v>67</v>
      </c>
      <c r="AB30" s="41"/>
      <c r="AC30" s="42" t="str">
        <f t="shared" si="1"/>
        <v/>
      </c>
      <c r="AD30" s="49" t="str">
        <f>IF(R24="","",R24)</f>
        <v/>
      </c>
    </row>
    <row r="31" spans="1:30" ht="14.1" customHeight="1" thickTop="1" thickBot="1" x14ac:dyDescent="0.25">
      <c r="A31" s="11">
        <v>31</v>
      </c>
      <c r="O31" s="35"/>
      <c r="P31" s="36"/>
      <c r="Q31" s="36"/>
      <c r="R31" s="36"/>
      <c r="S31" s="36"/>
      <c r="T31" s="36"/>
      <c r="U31" s="36"/>
      <c r="V31" s="36"/>
      <c r="W31" s="36"/>
      <c r="X31" s="36"/>
      <c r="Y31" s="37"/>
      <c r="AA31" s="30" t="s">
        <v>69</v>
      </c>
      <c r="AB31" s="41"/>
      <c r="AC31" s="42" t="str">
        <f t="shared" si="1"/>
        <v/>
      </c>
      <c r="AD31" s="49" t="str">
        <f>IF(R25="","",R25)</f>
        <v/>
      </c>
    </row>
    <row r="32" spans="1:30" ht="14.1" customHeight="1" thickTop="1" x14ac:dyDescent="0.2">
      <c r="A32" s="11">
        <v>32</v>
      </c>
      <c r="B32" s="14"/>
      <c r="C32" s="64" t="s">
        <v>87</v>
      </c>
      <c r="D32" s="15"/>
      <c r="E32" s="15"/>
      <c r="F32" s="65" t="s">
        <v>88</v>
      </c>
      <c r="G32" s="15"/>
      <c r="H32" s="15"/>
      <c r="I32" s="15"/>
      <c r="J32" s="15"/>
      <c r="K32" s="15"/>
      <c r="L32" s="280" t="s">
        <v>89</v>
      </c>
      <c r="M32" s="280"/>
      <c r="AA32" s="30" t="s">
        <v>70</v>
      </c>
      <c r="AB32" s="41"/>
      <c r="AC32" s="42" t="str">
        <f t="shared" si="1"/>
        <v/>
      </c>
      <c r="AD32" s="49" t="str">
        <f>IF(R26="","",R26)</f>
        <v/>
      </c>
    </row>
    <row r="33" spans="1:30" ht="14.1" customHeight="1" thickBot="1" x14ac:dyDescent="0.25">
      <c r="A33" s="11">
        <v>33</v>
      </c>
      <c r="B33" s="23"/>
      <c r="C33" s="66" t="s">
        <v>90</v>
      </c>
      <c r="E33" s="67" t="s">
        <v>91</v>
      </c>
      <c r="L33" s="68" t="str">
        <f t="shared" ref="L33:L38" si="2">IF(O37="","TBD",IF(O37=1,"YES",IF(O37=3,"NA","")))</f>
        <v>TBD</v>
      </c>
      <c r="M33" s="69" t="str">
        <f t="shared" ref="M33:M38" si="3">IF(O37=2,"NO","")</f>
        <v/>
      </c>
      <c r="S33" s="58"/>
      <c r="T33" s="44" t="s">
        <v>92</v>
      </c>
      <c r="AA33" s="30" t="s">
        <v>67</v>
      </c>
      <c r="AB33" s="41"/>
      <c r="AC33" s="42" t="str">
        <f t="shared" si="1"/>
        <v/>
      </c>
      <c r="AD33" s="49" t="str">
        <f>IF(R28="","",R28)</f>
        <v/>
      </c>
    </row>
    <row r="34" spans="1:30" ht="14.1" customHeight="1" x14ac:dyDescent="0.2">
      <c r="A34" s="11">
        <v>34</v>
      </c>
      <c r="B34" s="23"/>
      <c r="C34" s="66" t="s">
        <v>93</v>
      </c>
      <c r="E34" s="67" t="s">
        <v>94</v>
      </c>
      <c r="L34" s="68" t="str">
        <f t="shared" si="2"/>
        <v>TBD</v>
      </c>
      <c r="M34" s="69" t="str">
        <f t="shared" si="3"/>
        <v/>
      </c>
      <c r="O34" s="70" t="s">
        <v>95</v>
      </c>
      <c r="P34" s="19"/>
      <c r="Q34" s="19"/>
      <c r="R34" s="19"/>
      <c r="S34" s="19"/>
      <c r="T34" s="19"/>
      <c r="U34" s="19"/>
      <c r="V34" s="19"/>
      <c r="W34" s="19"/>
      <c r="X34" s="19"/>
      <c r="Y34" s="20"/>
      <c r="AA34" s="30" t="s">
        <v>69</v>
      </c>
      <c r="AB34" s="41"/>
      <c r="AC34" s="42" t="str">
        <f t="shared" si="1"/>
        <v/>
      </c>
      <c r="AD34" s="49" t="str">
        <f>IF(R29="","",R29)</f>
        <v/>
      </c>
    </row>
    <row r="35" spans="1:30" ht="14.1" customHeight="1" x14ac:dyDescent="0.2">
      <c r="A35" s="11">
        <v>35</v>
      </c>
      <c r="B35" s="23"/>
      <c r="C35" s="71"/>
      <c r="E35" s="71" t="s">
        <v>96</v>
      </c>
      <c r="L35" s="68" t="str">
        <f t="shared" si="2"/>
        <v>TBD</v>
      </c>
      <c r="M35" s="69" t="str">
        <f t="shared" si="3"/>
        <v/>
      </c>
      <c r="O35" s="26"/>
      <c r="Y35" s="27"/>
      <c r="AA35" s="30" t="s">
        <v>70</v>
      </c>
      <c r="AB35" s="41"/>
      <c r="AC35" s="42" t="str">
        <f t="shared" si="1"/>
        <v/>
      </c>
      <c r="AD35" s="49" t="str">
        <f>IF(R30="","",R30)</f>
        <v/>
      </c>
    </row>
    <row r="36" spans="1:30" ht="14.1" customHeight="1" x14ac:dyDescent="0.2">
      <c r="A36" s="11">
        <v>36</v>
      </c>
      <c r="B36" s="23"/>
      <c r="C36" s="66" t="s">
        <v>97</v>
      </c>
      <c r="E36" s="67" t="s">
        <v>98</v>
      </c>
      <c r="L36" s="68" t="str">
        <f t="shared" si="2"/>
        <v>TBD</v>
      </c>
      <c r="M36" s="69" t="str">
        <f t="shared" si="3"/>
        <v/>
      </c>
      <c r="O36" s="26"/>
      <c r="T36" s="72" t="s">
        <v>88</v>
      </c>
      <c r="Y36" s="27"/>
      <c r="AA36" s="30" t="s">
        <v>78</v>
      </c>
      <c r="AB36" s="41"/>
      <c r="AC36" s="42" t="str">
        <f t="shared" si="1"/>
        <v/>
      </c>
      <c r="AD36" s="49" t="str">
        <f>IF(V22="","",V22)</f>
        <v/>
      </c>
    </row>
    <row r="37" spans="1:30" ht="14.1" customHeight="1" x14ac:dyDescent="0.2">
      <c r="A37" s="11">
        <v>37</v>
      </c>
      <c r="B37" s="23"/>
      <c r="C37" s="71"/>
      <c r="E37" s="67" t="s">
        <v>99</v>
      </c>
      <c r="L37" s="68" t="str">
        <f t="shared" si="2"/>
        <v>TBD</v>
      </c>
      <c r="M37" s="69" t="str">
        <f t="shared" si="3"/>
        <v/>
      </c>
      <c r="O37" s="73"/>
      <c r="P37" s="31" t="s">
        <v>91</v>
      </c>
      <c r="Y37" s="27"/>
      <c r="AA37" s="30" t="s">
        <v>80</v>
      </c>
      <c r="AB37" s="41"/>
      <c r="AC37" s="42" t="str">
        <f t="shared" si="1"/>
        <v/>
      </c>
      <c r="AD37" s="49" t="str">
        <f>IF(V23="","",V23)</f>
        <v/>
      </c>
    </row>
    <row r="38" spans="1:30" ht="14.1" customHeight="1" x14ac:dyDescent="0.2">
      <c r="A38" s="11">
        <v>38</v>
      </c>
      <c r="B38" s="23"/>
      <c r="C38" s="71"/>
      <c r="E38" s="67" t="s">
        <v>100</v>
      </c>
      <c r="L38" s="68" t="str">
        <f t="shared" si="2"/>
        <v>TBD</v>
      </c>
      <c r="M38" s="69" t="str">
        <f t="shared" si="3"/>
        <v/>
      </c>
      <c r="O38" s="73"/>
      <c r="P38" s="31" t="s">
        <v>94</v>
      </c>
      <c r="Y38" s="27"/>
      <c r="AA38" s="30" t="s">
        <v>81</v>
      </c>
      <c r="AB38" s="41"/>
      <c r="AC38" s="42" t="str">
        <f t="shared" si="1"/>
        <v/>
      </c>
      <c r="AD38" s="49" t="str">
        <f>IF(V24="","",V24)</f>
        <v/>
      </c>
    </row>
    <row r="39" spans="1:30" ht="14.1" customHeight="1" x14ac:dyDescent="0.2">
      <c r="A39" s="11">
        <v>39</v>
      </c>
      <c r="B39" s="23"/>
      <c r="C39" s="71"/>
      <c r="L39" s="71"/>
      <c r="M39" s="74"/>
      <c r="O39" s="73"/>
      <c r="P39" s="17" t="s">
        <v>96</v>
      </c>
      <c r="Y39" s="27"/>
      <c r="AA39" s="30" t="s">
        <v>84</v>
      </c>
      <c r="AB39" s="41"/>
      <c r="AC39" s="42" t="str">
        <f t="shared" si="1"/>
        <v/>
      </c>
      <c r="AD39" s="49" t="str">
        <f>IF(V27="","",V27)</f>
        <v/>
      </c>
    </row>
    <row r="40" spans="1:30" ht="14.1" customHeight="1" x14ac:dyDescent="0.2">
      <c r="A40" s="11">
        <v>40</v>
      </c>
      <c r="B40" s="23"/>
      <c r="C40" s="71"/>
      <c r="F40" s="72" t="s">
        <v>101</v>
      </c>
      <c r="L40" s="71"/>
      <c r="M40" s="74"/>
      <c r="O40" s="73"/>
      <c r="P40" s="31" t="s">
        <v>98</v>
      </c>
      <c r="Y40" s="27"/>
      <c r="AA40" s="30" t="s">
        <v>85</v>
      </c>
      <c r="AB40" s="41"/>
      <c r="AC40" s="42" t="str">
        <f t="shared" si="1"/>
        <v/>
      </c>
      <c r="AD40" s="49" t="str">
        <f>IF(V28="","",V28)</f>
        <v/>
      </c>
    </row>
    <row r="41" spans="1:30" ht="14.1" customHeight="1" x14ac:dyDescent="0.2">
      <c r="A41" s="11">
        <v>41</v>
      </c>
      <c r="B41" s="23"/>
      <c r="C41" s="71"/>
      <c r="E41" s="67" t="s">
        <v>102</v>
      </c>
      <c r="L41" s="68" t="str">
        <f>IF(O45="","TBD",IF(O45=1,"YES",IF(O45=3,"NA","")))</f>
        <v>TBD</v>
      </c>
      <c r="M41" s="69" t="str">
        <f>IF(O45=2,"NO","")</f>
        <v/>
      </c>
      <c r="O41" s="73"/>
      <c r="P41" s="31" t="s">
        <v>99</v>
      </c>
      <c r="Y41" s="27"/>
      <c r="AA41" s="38" t="s">
        <v>103</v>
      </c>
    </row>
    <row r="42" spans="1:30" ht="14.1" customHeight="1" x14ac:dyDescent="0.2">
      <c r="A42" s="11">
        <v>42</v>
      </c>
      <c r="B42" s="23"/>
      <c r="C42" s="71"/>
      <c r="E42" s="71" t="s">
        <v>104</v>
      </c>
      <c r="L42" s="68" t="str">
        <f>IF(O46="","TBD",IF(O46=1,"YES",IF(O46=3,"NA","")))</f>
        <v>TBD</v>
      </c>
      <c r="M42" s="69" t="str">
        <f>IF(O46=2,"NO","")</f>
        <v/>
      </c>
      <c r="O42" s="73"/>
      <c r="P42" s="31" t="s">
        <v>100</v>
      </c>
      <c r="Y42" s="27"/>
      <c r="AA42" s="38" t="s">
        <v>105</v>
      </c>
    </row>
    <row r="43" spans="1:30" ht="14.1" customHeight="1" x14ac:dyDescent="0.2">
      <c r="A43" s="11">
        <v>43</v>
      </c>
      <c r="B43" s="23"/>
      <c r="C43" s="71"/>
      <c r="E43" s="71" t="s">
        <v>106</v>
      </c>
      <c r="L43" s="68" t="str">
        <f>IF(O47="","TBD",IF(O47=1,"YES",IF(O47=3,"NA","")))</f>
        <v>TBD</v>
      </c>
      <c r="M43" s="69" t="str">
        <f>IF(O47=2,"NO","")</f>
        <v/>
      </c>
      <c r="O43" s="26"/>
      <c r="Y43" s="27"/>
      <c r="AA43" s="30" t="s">
        <v>107</v>
      </c>
      <c r="AB43" s="41"/>
      <c r="AC43" s="42" t="str">
        <f t="shared" ref="AC43:AC59" si="4">IF(AB43&lt;&gt;AD43,"Change","")</f>
        <v/>
      </c>
      <c r="AD43" s="49" t="str">
        <f t="shared" ref="AD43:AD59" si="5">IF(Q72="","",Q72)</f>
        <v/>
      </c>
    </row>
    <row r="44" spans="1:30" ht="14.1" customHeight="1" x14ac:dyDescent="0.2">
      <c r="A44" s="11">
        <v>44</v>
      </c>
      <c r="B44" s="23"/>
      <c r="C44" s="71"/>
      <c r="E44" s="71" t="s">
        <v>108</v>
      </c>
      <c r="L44" s="68" t="str">
        <f>IF(O48="","TBD",IF(O48=1,"YES",IF(O48=3,"NA","")))</f>
        <v>TBD</v>
      </c>
      <c r="M44" s="69" t="str">
        <f>IF(O48=2,"NO","")</f>
        <v/>
      </c>
      <c r="O44" s="26"/>
      <c r="T44" s="72" t="s">
        <v>101</v>
      </c>
      <c r="Y44" s="27"/>
      <c r="AA44" s="30" t="s">
        <v>109</v>
      </c>
      <c r="AB44" s="41"/>
      <c r="AC44" s="42" t="str">
        <f t="shared" si="4"/>
        <v/>
      </c>
      <c r="AD44" s="49" t="str">
        <f t="shared" si="5"/>
        <v/>
      </c>
    </row>
    <row r="45" spans="1:30" ht="14.1" customHeight="1" x14ac:dyDescent="0.2">
      <c r="A45" s="11">
        <v>45</v>
      </c>
      <c r="B45" s="23"/>
      <c r="C45" s="71"/>
      <c r="E45" s="71" t="s">
        <v>110</v>
      </c>
      <c r="L45" s="68" t="str">
        <f>IF(O49="","TBD",IF(O49=1,"YES",IF(O49=3,"NA","")))</f>
        <v>TBD</v>
      </c>
      <c r="M45" s="69" t="str">
        <f>IF(O49=2,"NO","")</f>
        <v/>
      </c>
      <c r="O45" s="73"/>
      <c r="P45" s="31" t="s">
        <v>102</v>
      </c>
      <c r="Y45" s="27"/>
      <c r="AA45" s="30" t="s">
        <v>111</v>
      </c>
      <c r="AB45" s="41"/>
      <c r="AC45" s="42" t="str">
        <f t="shared" si="4"/>
        <v/>
      </c>
      <c r="AD45" s="49" t="str">
        <f t="shared" si="5"/>
        <v/>
      </c>
    </row>
    <row r="46" spans="1:30" ht="14.1" customHeight="1" x14ac:dyDescent="0.2">
      <c r="A46" s="11">
        <v>46</v>
      </c>
      <c r="B46" s="23"/>
      <c r="C46" s="71"/>
      <c r="L46" s="71"/>
      <c r="M46" s="74"/>
      <c r="O46" s="73"/>
      <c r="P46" s="17" t="s">
        <v>104</v>
      </c>
      <c r="Y46" s="27"/>
      <c r="AA46" s="30" t="s">
        <v>112</v>
      </c>
      <c r="AB46" s="41"/>
      <c r="AC46" s="42" t="str">
        <f t="shared" si="4"/>
        <v/>
      </c>
      <c r="AD46" s="49" t="str">
        <f t="shared" si="5"/>
        <v/>
      </c>
    </row>
    <row r="47" spans="1:30" ht="14.1" customHeight="1" x14ac:dyDescent="0.2">
      <c r="A47" s="11">
        <v>47</v>
      </c>
      <c r="B47" s="23"/>
      <c r="C47" s="71"/>
      <c r="E47" s="71" t="s">
        <v>113</v>
      </c>
      <c r="L47" s="68" t="str">
        <f t="shared" ref="L47:L56" si="6">IF(O51="","TBD",IF(O51=1,"YES",IF(O51=3,"NA","")))</f>
        <v>TBD</v>
      </c>
      <c r="M47" s="69" t="str">
        <f t="shared" ref="M47:M56" si="7">IF(O51=2,"NO","")</f>
        <v/>
      </c>
      <c r="O47" s="73"/>
      <c r="P47" s="17" t="s">
        <v>106</v>
      </c>
      <c r="Y47" s="27"/>
      <c r="AA47" s="30" t="s">
        <v>114</v>
      </c>
      <c r="AB47" s="41"/>
      <c r="AC47" s="42" t="str">
        <f t="shared" si="4"/>
        <v/>
      </c>
      <c r="AD47" s="49" t="str">
        <f t="shared" si="5"/>
        <v/>
      </c>
    </row>
    <row r="48" spans="1:30" ht="14.1" customHeight="1" x14ac:dyDescent="0.2">
      <c r="A48" s="11">
        <v>48</v>
      </c>
      <c r="B48" s="23"/>
      <c r="C48" s="71"/>
      <c r="E48" s="71" t="s">
        <v>115</v>
      </c>
      <c r="L48" s="68" t="str">
        <f t="shared" si="6"/>
        <v>TBD</v>
      </c>
      <c r="M48" s="69" t="str">
        <f t="shared" si="7"/>
        <v/>
      </c>
      <c r="O48" s="73"/>
      <c r="P48" s="17" t="s">
        <v>108</v>
      </c>
      <c r="Y48" s="27"/>
      <c r="AA48" s="30" t="s">
        <v>116</v>
      </c>
      <c r="AB48" s="41"/>
      <c r="AC48" s="42" t="str">
        <f t="shared" si="4"/>
        <v/>
      </c>
      <c r="AD48" s="49" t="str">
        <f t="shared" si="5"/>
        <v/>
      </c>
    </row>
    <row r="49" spans="1:30" ht="14.1" customHeight="1" x14ac:dyDescent="0.2">
      <c r="A49" s="11">
        <v>49</v>
      </c>
      <c r="B49" s="23"/>
      <c r="C49" s="71"/>
      <c r="E49" s="71" t="s">
        <v>117</v>
      </c>
      <c r="L49" s="68" t="str">
        <f t="shared" si="6"/>
        <v>TBD</v>
      </c>
      <c r="M49" s="69" t="str">
        <f t="shared" si="7"/>
        <v/>
      </c>
      <c r="O49" s="73"/>
      <c r="P49" s="17" t="s">
        <v>110</v>
      </c>
      <c r="Y49" s="27"/>
      <c r="AA49" s="30" t="s">
        <v>118</v>
      </c>
      <c r="AB49" s="41"/>
      <c r="AC49" s="42" t="str">
        <f t="shared" si="4"/>
        <v/>
      </c>
      <c r="AD49" s="49" t="str">
        <f t="shared" si="5"/>
        <v/>
      </c>
    </row>
    <row r="50" spans="1:30" ht="14.1" customHeight="1" x14ac:dyDescent="0.2">
      <c r="A50" s="11">
        <v>50</v>
      </c>
      <c r="B50" s="23"/>
      <c r="C50" s="71"/>
      <c r="E50" s="67" t="s">
        <v>119</v>
      </c>
      <c r="L50" s="68" t="str">
        <f t="shared" si="6"/>
        <v>TBD</v>
      </c>
      <c r="M50" s="69" t="str">
        <f t="shared" si="7"/>
        <v/>
      </c>
      <c r="O50" s="26"/>
      <c r="Y50" s="27"/>
      <c r="AA50" s="30" t="s">
        <v>120</v>
      </c>
      <c r="AB50" s="41"/>
      <c r="AC50" s="42" t="str">
        <f t="shared" si="4"/>
        <v/>
      </c>
      <c r="AD50" s="49" t="str">
        <f t="shared" si="5"/>
        <v/>
      </c>
    </row>
    <row r="51" spans="1:30" ht="14.1" customHeight="1" x14ac:dyDescent="0.2">
      <c r="A51" s="11">
        <v>51</v>
      </c>
      <c r="B51" s="23"/>
      <c r="C51" s="71" t="s">
        <v>121</v>
      </c>
      <c r="E51" s="71" t="s">
        <v>122</v>
      </c>
      <c r="L51" s="68" t="str">
        <f t="shared" si="6"/>
        <v>TBD</v>
      </c>
      <c r="M51" s="69" t="str">
        <f t="shared" si="7"/>
        <v/>
      </c>
      <c r="O51" s="73"/>
      <c r="P51" s="17" t="s">
        <v>113</v>
      </c>
      <c r="Y51" s="27"/>
      <c r="AA51" s="30" t="s">
        <v>123</v>
      </c>
      <c r="AB51" s="41"/>
      <c r="AC51" s="42" t="str">
        <f t="shared" si="4"/>
        <v/>
      </c>
      <c r="AD51" s="49" t="str">
        <f t="shared" si="5"/>
        <v/>
      </c>
    </row>
    <row r="52" spans="1:30" ht="14.1" customHeight="1" x14ac:dyDescent="0.2">
      <c r="A52" s="11">
        <v>52</v>
      </c>
      <c r="B52" s="23"/>
      <c r="C52" s="71" t="s">
        <v>124</v>
      </c>
      <c r="E52" s="71" t="s">
        <v>125</v>
      </c>
      <c r="L52" s="68" t="str">
        <f t="shared" si="6"/>
        <v>TBD</v>
      </c>
      <c r="M52" s="69" t="str">
        <f t="shared" si="7"/>
        <v/>
      </c>
      <c r="O52" s="73"/>
      <c r="P52" s="17" t="s">
        <v>115</v>
      </c>
      <c r="Y52" s="27"/>
      <c r="AA52" s="30" t="s">
        <v>126</v>
      </c>
      <c r="AB52" s="41"/>
      <c r="AC52" s="42" t="str">
        <f t="shared" si="4"/>
        <v/>
      </c>
      <c r="AD52" s="49" t="str">
        <f t="shared" si="5"/>
        <v/>
      </c>
    </row>
    <row r="53" spans="1:30" ht="14.1" customHeight="1" x14ac:dyDescent="0.2">
      <c r="A53" s="11">
        <v>53</v>
      </c>
      <c r="B53" s="23"/>
      <c r="C53" s="71" t="s">
        <v>127</v>
      </c>
      <c r="E53" s="71" t="s">
        <v>128</v>
      </c>
      <c r="L53" s="68" t="str">
        <f t="shared" si="6"/>
        <v>TBD</v>
      </c>
      <c r="M53" s="69" t="str">
        <f t="shared" si="7"/>
        <v/>
      </c>
      <c r="O53" s="73"/>
      <c r="P53" s="17" t="s">
        <v>117</v>
      </c>
      <c r="Y53" s="27"/>
      <c r="AA53" s="30" t="s">
        <v>129</v>
      </c>
      <c r="AB53" s="41"/>
      <c r="AC53" s="42" t="str">
        <f t="shared" si="4"/>
        <v/>
      </c>
      <c r="AD53" s="49" t="str">
        <f t="shared" si="5"/>
        <v/>
      </c>
    </row>
    <row r="54" spans="1:30" ht="14.1" customHeight="1" x14ac:dyDescent="0.2">
      <c r="A54" s="11">
        <v>54</v>
      </c>
      <c r="B54" s="23"/>
      <c r="C54" s="71" t="s">
        <v>130</v>
      </c>
      <c r="E54" s="71" t="s">
        <v>131</v>
      </c>
      <c r="L54" s="68" t="str">
        <f t="shared" si="6"/>
        <v>TBD</v>
      </c>
      <c r="M54" s="69" t="str">
        <f t="shared" si="7"/>
        <v/>
      </c>
      <c r="O54" s="73"/>
      <c r="P54" s="31" t="s">
        <v>119</v>
      </c>
      <c r="Y54" s="27"/>
      <c r="AA54" s="30" t="s">
        <v>132</v>
      </c>
      <c r="AB54" s="41"/>
      <c r="AC54" s="42" t="str">
        <f t="shared" si="4"/>
        <v/>
      </c>
      <c r="AD54" s="49" t="str">
        <f t="shared" si="5"/>
        <v/>
      </c>
    </row>
    <row r="55" spans="1:30" ht="14.1" customHeight="1" x14ac:dyDescent="0.2">
      <c r="A55" s="11">
        <v>55</v>
      </c>
      <c r="B55" s="23"/>
      <c r="C55" s="71" t="s">
        <v>133</v>
      </c>
      <c r="E55" s="71" t="s">
        <v>134</v>
      </c>
      <c r="L55" s="68" t="str">
        <f t="shared" si="6"/>
        <v>TBD</v>
      </c>
      <c r="M55" s="69" t="str">
        <f t="shared" si="7"/>
        <v/>
      </c>
      <c r="O55" s="73"/>
      <c r="P55" s="17" t="s">
        <v>122</v>
      </c>
      <c r="Y55" s="27"/>
      <c r="AA55" s="30" t="s">
        <v>135</v>
      </c>
      <c r="AB55" s="41"/>
      <c r="AC55" s="42" t="str">
        <f t="shared" si="4"/>
        <v/>
      </c>
      <c r="AD55" s="49" t="str">
        <f t="shared" si="5"/>
        <v/>
      </c>
    </row>
    <row r="56" spans="1:30" ht="14.1" customHeight="1" x14ac:dyDescent="0.2">
      <c r="A56" s="11">
        <v>56</v>
      </c>
      <c r="B56" s="23"/>
      <c r="C56" s="71"/>
      <c r="E56" s="71" t="s">
        <v>136</v>
      </c>
      <c r="L56" s="68" t="str">
        <f t="shared" si="6"/>
        <v>TBD</v>
      </c>
      <c r="M56" s="69" t="str">
        <f t="shared" si="7"/>
        <v/>
      </c>
      <c r="O56" s="73"/>
      <c r="P56" s="17" t="s">
        <v>137</v>
      </c>
      <c r="Y56" s="27"/>
      <c r="AA56" s="30" t="s">
        <v>138</v>
      </c>
      <c r="AB56" s="41"/>
      <c r="AC56" s="42" t="str">
        <f t="shared" si="4"/>
        <v/>
      </c>
      <c r="AD56" s="49" t="str">
        <f t="shared" si="5"/>
        <v/>
      </c>
    </row>
    <row r="57" spans="1:30" ht="14.1" customHeight="1" x14ac:dyDescent="0.2">
      <c r="A57" s="11">
        <v>57</v>
      </c>
      <c r="B57" s="23"/>
      <c r="C57" s="71"/>
      <c r="L57" s="71"/>
      <c r="M57" s="74"/>
      <c r="O57" s="73"/>
      <c r="P57" s="17" t="s">
        <v>139</v>
      </c>
      <c r="Y57" s="27"/>
      <c r="AA57" s="30" t="s">
        <v>140</v>
      </c>
      <c r="AB57" s="41"/>
      <c r="AC57" s="42" t="str">
        <f t="shared" si="4"/>
        <v/>
      </c>
      <c r="AD57" s="49" t="str">
        <f t="shared" si="5"/>
        <v/>
      </c>
    </row>
    <row r="58" spans="1:30" ht="14.1" customHeight="1" x14ac:dyDescent="0.2">
      <c r="A58" s="11">
        <v>58</v>
      </c>
      <c r="B58" s="23"/>
      <c r="C58" s="71"/>
      <c r="F58" s="72" t="s">
        <v>141</v>
      </c>
      <c r="L58" s="71"/>
      <c r="M58" s="74"/>
      <c r="O58" s="73"/>
      <c r="P58" s="17" t="s">
        <v>142</v>
      </c>
      <c r="Y58" s="27"/>
      <c r="AA58" s="30" t="s">
        <v>143</v>
      </c>
      <c r="AB58" s="41"/>
      <c r="AC58" s="42" t="str">
        <f t="shared" si="4"/>
        <v/>
      </c>
      <c r="AD58" s="49" t="str">
        <f t="shared" si="5"/>
        <v/>
      </c>
    </row>
    <row r="59" spans="1:30" ht="14.1" customHeight="1" x14ac:dyDescent="0.2">
      <c r="A59" s="11">
        <v>59</v>
      </c>
      <c r="B59" s="23"/>
      <c r="C59" s="71"/>
      <c r="E59" s="71" t="s">
        <v>144</v>
      </c>
      <c r="L59" s="68" t="str">
        <f>IF(O63="","TBD",IF(O63=1,"YES",IF(O63=3,"NA","")))</f>
        <v>NA</v>
      </c>
      <c r="M59" s="69" t="str">
        <f>IF(O63=2,"NO","")</f>
        <v/>
      </c>
      <c r="O59" s="73"/>
      <c r="P59" s="17" t="s">
        <v>134</v>
      </c>
      <c r="Y59" s="27"/>
      <c r="AA59" s="30" t="s">
        <v>145</v>
      </c>
      <c r="AB59" s="41"/>
      <c r="AC59" s="42" t="str">
        <f t="shared" si="4"/>
        <v/>
      </c>
      <c r="AD59" s="49" t="str">
        <f t="shared" si="5"/>
        <v/>
      </c>
    </row>
    <row r="60" spans="1:30" ht="14.1" customHeight="1" x14ac:dyDescent="0.2">
      <c r="A60" s="11">
        <v>60</v>
      </c>
      <c r="B60" s="23"/>
      <c r="C60" s="71"/>
      <c r="E60" s="71" t="s">
        <v>146</v>
      </c>
      <c r="L60" s="68" t="str">
        <f>IF(O64="","TBD",IF(O64=1,"YES",IF(O64=3,"NA","")))</f>
        <v>NA</v>
      </c>
      <c r="M60" s="69" t="str">
        <f>IF(O64=2,"NO","")</f>
        <v/>
      </c>
      <c r="O60" s="73"/>
      <c r="P60" s="17" t="s">
        <v>136</v>
      </c>
      <c r="Y60" s="27"/>
      <c r="AA60" s="38" t="s">
        <v>147</v>
      </c>
    </row>
    <row r="61" spans="1:30" ht="14.1" customHeight="1" x14ac:dyDescent="0.2">
      <c r="A61" s="11">
        <v>61</v>
      </c>
      <c r="B61" s="23"/>
      <c r="C61" s="71"/>
      <c r="E61" s="71" t="s">
        <v>148</v>
      </c>
      <c r="L61" s="68" t="str">
        <f>IF(O65="","TBD",IF(O65=1,"YES",IF(O65=3,"NA","")))</f>
        <v>NA</v>
      </c>
      <c r="M61" s="69" t="str">
        <f>IF(O65=2,"NO","")</f>
        <v/>
      </c>
      <c r="O61" s="26"/>
      <c r="Y61" s="27"/>
      <c r="AA61" s="30" t="s">
        <v>107</v>
      </c>
      <c r="AB61" s="41"/>
      <c r="AC61" s="42" t="str">
        <f t="shared" ref="AC61:AC77" si="8">IF(AB61&lt;&gt;AD61,"Change","")</f>
        <v/>
      </c>
      <c r="AD61" s="49" t="str">
        <f t="shared" ref="AD61:AD77" si="9">IF(R72="","",R72)</f>
        <v/>
      </c>
    </row>
    <row r="62" spans="1:30" ht="14.1" customHeight="1" x14ac:dyDescent="0.2">
      <c r="A62" s="11">
        <v>62</v>
      </c>
      <c r="B62" s="23"/>
      <c r="C62" s="71"/>
      <c r="E62" s="71" t="s">
        <v>149</v>
      </c>
      <c r="L62" s="68" t="str">
        <f>IF(O66="","TBD",IF(O66=1,"YES",IF(O66=3,"NA","")))</f>
        <v>NA</v>
      </c>
      <c r="M62" s="69" t="str">
        <f>IF(O66=2,"NO","")</f>
        <v/>
      </c>
      <c r="O62" s="26"/>
      <c r="T62" s="72" t="s">
        <v>141</v>
      </c>
      <c r="Y62" s="27"/>
      <c r="AA62" s="30" t="s">
        <v>109</v>
      </c>
      <c r="AB62" s="41"/>
      <c r="AC62" s="42" t="str">
        <f t="shared" si="8"/>
        <v/>
      </c>
      <c r="AD62" s="49" t="str">
        <f t="shared" si="9"/>
        <v/>
      </c>
    </row>
    <row r="63" spans="1:30" ht="14.1" customHeight="1" x14ac:dyDescent="0.2">
      <c r="A63" s="11">
        <v>63</v>
      </c>
      <c r="B63" s="23"/>
      <c r="M63" s="25"/>
      <c r="O63" s="75">
        <f>IF(S118="",3,IF(S118&lt;X117,1,2))</f>
        <v>3</v>
      </c>
      <c r="P63" s="17" t="s">
        <v>144</v>
      </c>
      <c r="Y63" s="27"/>
      <c r="AA63" s="30" t="s">
        <v>111</v>
      </c>
      <c r="AB63" s="41"/>
      <c r="AC63" s="42" t="str">
        <f t="shared" si="8"/>
        <v/>
      </c>
      <c r="AD63" s="49" t="str">
        <f t="shared" si="9"/>
        <v/>
      </c>
    </row>
    <row r="64" spans="1:30" ht="14.1" customHeight="1" thickBot="1" x14ac:dyDescent="0.25">
      <c r="A64" s="11">
        <v>64</v>
      </c>
      <c r="B64" s="32"/>
      <c r="C64" s="33"/>
      <c r="D64" s="33"/>
      <c r="E64" s="33"/>
      <c r="F64" s="33"/>
      <c r="G64" s="33"/>
      <c r="H64" s="33"/>
      <c r="I64" s="33"/>
      <c r="J64" s="33"/>
      <c r="K64" s="33"/>
      <c r="L64" s="33"/>
      <c r="M64" s="34"/>
      <c r="O64" s="75">
        <f>IF(Q118="",3,IF(Q118&lt;X116,1,2))</f>
        <v>3</v>
      </c>
      <c r="P64" s="17" t="s">
        <v>146</v>
      </c>
      <c r="Y64" s="27"/>
      <c r="AA64" s="30" t="s">
        <v>112</v>
      </c>
      <c r="AB64" s="41"/>
      <c r="AC64" s="42" t="str">
        <f t="shared" si="8"/>
        <v/>
      </c>
      <c r="AD64" s="49" t="str">
        <f t="shared" si="9"/>
        <v/>
      </c>
    </row>
    <row r="65" spans="1:30" ht="14.1" customHeight="1" thickTop="1" x14ac:dyDescent="0.2">
      <c r="A65" s="11">
        <v>65</v>
      </c>
      <c r="C65" s="30" t="s">
        <v>49</v>
      </c>
      <c r="D65" s="253" t="str">
        <f>IF($P$7="","",$P$7)</f>
        <v/>
      </c>
      <c r="L65" s="30" t="s">
        <v>50</v>
      </c>
      <c r="M65" s="76" t="str">
        <f>IF($X$7="","",$X$7)</f>
        <v>Eugene Mah</v>
      </c>
      <c r="O65" s="75">
        <f>IF(T118="",3,IF(T118&lt;X119,1,2))</f>
        <v>3</v>
      </c>
      <c r="P65" s="17" t="s">
        <v>148</v>
      </c>
      <c r="Y65" s="27"/>
      <c r="AA65" s="30" t="s">
        <v>114</v>
      </c>
      <c r="AB65" s="41"/>
      <c r="AC65" s="42" t="str">
        <f t="shared" si="8"/>
        <v/>
      </c>
      <c r="AD65" s="49" t="str">
        <f t="shared" si="9"/>
        <v/>
      </c>
    </row>
    <row r="66" spans="1:30" ht="14.1" customHeight="1" x14ac:dyDescent="0.2">
      <c r="A66" s="11">
        <v>66</v>
      </c>
      <c r="C66" s="30" t="s">
        <v>150</v>
      </c>
      <c r="D66" s="77" t="str">
        <f>IF($R$14="","",$R$14)</f>
        <v/>
      </c>
      <c r="L66" s="30" t="s">
        <v>63</v>
      </c>
      <c r="M66" s="76" t="str">
        <f>IF($R$13="","",$R$13)</f>
        <v/>
      </c>
      <c r="O66" s="75">
        <f>IF(U118="",3,IF(U118&lt;X120,1,2))</f>
        <v>3</v>
      </c>
      <c r="P66" s="17" t="s">
        <v>149</v>
      </c>
      <c r="Y66" s="27"/>
      <c r="AA66" s="30" t="s">
        <v>116</v>
      </c>
      <c r="AB66" s="41"/>
      <c r="AC66" s="42" t="str">
        <f t="shared" si="8"/>
        <v/>
      </c>
      <c r="AD66" s="49" t="str">
        <f t="shared" si="9"/>
        <v/>
      </c>
    </row>
    <row r="67" spans="1:30" ht="14.1" customHeight="1" thickBot="1" x14ac:dyDescent="0.25">
      <c r="A67" s="11">
        <v>1</v>
      </c>
      <c r="M67" s="78" t="str">
        <f>$H$2</f>
        <v>Medical University of South Carolina</v>
      </c>
      <c r="O67" s="35"/>
      <c r="P67" s="36"/>
      <c r="Q67" s="36"/>
      <c r="R67" s="36"/>
      <c r="S67" s="36"/>
      <c r="T67" s="36"/>
      <c r="U67" s="36"/>
      <c r="V67" s="36"/>
      <c r="W67" s="36"/>
      <c r="X67" s="36"/>
      <c r="Y67" s="37"/>
      <c r="AA67" s="30" t="s">
        <v>118</v>
      </c>
      <c r="AB67" s="41"/>
      <c r="AC67" s="42" t="str">
        <f t="shared" si="8"/>
        <v/>
      </c>
      <c r="AD67" s="49" t="str">
        <f t="shared" si="9"/>
        <v/>
      </c>
    </row>
    <row r="68" spans="1:30" ht="14.1" customHeight="1" thickBot="1" x14ac:dyDescent="0.25">
      <c r="A68" s="11">
        <v>2</v>
      </c>
      <c r="H68" s="44" t="s">
        <v>92</v>
      </c>
      <c r="M68" s="38" t="str">
        <f>$H$5</f>
        <v>CT System Compliance Inspection</v>
      </c>
      <c r="AA68" s="30" t="s">
        <v>120</v>
      </c>
      <c r="AB68" s="41"/>
      <c r="AC68" s="42" t="str">
        <f t="shared" si="8"/>
        <v/>
      </c>
      <c r="AD68" s="49" t="str">
        <f t="shared" si="9"/>
        <v/>
      </c>
    </row>
    <row r="69" spans="1:30" ht="14.1" customHeight="1" thickTop="1" thickBot="1" x14ac:dyDescent="0.25">
      <c r="A69" s="11">
        <v>3</v>
      </c>
      <c r="B69" s="14"/>
      <c r="C69" s="15"/>
      <c r="D69" s="15"/>
      <c r="E69" s="15"/>
      <c r="F69" s="15"/>
      <c r="G69" s="15"/>
      <c r="H69" s="65" t="s">
        <v>103</v>
      </c>
      <c r="I69" s="15"/>
      <c r="J69" s="15"/>
      <c r="K69" s="15"/>
      <c r="L69" s="15"/>
      <c r="M69" s="16"/>
      <c r="T69" s="44" t="s">
        <v>103</v>
      </c>
      <c r="AA69" s="30" t="s">
        <v>123</v>
      </c>
      <c r="AB69" s="41"/>
      <c r="AC69" s="42" t="str">
        <f t="shared" si="8"/>
        <v/>
      </c>
      <c r="AD69" s="49" t="str">
        <f t="shared" si="9"/>
        <v/>
      </c>
    </row>
    <row r="70" spans="1:30" ht="14.1" customHeight="1" x14ac:dyDescent="0.2">
      <c r="A70" s="11">
        <v>4</v>
      </c>
      <c r="B70" s="23"/>
      <c r="E70" s="71"/>
      <c r="F70" s="276" t="s">
        <v>151</v>
      </c>
      <c r="G70" s="276"/>
      <c r="H70" s="276"/>
      <c r="I70" s="276" t="s">
        <v>152</v>
      </c>
      <c r="J70" s="276"/>
      <c r="M70" s="25"/>
      <c r="O70" s="46"/>
      <c r="P70" s="19"/>
      <c r="Q70" s="277" t="s">
        <v>151</v>
      </c>
      <c r="R70" s="277"/>
      <c r="S70" s="277"/>
      <c r="T70" s="277" t="s">
        <v>152</v>
      </c>
      <c r="U70" s="277"/>
      <c r="V70" s="19"/>
      <c r="W70" s="19"/>
      <c r="X70" s="19"/>
      <c r="Y70" s="20"/>
      <c r="AA70" s="30" t="s">
        <v>126</v>
      </c>
      <c r="AB70" s="41"/>
      <c r="AC70" s="42" t="str">
        <f t="shared" si="8"/>
        <v/>
      </c>
      <c r="AD70" s="49" t="str">
        <f t="shared" si="9"/>
        <v/>
      </c>
    </row>
    <row r="71" spans="1:30" ht="14.1" customHeight="1" thickBot="1" x14ac:dyDescent="0.25">
      <c r="A71" s="11">
        <v>5</v>
      </c>
      <c r="B71" s="23"/>
      <c r="E71" s="71"/>
      <c r="F71" s="10" t="s">
        <v>153</v>
      </c>
      <c r="G71" s="10" t="s">
        <v>154</v>
      </c>
      <c r="H71" s="10" t="s">
        <v>155</v>
      </c>
      <c r="I71" s="10" t="s">
        <v>153</v>
      </c>
      <c r="J71" s="10" t="s">
        <v>155</v>
      </c>
      <c r="M71" s="25"/>
      <c r="O71" s="26"/>
      <c r="Q71" s="11" t="s">
        <v>153</v>
      </c>
      <c r="R71" s="11" t="s">
        <v>154</v>
      </c>
      <c r="S71" s="11" t="s">
        <v>155</v>
      </c>
      <c r="T71" s="11" t="s">
        <v>153</v>
      </c>
      <c r="U71" s="11" t="s">
        <v>155</v>
      </c>
      <c r="Y71" s="27"/>
      <c r="AA71" s="30" t="s">
        <v>129</v>
      </c>
      <c r="AB71" s="41"/>
      <c r="AC71" s="42" t="str">
        <f t="shared" si="8"/>
        <v/>
      </c>
      <c r="AD71" s="49" t="str">
        <f t="shared" si="9"/>
        <v/>
      </c>
    </row>
    <row r="72" spans="1:30" ht="14.1" customHeight="1" x14ac:dyDescent="0.2">
      <c r="A72" s="11">
        <v>6</v>
      </c>
      <c r="B72" s="23"/>
      <c r="E72" s="50" t="s">
        <v>107</v>
      </c>
      <c r="F72" s="254" t="str">
        <f t="shared" ref="F72:F88" si="10">IF(Q72="","",Q72)</f>
        <v/>
      </c>
      <c r="G72" s="255" t="str">
        <f t="shared" ref="G72:G88" si="11">IF(R72="","",R72)</f>
        <v/>
      </c>
      <c r="H72" s="255" t="str">
        <f t="shared" ref="H72:H88" si="12">IF(S72="","",S72)</f>
        <v/>
      </c>
      <c r="I72" s="255" t="str">
        <f t="shared" ref="I72:I88" si="13">IF(T72="","",T72)</f>
        <v/>
      </c>
      <c r="J72" s="256" t="str">
        <f t="shared" ref="J72:J88" si="14">IF(U72="","",U72)</f>
        <v/>
      </c>
      <c r="M72" s="25"/>
      <c r="O72" s="26"/>
      <c r="P72" s="30" t="s">
        <v>107</v>
      </c>
      <c r="Q72" s="241" t="str">
        <f t="shared" ref="Q72:Q88" si="15">IF(Q91&lt;&gt;"",Q91,IF(AB43="","",AB43))</f>
        <v/>
      </c>
      <c r="R72" s="241" t="str">
        <f t="shared" ref="R72:R88" si="16">IF(R91&lt;&gt;"",R91,IF(AB61="","",AB61))</f>
        <v/>
      </c>
      <c r="S72" s="241" t="str">
        <f t="shared" ref="S72:S88" si="17">IF(S91&lt;&gt;"",S91,IF(AB79="","",AB79))</f>
        <v/>
      </c>
      <c r="T72" s="241" t="str">
        <f t="shared" ref="T72:T88" si="18">IF(T91&lt;&gt;"",T91,IF(AB97="","",AB97))</f>
        <v/>
      </c>
      <c r="U72" s="241" t="str">
        <f t="shared" ref="U72:U88" si="19">IF(U91&lt;&gt;"",U91,IF(AB115="","",AB115))</f>
        <v/>
      </c>
      <c r="Y72" s="27"/>
      <c r="AA72" s="30" t="s">
        <v>132</v>
      </c>
      <c r="AB72" s="41"/>
      <c r="AC72" s="42" t="str">
        <f t="shared" si="8"/>
        <v/>
      </c>
      <c r="AD72" s="49" t="str">
        <f t="shared" si="9"/>
        <v/>
      </c>
    </row>
    <row r="73" spans="1:30" ht="14.1" customHeight="1" x14ac:dyDescent="0.2">
      <c r="A73" s="11">
        <v>7</v>
      </c>
      <c r="B73" s="23"/>
      <c r="E73" s="50" t="s">
        <v>109</v>
      </c>
      <c r="F73" s="257" t="str">
        <f t="shared" si="10"/>
        <v/>
      </c>
      <c r="G73" s="258" t="str">
        <f t="shared" si="11"/>
        <v/>
      </c>
      <c r="H73" s="258" t="str">
        <f t="shared" si="12"/>
        <v/>
      </c>
      <c r="I73" s="258" t="str">
        <f t="shared" si="13"/>
        <v/>
      </c>
      <c r="J73" s="259" t="str">
        <f t="shared" si="14"/>
        <v/>
      </c>
      <c r="M73" s="25"/>
      <c r="O73" s="26"/>
      <c r="P73" s="30" t="s">
        <v>109</v>
      </c>
      <c r="Q73" s="242" t="str">
        <f t="shared" si="15"/>
        <v/>
      </c>
      <c r="R73" s="242" t="str">
        <f t="shared" si="16"/>
        <v/>
      </c>
      <c r="S73" s="242" t="str">
        <f t="shared" si="17"/>
        <v/>
      </c>
      <c r="T73" s="242" t="str">
        <f t="shared" si="18"/>
        <v/>
      </c>
      <c r="U73" s="242" t="str">
        <f t="shared" si="19"/>
        <v/>
      </c>
      <c r="Y73" s="27"/>
      <c r="AA73" s="30" t="s">
        <v>135</v>
      </c>
      <c r="AB73" s="41"/>
      <c r="AC73" s="42" t="str">
        <f t="shared" si="8"/>
        <v/>
      </c>
      <c r="AD73" s="49" t="str">
        <f t="shared" si="9"/>
        <v/>
      </c>
    </row>
    <row r="74" spans="1:30" ht="14.1" customHeight="1" x14ac:dyDescent="0.2">
      <c r="A74" s="11">
        <v>8</v>
      </c>
      <c r="B74" s="23"/>
      <c r="E74" s="50" t="s">
        <v>111</v>
      </c>
      <c r="F74" s="257" t="str">
        <f t="shared" si="10"/>
        <v/>
      </c>
      <c r="G74" s="258" t="str">
        <f t="shared" si="11"/>
        <v/>
      </c>
      <c r="H74" s="258" t="str">
        <f t="shared" si="12"/>
        <v/>
      </c>
      <c r="I74" s="258" t="str">
        <f t="shared" si="13"/>
        <v/>
      </c>
      <c r="J74" s="259" t="str">
        <f t="shared" si="14"/>
        <v/>
      </c>
      <c r="M74" s="25"/>
      <c r="O74" s="26"/>
      <c r="P74" s="30" t="s">
        <v>111</v>
      </c>
      <c r="Q74" s="241" t="str">
        <f t="shared" si="15"/>
        <v/>
      </c>
      <c r="R74" s="241" t="str">
        <f t="shared" si="16"/>
        <v/>
      </c>
      <c r="S74" s="241" t="str">
        <f t="shared" si="17"/>
        <v/>
      </c>
      <c r="T74" s="241" t="str">
        <f t="shared" si="18"/>
        <v/>
      </c>
      <c r="U74" s="241" t="str">
        <f t="shared" si="19"/>
        <v/>
      </c>
      <c r="Y74" s="27"/>
      <c r="AA74" s="30" t="s">
        <v>138</v>
      </c>
      <c r="AB74" s="41"/>
      <c r="AC74" s="42" t="str">
        <f t="shared" si="8"/>
        <v/>
      </c>
      <c r="AD74" s="49" t="str">
        <f t="shared" si="9"/>
        <v/>
      </c>
    </row>
    <row r="75" spans="1:30" ht="14.1" customHeight="1" x14ac:dyDescent="0.2">
      <c r="A75" s="11">
        <v>9</v>
      </c>
      <c r="B75" s="23"/>
      <c r="E75" s="50" t="s">
        <v>112</v>
      </c>
      <c r="F75" s="257" t="str">
        <f t="shared" si="10"/>
        <v/>
      </c>
      <c r="G75" s="258" t="str">
        <f t="shared" si="11"/>
        <v/>
      </c>
      <c r="H75" s="258" t="str">
        <f t="shared" si="12"/>
        <v/>
      </c>
      <c r="I75" s="258" t="str">
        <f t="shared" si="13"/>
        <v/>
      </c>
      <c r="J75" s="259" t="str">
        <f t="shared" si="14"/>
        <v/>
      </c>
      <c r="M75" s="25"/>
      <c r="O75" s="26"/>
      <c r="P75" s="30" t="s">
        <v>112</v>
      </c>
      <c r="Q75" s="241" t="str">
        <f t="shared" si="15"/>
        <v/>
      </c>
      <c r="R75" s="241" t="str">
        <f t="shared" si="16"/>
        <v/>
      </c>
      <c r="S75" s="241" t="str">
        <f t="shared" si="17"/>
        <v/>
      </c>
      <c r="T75" s="241" t="str">
        <f t="shared" si="18"/>
        <v/>
      </c>
      <c r="U75" s="241" t="str">
        <f t="shared" si="19"/>
        <v/>
      </c>
      <c r="Y75" s="27"/>
      <c r="AA75" s="30" t="s">
        <v>140</v>
      </c>
      <c r="AB75" s="41"/>
      <c r="AC75" s="42" t="str">
        <f t="shared" si="8"/>
        <v/>
      </c>
      <c r="AD75" s="49" t="str">
        <f t="shared" si="9"/>
        <v/>
      </c>
    </row>
    <row r="76" spans="1:30" ht="14.1" customHeight="1" x14ac:dyDescent="0.2">
      <c r="A76" s="11">
        <v>10</v>
      </c>
      <c r="B76" s="23"/>
      <c r="E76" s="50" t="s">
        <v>114</v>
      </c>
      <c r="F76" s="257" t="str">
        <f t="shared" si="10"/>
        <v/>
      </c>
      <c r="G76" s="258" t="str">
        <f t="shared" si="11"/>
        <v/>
      </c>
      <c r="H76" s="258" t="str">
        <f t="shared" si="12"/>
        <v/>
      </c>
      <c r="I76" s="258" t="str">
        <f t="shared" si="13"/>
        <v/>
      </c>
      <c r="J76" s="259" t="str">
        <f t="shared" si="14"/>
        <v/>
      </c>
      <c r="M76" s="25"/>
      <c r="O76" s="26"/>
      <c r="P76" s="30" t="s">
        <v>114</v>
      </c>
      <c r="Q76" s="241" t="str">
        <f t="shared" si="15"/>
        <v/>
      </c>
      <c r="R76" s="241" t="str">
        <f t="shared" si="16"/>
        <v/>
      </c>
      <c r="S76" s="241" t="str">
        <f t="shared" si="17"/>
        <v/>
      </c>
      <c r="T76" s="241" t="str">
        <f t="shared" si="18"/>
        <v/>
      </c>
      <c r="U76" s="241" t="str">
        <f t="shared" si="19"/>
        <v/>
      </c>
      <c r="Y76" s="27"/>
      <c r="AA76" s="30" t="s">
        <v>143</v>
      </c>
      <c r="AB76" s="41"/>
      <c r="AC76" s="42" t="str">
        <f t="shared" si="8"/>
        <v/>
      </c>
      <c r="AD76" s="49" t="str">
        <f t="shared" si="9"/>
        <v/>
      </c>
    </row>
    <row r="77" spans="1:30" ht="14.1" customHeight="1" x14ac:dyDescent="0.2">
      <c r="A77" s="11">
        <v>11</v>
      </c>
      <c r="B77" s="23"/>
      <c r="E77" s="50" t="s">
        <v>116</v>
      </c>
      <c r="F77" s="257" t="str">
        <f t="shared" si="10"/>
        <v/>
      </c>
      <c r="G77" s="258" t="str">
        <f t="shared" si="11"/>
        <v/>
      </c>
      <c r="H77" s="258" t="str">
        <f t="shared" si="12"/>
        <v/>
      </c>
      <c r="I77" s="258" t="str">
        <f t="shared" si="13"/>
        <v/>
      </c>
      <c r="J77" s="259" t="str">
        <f t="shared" si="14"/>
        <v/>
      </c>
      <c r="M77" s="25"/>
      <c r="O77" s="26"/>
      <c r="P77" s="30" t="s">
        <v>116</v>
      </c>
      <c r="Q77" s="241" t="str">
        <f t="shared" si="15"/>
        <v/>
      </c>
      <c r="R77" s="241" t="str">
        <f t="shared" si="16"/>
        <v/>
      </c>
      <c r="S77" s="241" t="str">
        <f t="shared" si="17"/>
        <v/>
      </c>
      <c r="T77" s="241" t="str">
        <f t="shared" si="18"/>
        <v/>
      </c>
      <c r="U77" s="241" t="str">
        <f t="shared" si="19"/>
        <v/>
      </c>
      <c r="Y77" s="27"/>
      <c r="AA77" s="30" t="s">
        <v>145</v>
      </c>
      <c r="AB77" s="41"/>
      <c r="AC77" s="42" t="str">
        <f t="shared" si="8"/>
        <v/>
      </c>
      <c r="AD77" s="49" t="str">
        <f t="shared" si="9"/>
        <v/>
      </c>
    </row>
    <row r="78" spans="1:30" ht="14.1" customHeight="1" x14ac:dyDescent="0.2">
      <c r="A78" s="11">
        <v>12</v>
      </c>
      <c r="B78" s="23"/>
      <c r="E78" s="50" t="s">
        <v>118</v>
      </c>
      <c r="F78" s="257" t="str">
        <f t="shared" si="10"/>
        <v/>
      </c>
      <c r="G78" s="258" t="str">
        <f t="shared" si="11"/>
        <v/>
      </c>
      <c r="H78" s="258" t="str">
        <f t="shared" si="12"/>
        <v/>
      </c>
      <c r="I78" s="258" t="str">
        <f t="shared" si="13"/>
        <v/>
      </c>
      <c r="J78" s="259" t="str">
        <f t="shared" si="14"/>
        <v/>
      </c>
      <c r="M78" s="25"/>
      <c r="O78" s="26"/>
      <c r="P78" s="30" t="s">
        <v>118</v>
      </c>
      <c r="Q78" s="241" t="str">
        <f t="shared" si="15"/>
        <v/>
      </c>
      <c r="R78" s="241" t="str">
        <f t="shared" si="16"/>
        <v/>
      </c>
      <c r="S78" s="241" t="str">
        <f t="shared" si="17"/>
        <v/>
      </c>
      <c r="T78" s="241" t="str">
        <f t="shared" si="18"/>
        <v/>
      </c>
      <c r="U78" s="241" t="str">
        <f t="shared" si="19"/>
        <v/>
      </c>
      <c r="Y78" s="27"/>
      <c r="AA78" s="38" t="s">
        <v>156</v>
      </c>
      <c r="AB78" s="22"/>
      <c r="AC78" s="22"/>
      <c r="AD78" s="22"/>
    </row>
    <row r="79" spans="1:30" ht="14.1" customHeight="1" x14ac:dyDescent="0.2">
      <c r="A79" s="11">
        <v>13</v>
      </c>
      <c r="B79" s="23"/>
      <c r="E79" s="50" t="s">
        <v>120</v>
      </c>
      <c r="F79" s="257" t="str">
        <f t="shared" si="10"/>
        <v/>
      </c>
      <c r="G79" s="258" t="str">
        <f t="shared" si="11"/>
        <v/>
      </c>
      <c r="H79" s="258" t="str">
        <f t="shared" si="12"/>
        <v/>
      </c>
      <c r="I79" s="258" t="str">
        <f t="shared" si="13"/>
        <v/>
      </c>
      <c r="J79" s="259" t="str">
        <f t="shared" si="14"/>
        <v/>
      </c>
      <c r="M79" s="25"/>
      <c r="O79" s="26"/>
      <c r="P79" s="30" t="s">
        <v>120</v>
      </c>
      <c r="Q79" s="241" t="str">
        <f t="shared" si="15"/>
        <v/>
      </c>
      <c r="R79" s="241" t="str">
        <f t="shared" si="16"/>
        <v/>
      </c>
      <c r="S79" s="241" t="str">
        <f t="shared" si="17"/>
        <v/>
      </c>
      <c r="T79" s="241" t="str">
        <f t="shared" si="18"/>
        <v/>
      </c>
      <c r="U79" s="241" t="str">
        <f t="shared" si="19"/>
        <v/>
      </c>
      <c r="Y79" s="27"/>
      <c r="AA79" s="30" t="s">
        <v>107</v>
      </c>
      <c r="AB79" s="41"/>
      <c r="AC79" s="42" t="str">
        <f t="shared" ref="AC79:AC95" si="20">IF(AB79&lt;&gt;AD79,"Change","")</f>
        <v/>
      </c>
      <c r="AD79" s="49" t="str">
        <f t="shared" ref="AD79:AD95" si="21">IF(S72="","",S72)</f>
        <v/>
      </c>
    </row>
    <row r="80" spans="1:30" ht="14.1" customHeight="1" x14ac:dyDescent="0.2">
      <c r="A80" s="11">
        <v>14</v>
      </c>
      <c r="B80" s="23"/>
      <c r="E80" s="50" t="s">
        <v>123</v>
      </c>
      <c r="F80" s="257" t="str">
        <f t="shared" si="10"/>
        <v/>
      </c>
      <c r="G80" s="258" t="str">
        <f t="shared" si="11"/>
        <v/>
      </c>
      <c r="H80" s="258" t="str">
        <f t="shared" si="12"/>
        <v/>
      </c>
      <c r="I80" s="258" t="str">
        <f t="shared" si="13"/>
        <v/>
      </c>
      <c r="J80" s="259" t="str">
        <f t="shared" si="14"/>
        <v/>
      </c>
      <c r="M80" s="25"/>
      <c r="O80" s="26"/>
      <c r="P80" s="30" t="s">
        <v>123</v>
      </c>
      <c r="Q80" s="241" t="str">
        <f t="shared" si="15"/>
        <v/>
      </c>
      <c r="R80" s="241" t="str">
        <f t="shared" si="16"/>
        <v/>
      </c>
      <c r="S80" s="241" t="str">
        <f t="shared" si="17"/>
        <v/>
      </c>
      <c r="T80" s="241" t="str">
        <f t="shared" si="18"/>
        <v/>
      </c>
      <c r="U80" s="241" t="str">
        <f t="shared" si="19"/>
        <v/>
      </c>
      <c r="Y80" s="27"/>
      <c r="AA80" s="30" t="s">
        <v>109</v>
      </c>
      <c r="AB80" s="41"/>
      <c r="AC80" s="42" t="str">
        <f t="shared" si="20"/>
        <v/>
      </c>
      <c r="AD80" s="49" t="str">
        <f t="shared" si="21"/>
        <v/>
      </c>
    </row>
    <row r="81" spans="1:30" ht="14.1" customHeight="1" x14ac:dyDescent="0.2">
      <c r="A81" s="11">
        <v>15</v>
      </c>
      <c r="B81" s="23"/>
      <c r="E81" s="50" t="s">
        <v>126</v>
      </c>
      <c r="F81" s="257" t="str">
        <f t="shared" si="10"/>
        <v/>
      </c>
      <c r="G81" s="258" t="str">
        <f t="shared" si="11"/>
        <v/>
      </c>
      <c r="H81" s="258" t="str">
        <f t="shared" si="12"/>
        <v/>
      </c>
      <c r="I81" s="258" t="str">
        <f t="shared" si="13"/>
        <v/>
      </c>
      <c r="J81" s="259" t="str">
        <f t="shared" si="14"/>
        <v/>
      </c>
      <c r="M81" s="25"/>
      <c r="O81" s="26"/>
      <c r="P81" s="30" t="s">
        <v>126</v>
      </c>
      <c r="Q81" s="241" t="str">
        <f t="shared" si="15"/>
        <v/>
      </c>
      <c r="R81" s="241" t="str">
        <f t="shared" si="16"/>
        <v/>
      </c>
      <c r="S81" s="241" t="str">
        <f t="shared" si="17"/>
        <v/>
      </c>
      <c r="T81" s="241" t="str">
        <f t="shared" si="18"/>
        <v/>
      </c>
      <c r="U81" s="241" t="str">
        <f t="shared" si="19"/>
        <v/>
      </c>
      <c r="Y81" s="27"/>
      <c r="AA81" s="30" t="s">
        <v>111</v>
      </c>
      <c r="AB81" s="41"/>
      <c r="AC81" s="42" t="str">
        <f t="shared" si="20"/>
        <v/>
      </c>
      <c r="AD81" s="49" t="str">
        <f t="shared" si="21"/>
        <v/>
      </c>
    </row>
    <row r="82" spans="1:30" ht="14.1" customHeight="1" x14ac:dyDescent="0.2">
      <c r="A82" s="11">
        <v>16</v>
      </c>
      <c r="B82" s="23"/>
      <c r="E82" s="50" t="s">
        <v>129</v>
      </c>
      <c r="F82" s="257" t="str">
        <f t="shared" si="10"/>
        <v/>
      </c>
      <c r="G82" s="258" t="str">
        <f t="shared" si="11"/>
        <v/>
      </c>
      <c r="H82" s="258" t="str">
        <f t="shared" si="12"/>
        <v/>
      </c>
      <c r="I82" s="258" t="str">
        <f t="shared" si="13"/>
        <v/>
      </c>
      <c r="J82" s="259" t="str">
        <f t="shared" si="14"/>
        <v/>
      </c>
      <c r="M82" s="25"/>
      <c r="O82" s="26"/>
      <c r="P82" s="30" t="s">
        <v>129</v>
      </c>
      <c r="Q82" s="241" t="str">
        <f t="shared" si="15"/>
        <v/>
      </c>
      <c r="R82" s="241" t="str">
        <f t="shared" si="16"/>
        <v/>
      </c>
      <c r="S82" s="241" t="str">
        <f t="shared" si="17"/>
        <v/>
      </c>
      <c r="T82" s="241" t="str">
        <f t="shared" si="18"/>
        <v/>
      </c>
      <c r="U82" s="241" t="str">
        <f t="shared" si="19"/>
        <v/>
      </c>
      <c r="Y82" s="27"/>
      <c r="AA82" s="30" t="s">
        <v>112</v>
      </c>
      <c r="AB82" s="41"/>
      <c r="AC82" s="42" t="str">
        <f t="shared" si="20"/>
        <v/>
      </c>
      <c r="AD82" s="49" t="str">
        <f t="shared" si="21"/>
        <v/>
      </c>
    </row>
    <row r="83" spans="1:30" ht="14.1" customHeight="1" x14ac:dyDescent="0.2">
      <c r="A83" s="11">
        <v>17</v>
      </c>
      <c r="B83" s="23"/>
      <c r="E83" s="50" t="s">
        <v>132</v>
      </c>
      <c r="F83" s="257" t="str">
        <f t="shared" si="10"/>
        <v/>
      </c>
      <c r="G83" s="258" t="str">
        <f t="shared" si="11"/>
        <v/>
      </c>
      <c r="H83" s="258" t="str">
        <f t="shared" si="12"/>
        <v/>
      </c>
      <c r="I83" s="258" t="str">
        <f t="shared" si="13"/>
        <v/>
      </c>
      <c r="J83" s="259" t="str">
        <f t="shared" si="14"/>
        <v/>
      </c>
      <c r="M83" s="25"/>
      <c r="O83" s="26"/>
      <c r="P83" s="30" t="s">
        <v>132</v>
      </c>
      <c r="Q83" s="241" t="str">
        <f t="shared" si="15"/>
        <v/>
      </c>
      <c r="R83" s="241" t="str">
        <f t="shared" si="16"/>
        <v/>
      </c>
      <c r="S83" s="241" t="str">
        <f t="shared" si="17"/>
        <v/>
      </c>
      <c r="T83" s="241" t="str">
        <f t="shared" si="18"/>
        <v/>
      </c>
      <c r="U83" s="241" t="str">
        <f t="shared" si="19"/>
        <v/>
      </c>
      <c r="Y83" s="27"/>
      <c r="AA83" s="30" t="s">
        <v>114</v>
      </c>
      <c r="AB83" s="41"/>
      <c r="AC83" s="42" t="str">
        <f t="shared" si="20"/>
        <v/>
      </c>
      <c r="AD83" s="49" t="str">
        <f t="shared" si="21"/>
        <v/>
      </c>
    </row>
    <row r="84" spans="1:30" ht="14.1" customHeight="1" x14ac:dyDescent="0.2">
      <c r="A84" s="11">
        <v>18</v>
      </c>
      <c r="B84" s="23"/>
      <c r="E84" s="50" t="s">
        <v>135</v>
      </c>
      <c r="F84" s="257" t="str">
        <f t="shared" si="10"/>
        <v/>
      </c>
      <c r="G84" s="258" t="str">
        <f t="shared" si="11"/>
        <v/>
      </c>
      <c r="H84" s="258" t="str">
        <f t="shared" si="12"/>
        <v/>
      </c>
      <c r="I84" s="258" t="str">
        <f t="shared" si="13"/>
        <v/>
      </c>
      <c r="J84" s="259" t="str">
        <f t="shared" si="14"/>
        <v/>
      </c>
      <c r="M84" s="25"/>
      <c r="O84" s="26"/>
      <c r="P84" s="30" t="s">
        <v>135</v>
      </c>
      <c r="Q84" s="241" t="str">
        <f t="shared" si="15"/>
        <v/>
      </c>
      <c r="R84" s="241" t="str">
        <f t="shared" si="16"/>
        <v/>
      </c>
      <c r="S84" s="241" t="str">
        <f t="shared" si="17"/>
        <v/>
      </c>
      <c r="T84" s="241" t="str">
        <f t="shared" si="18"/>
        <v/>
      </c>
      <c r="U84" s="241" t="str">
        <f t="shared" si="19"/>
        <v/>
      </c>
      <c r="Y84" s="27"/>
      <c r="AA84" s="30" t="s">
        <v>116</v>
      </c>
      <c r="AB84" s="41"/>
      <c r="AC84" s="42" t="str">
        <f t="shared" si="20"/>
        <v/>
      </c>
      <c r="AD84" s="49" t="str">
        <f t="shared" si="21"/>
        <v/>
      </c>
    </row>
    <row r="85" spans="1:30" ht="14.1" customHeight="1" x14ac:dyDescent="0.2">
      <c r="A85" s="11">
        <v>19</v>
      </c>
      <c r="B85" s="23"/>
      <c r="E85" s="50" t="s">
        <v>138</v>
      </c>
      <c r="F85" s="257" t="str">
        <f t="shared" si="10"/>
        <v/>
      </c>
      <c r="G85" s="258" t="str">
        <f t="shared" si="11"/>
        <v/>
      </c>
      <c r="H85" s="258" t="str">
        <f t="shared" si="12"/>
        <v/>
      </c>
      <c r="I85" s="258" t="str">
        <f t="shared" si="13"/>
        <v/>
      </c>
      <c r="J85" s="259" t="str">
        <f t="shared" si="14"/>
        <v/>
      </c>
      <c r="M85" s="25"/>
      <c r="O85" s="26"/>
      <c r="P85" s="30" t="s">
        <v>138</v>
      </c>
      <c r="Q85" s="241" t="str">
        <f t="shared" si="15"/>
        <v/>
      </c>
      <c r="R85" s="241" t="str">
        <f t="shared" si="16"/>
        <v/>
      </c>
      <c r="S85" s="241" t="str">
        <f t="shared" si="17"/>
        <v/>
      </c>
      <c r="T85" s="241" t="str">
        <f t="shared" si="18"/>
        <v/>
      </c>
      <c r="U85" s="241" t="str">
        <f t="shared" si="19"/>
        <v/>
      </c>
      <c r="Y85" s="27"/>
      <c r="AA85" s="30" t="s">
        <v>118</v>
      </c>
      <c r="AB85" s="41"/>
      <c r="AC85" s="42" t="str">
        <f t="shared" si="20"/>
        <v/>
      </c>
      <c r="AD85" s="49" t="str">
        <f t="shared" si="21"/>
        <v/>
      </c>
    </row>
    <row r="86" spans="1:30" ht="14.1" customHeight="1" x14ac:dyDescent="0.2">
      <c r="A86" s="11">
        <v>20</v>
      </c>
      <c r="B86" s="23"/>
      <c r="E86" s="50" t="s">
        <v>140</v>
      </c>
      <c r="F86" s="257" t="str">
        <f t="shared" si="10"/>
        <v/>
      </c>
      <c r="G86" s="258" t="str">
        <f t="shared" si="11"/>
        <v/>
      </c>
      <c r="H86" s="258" t="str">
        <f t="shared" si="12"/>
        <v/>
      </c>
      <c r="I86" s="258" t="str">
        <f t="shared" si="13"/>
        <v/>
      </c>
      <c r="J86" s="259" t="str">
        <f t="shared" si="14"/>
        <v/>
      </c>
      <c r="M86" s="25"/>
      <c r="O86" s="26"/>
      <c r="P86" s="30" t="s">
        <v>140</v>
      </c>
      <c r="Q86" s="241" t="str">
        <f t="shared" si="15"/>
        <v/>
      </c>
      <c r="R86" s="241" t="str">
        <f t="shared" si="16"/>
        <v/>
      </c>
      <c r="S86" s="241" t="str">
        <f t="shared" si="17"/>
        <v/>
      </c>
      <c r="T86" s="241" t="str">
        <f t="shared" si="18"/>
        <v/>
      </c>
      <c r="U86" s="241" t="str">
        <f t="shared" si="19"/>
        <v/>
      </c>
      <c r="Y86" s="27"/>
      <c r="AA86" s="30" t="s">
        <v>120</v>
      </c>
      <c r="AB86" s="41"/>
      <c r="AC86" s="42" t="str">
        <f t="shared" si="20"/>
        <v/>
      </c>
      <c r="AD86" s="49" t="str">
        <f t="shared" si="21"/>
        <v/>
      </c>
    </row>
    <row r="87" spans="1:30" ht="14.1" customHeight="1" x14ac:dyDescent="0.2">
      <c r="A87" s="11">
        <v>21</v>
      </c>
      <c r="B87" s="23"/>
      <c r="E87" s="50" t="s">
        <v>143</v>
      </c>
      <c r="F87" s="257" t="str">
        <f t="shared" si="10"/>
        <v/>
      </c>
      <c r="G87" s="258" t="str">
        <f t="shared" si="11"/>
        <v/>
      </c>
      <c r="H87" s="258" t="str">
        <f t="shared" si="12"/>
        <v/>
      </c>
      <c r="I87" s="258" t="str">
        <f t="shared" si="13"/>
        <v/>
      </c>
      <c r="J87" s="259" t="str">
        <f t="shared" si="14"/>
        <v/>
      </c>
      <c r="M87" s="25"/>
      <c r="O87" s="26"/>
      <c r="P87" s="30" t="s">
        <v>143</v>
      </c>
      <c r="Q87" s="241" t="str">
        <f t="shared" si="15"/>
        <v/>
      </c>
      <c r="R87" s="241" t="str">
        <f t="shared" si="16"/>
        <v/>
      </c>
      <c r="S87" s="241" t="str">
        <f t="shared" si="17"/>
        <v/>
      </c>
      <c r="T87" s="241" t="str">
        <f t="shared" si="18"/>
        <v/>
      </c>
      <c r="U87" s="241" t="str">
        <f t="shared" si="19"/>
        <v/>
      </c>
      <c r="Y87" s="27"/>
      <c r="AA87" s="30" t="s">
        <v>123</v>
      </c>
      <c r="AB87" s="41"/>
      <c r="AC87" s="42" t="str">
        <f t="shared" si="20"/>
        <v/>
      </c>
      <c r="AD87" s="49" t="str">
        <f t="shared" si="21"/>
        <v/>
      </c>
    </row>
    <row r="88" spans="1:30" ht="14.1" customHeight="1" thickBot="1" x14ac:dyDescent="0.25">
      <c r="A88" s="11">
        <v>22</v>
      </c>
      <c r="B88" s="23"/>
      <c r="E88" s="50" t="s">
        <v>145</v>
      </c>
      <c r="F88" s="260" t="str">
        <f t="shared" si="10"/>
        <v/>
      </c>
      <c r="G88" s="261" t="str">
        <f t="shared" si="11"/>
        <v/>
      </c>
      <c r="H88" s="261" t="str">
        <f t="shared" si="12"/>
        <v/>
      </c>
      <c r="I88" s="261" t="str">
        <f t="shared" si="13"/>
        <v/>
      </c>
      <c r="J88" s="262" t="str">
        <f t="shared" si="14"/>
        <v/>
      </c>
      <c r="M88" s="25"/>
      <c r="O88" s="26"/>
      <c r="P88" s="30" t="s">
        <v>145</v>
      </c>
      <c r="Q88" s="241" t="str">
        <f t="shared" si="15"/>
        <v/>
      </c>
      <c r="R88" s="241" t="str">
        <f t="shared" si="16"/>
        <v/>
      </c>
      <c r="S88" s="241" t="str">
        <f t="shared" si="17"/>
        <v/>
      </c>
      <c r="T88" s="241" t="str">
        <f t="shared" si="18"/>
        <v/>
      </c>
      <c r="U88" s="241" t="str">
        <f t="shared" si="19"/>
        <v/>
      </c>
      <c r="Y88" s="27"/>
      <c r="AA88" s="30" t="s">
        <v>126</v>
      </c>
      <c r="AB88" s="41"/>
      <c r="AC88" s="42" t="str">
        <f t="shared" si="20"/>
        <v/>
      </c>
      <c r="AD88" s="49" t="str">
        <f t="shared" si="21"/>
        <v/>
      </c>
    </row>
    <row r="89" spans="1:30" ht="14.1" customHeight="1" thickBot="1" x14ac:dyDescent="0.25">
      <c r="A89" s="11">
        <v>23</v>
      </c>
      <c r="B89" s="88"/>
      <c r="C89" s="36"/>
      <c r="D89" s="36"/>
      <c r="E89" s="36"/>
      <c r="F89" s="36"/>
      <c r="G89" s="36"/>
      <c r="H89" s="36"/>
      <c r="I89" s="36"/>
      <c r="J89" s="36"/>
      <c r="K89" s="36"/>
      <c r="L89" s="36"/>
      <c r="M89" s="89"/>
      <c r="O89" s="26"/>
      <c r="P89" s="55"/>
      <c r="Q89" s="278" t="s">
        <v>151</v>
      </c>
      <c r="R89" s="278"/>
      <c r="S89" s="278"/>
      <c r="T89" s="278" t="s">
        <v>152</v>
      </c>
      <c r="U89" s="278"/>
      <c r="Y89" s="27"/>
      <c r="AA89" s="30" t="s">
        <v>129</v>
      </c>
      <c r="AB89" s="41"/>
      <c r="AC89" s="42" t="str">
        <f t="shared" si="20"/>
        <v/>
      </c>
      <c r="AD89" s="49" t="str">
        <f t="shared" si="21"/>
        <v/>
      </c>
    </row>
    <row r="90" spans="1:30" ht="14.1" customHeight="1" thickBot="1" x14ac:dyDescent="0.25">
      <c r="A90" s="11">
        <v>24</v>
      </c>
      <c r="B90" s="23"/>
      <c r="C90" s="90" t="s">
        <v>157</v>
      </c>
      <c r="M90" s="25"/>
      <c r="O90" s="26"/>
      <c r="Q90" s="11" t="s">
        <v>153</v>
      </c>
      <c r="R90" s="11" t="s">
        <v>154</v>
      </c>
      <c r="S90" s="11" t="s">
        <v>155</v>
      </c>
      <c r="T90" s="11" t="s">
        <v>153</v>
      </c>
      <c r="U90" s="11" t="s">
        <v>155</v>
      </c>
      <c r="Y90" s="27"/>
      <c r="AA90" s="30" t="s">
        <v>132</v>
      </c>
      <c r="AB90" s="41"/>
      <c r="AC90" s="42" t="str">
        <f t="shared" si="20"/>
        <v/>
      </c>
      <c r="AD90" s="49" t="str">
        <f t="shared" si="21"/>
        <v/>
      </c>
    </row>
    <row r="91" spans="1:30" ht="14.1" customHeight="1" x14ac:dyDescent="0.2">
      <c r="A91" s="11">
        <v>25</v>
      </c>
      <c r="B91" s="23"/>
      <c r="E91" s="71"/>
      <c r="F91" s="272" t="s">
        <v>151</v>
      </c>
      <c r="G91" s="272"/>
      <c r="H91" s="272"/>
      <c r="I91" s="273" t="s">
        <v>152</v>
      </c>
      <c r="J91" s="273"/>
      <c r="M91" s="25"/>
      <c r="O91" s="26"/>
      <c r="P91" s="30" t="s">
        <v>107</v>
      </c>
      <c r="Q91" s="243"/>
      <c r="R91" s="243"/>
      <c r="S91" s="243"/>
      <c r="T91" s="243"/>
      <c r="U91" s="243"/>
      <c r="Y91" s="27"/>
      <c r="AA91" s="30" t="s">
        <v>135</v>
      </c>
      <c r="AB91" s="41"/>
      <c r="AC91" s="42" t="str">
        <f t="shared" si="20"/>
        <v/>
      </c>
      <c r="AD91" s="49" t="str">
        <f t="shared" si="21"/>
        <v/>
      </c>
    </row>
    <row r="92" spans="1:30" ht="14.1" customHeight="1" thickBot="1" x14ac:dyDescent="0.25">
      <c r="A92" s="11">
        <v>26</v>
      </c>
      <c r="B92" s="23"/>
      <c r="E92" s="71"/>
      <c r="F92" s="91" t="s">
        <v>153</v>
      </c>
      <c r="G92" s="92" t="s">
        <v>154</v>
      </c>
      <c r="H92" s="93" t="s">
        <v>155</v>
      </c>
      <c r="I92" s="92" t="s">
        <v>153</v>
      </c>
      <c r="J92" s="93" t="s">
        <v>155</v>
      </c>
      <c r="K92" s="58" t="s">
        <v>158</v>
      </c>
      <c r="M92" s="25"/>
      <c r="O92" s="26"/>
      <c r="P92" s="30" t="s">
        <v>109</v>
      </c>
      <c r="Q92" s="244" t="str">
        <f>IF(OR(Q93="",Q95=""),"",Q93/Q95)</f>
        <v/>
      </c>
      <c r="R92" s="244" t="str">
        <f>IF(OR(R93="",R95=""),"",R93/R95)</f>
        <v/>
      </c>
      <c r="S92" s="244" t="str">
        <f>IF(OR(S93="",S95=""),"",S93/S95)</f>
        <v/>
      </c>
      <c r="T92" s="244" t="str">
        <f>IF(OR(T93="",T95=""),"",T93/T95)</f>
        <v/>
      </c>
      <c r="U92" s="244" t="str">
        <f>IF(OR(U93="",U95=""),"",U93/U95)</f>
        <v/>
      </c>
      <c r="Y92" s="27"/>
      <c r="AA92" s="30" t="s">
        <v>138</v>
      </c>
      <c r="AB92" s="41"/>
      <c r="AC92" s="42" t="str">
        <f t="shared" si="20"/>
        <v/>
      </c>
      <c r="AD92" s="49" t="str">
        <f t="shared" si="21"/>
        <v/>
      </c>
    </row>
    <row r="93" spans="1:30" ht="14.1" customHeight="1" thickBot="1" x14ac:dyDescent="0.25">
      <c r="A93" s="11">
        <v>27</v>
      </c>
      <c r="B93" s="23"/>
      <c r="D93" s="55"/>
      <c r="E93" s="50" t="s">
        <v>159</v>
      </c>
      <c r="F93" s="94" t="str">
        <f>IF(F88="","",F88)</f>
        <v/>
      </c>
      <c r="G93" s="95" t="str">
        <f>IF(G88="","",G88)</f>
        <v/>
      </c>
      <c r="H93" s="96" t="str">
        <f>IF(H88="","",H88)</f>
        <v/>
      </c>
      <c r="I93" s="95" t="str">
        <f>IF(I88="","",I88)</f>
        <v/>
      </c>
      <c r="J93" s="96" t="str">
        <f>IF(J88="","",J88)</f>
        <v/>
      </c>
      <c r="K93" s="17" t="s">
        <v>160</v>
      </c>
      <c r="M93" s="25"/>
      <c r="O93" s="26"/>
      <c r="P93" s="30" t="s">
        <v>111</v>
      </c>
      <c r="Q93" s="243" t="str">
        <f>IF(OR(Q94="",Q103=""),"",Q94*Q103)</f>
        <v/>
      </c>
      <c r="R93" s="243" t="str">
        <f>IF(OR(R94="",R103=""),"",R94*R103)</f>
        <v/>
      </c>
      <c r="S93" s="243" t="str">
        <f>IF(OR(S94="",S103=""),"",S94*S103)</f>
        <v/>
      </c>
      <c r="T93" s="243" t="str">
        <f>IF(OR(T94="",T103=""),"",T94*T103)</f>
        <v/>
      </c>
      <c r="U93" s="243" t="str">
        <f>IF(OR(U94="",U103=""),"",U94*U103)</f>
        <v/>
      </c>
      <c r="Y93" s="27"/>
      <c r="AA93" s="30" t="s">
        <v>140</v>
      </c>
      <c r="AB93" s="41"/>
      <c r="AC93" s="42" t="str">
        <f t="shared" si="20"/>
        <v/>
      </c>
      <c r="AD93" s="49" t="str">
        <f t="shared" si="21"/>
        <v/>
      </c>
    </row>
    <row r="94" spans="1:30" ht="14.1" customHeight="1" x14ac:dyDescent="0.2">
      <c r="A94" s="11">
        <v>28</v>
      </c>
      <c r="B94" s="23"/>
      <c r="D94" s="274" t="s">
        <v>161</v>
      </c>
      <c r="E94" s="274" t="s">
        <v>161</v>
      </c>
      <c r="F94" s="97" t="str">
        <f t="shared" ref="F94:J99" si="22">IF(Q115="","",Q115)</f>
        <v/>
      </c>
      <c r="G94" s="98" t="str">
        <f t="shared" si="22"/>
        <v/>
      </c>
      <c r="H94" s="99" t="str">
        <f t="shared" si="22"/>
        <v/>
      </c>
      <c r="I94" s="98" t="str">
        <f t="shared" si="22"/>
        <v/>
      </c>
      <c r="J94" s="99" t="str">
        <f t="shared" si="22"/>
        <v/>
      </c>
      <c r="K94" s="22"/>
      <c r="L94" s="100" t="s">
        <v>162</v>
      </c>
      <c r="M94" s="101" t="s">
        <v>19</v>
      </c>
      <c r="O94" s="26"/>
      <c r="P94" s="30" t="s">
        <v>112</v>
      </c>
      <c r="Q94" s="243"/>
      <c r="R94" s="243"/>
      <c r="S94" s="243"/>
      <c r="T94" s="243"/>
      <c r="U94" s="243"/>
      <c r="Y94" s="27"/>
      <c r="AA94" s="30" t="s">
        <v>143</v>
      </c>
      <c r="AB94" s="41"/>
      <c r="AC94" s="42" t="str">
        <f t="shared" si="20"/>
        <v/>
      </c>
      <c r="AD94" s="49" t="str">
        <f t="shared" si="21"/>
        <v/>
      </c>
    </row>
    <row r="95" spans="1:30" ht="14.1" customHeight="1" thickBot="1" x14ac:dyDescent="0.25">
      <c r="A95" s="11">
        <v>29</v>
      </c>
      <c r="B95" s="23"/>
      <c r="D95" s="274"/>
      <c r="E95" s="274"/>
      <c r="F95" s="102" t="str">
        <f t="shared" si="22"/>
        <v/>
      </c>
      <c r="G95" s="103" t="str">
        <f t="shared" si="22"/>
        <v/>
      </c>
      <c r="H95" s="104" t="str">
        <f t="shared" si="22"/>
        <v/>
      </c>
      <c r="I95" s="103" t="str">
        <f t="shared" si="22"/>
        <v/>
      </c>
      <c r="J95" s="104" t="str">
        <f t="shared" si="22"/>
        <v/>
      </c>
      <c r="K95" s="22"/>
      <c r="L95" s="105" t="s">
        <v>163</v>
      </c>
      <c r="M95" s="106" t="s">
        <v>163</v>
      </c>
      <c r="O95" s="26"/>
      <c r="P95" s="30" t="s">
        <v>114</v>
      </c>
      <c r="Q95" s="243"/>
      <c r="R95" s="243"/>
      <c r="S95" s="243"/>
      <c r="T95" s="243"/>
      <c r="U95" s="243"/>
      <c r="Y95" s="27"/>
      <c r="AA95" s="30" t="s">
        <v>145</v>
      </c>
      <c r="AB95" s="41"/>
      <c r="AC95" s="42" t="str">
        <f t="shared" si="20"/>
        <v/>
      </c>
      <c r="AD95" s="49" t="str">
        <f t="shared" si="21"/>
        <v/>
      </c>
    </row>
    <row r="96" spans="1:30" ht="14.1" customHeight="1" thickBot="1" x14ac:dyDescent="0.25">
      <c r="A96" s="11">
        <v>30</v>
      </c>
      <c r="B96" s="23"/>
      <c r="D96" s="274"/>
      <c r="E96" s="274"/>
      <c r="F96" s="107" t="str">
        <f t="shared" si="22"/>
        <v/>
      </c>
      <c r="G96" s="108" t="str">
        <f t="shared" si="22"/>
        <v/>
      </c>
      <c r="H96" s="109" t="str">
        <f t="shared" si="22"/>
        <v/>
      </c>
      <c r="I96" s="108" t="str">
        <f t="shared" si="22"/>
        <v/>
      </c>
      <c r="J96" s="109" t="str">
        <f t="shared" si="22"/>
        <v/>
      </c>
      <c r="K96" s="110" t="s">
        <v>105</v>
      </c>
      <c r="L96" s="111">
        <v>25</v>
      </c>
      <c r="M96" s="112">
        <v>30</v>
      </c>
      <c r="O96" s="26"/>
      <c r="P96" s="30" t="s">
        <v>116</v>
      </c>
      <c r="Q96" s="243"/>
      <c r="R96" s="243"/>
      <c r="S96" s="243"/>
      <c r="T96" s="243"/>
      <c r="U96" s="243"/>
      <c r="Y96" s="27"/>
      <c r="AA96" s="38" t="s">
        <v>164</v>
      </c>
    </row>
    <row r="97" spans="1:30" ht="14.1" customHeight="1" thickBot="1" x14ac:dyDescent="0.25">
      <c r="A97" s="11">
        <v>31</v>
      </c>
      <c r="B97" s="23"/>
      <c r="D97" s="55"/>
      <c r="E97" s="50" t="s">
        <v>165</v>
      </c>
      <c r="F97" s="113" t="str">
        <f t="shared" si="22"/>
        <v/>
      </c>
      <c r="G97" s="114" t="str">
        <f t="shared" si="22"/>
        <v/>
      </c>
      <c r="H97" s="115" t="str">
        <f t="shared" si="22"/>
        <v/>
      </c>
      <c r="I97" s="116" t="str">
        <f t="shared" si="22"/>
        <v/>
      </c>
      <c r="J97" s="117" t="str">
        <f t="shared" si="22"/>
        <v/>
      </c>
      <c r="K97" s="118" t="s">
        <v>166</v>
      </c>
      <c r="L97" s="119">
        <v>75</v>
      </c>
      <c r="M97" s="120">
        <v>80</v>
      </c>
      <c r="O97" s="26"/>
      <c r="P97" s="30" t="s">
        <v>118</v>
      </c>
      <c r="Q97" s="243"/>
      <c r="R97" s="243"/>
      <c r="S97" s="243"/>
      <c r="T97" s="243"/>
      <c r="U97" s="243"/>
      <c r="Y97" s="27"/>
      <c r="AA97" s="30" t="s">
        <v>107</v>
      </c>
      <c r="AB97" s="41"/>
      <c r="AC97" s="42" t="str">
        <f t="shared" ref="AC97:AC113" si="23">IF(AB97&lt;&gt;AD97,"Change","")</f>
        <v/>
      </c>
      <c r="AD97" s="49" t="str">
        <f t="shared" ref="AD97:AD113" si="24">IF(T72="","",T72)</f>
        <v/>
      </c>
    </row>
    <row r="98" spans="1:30" ht="14.1" customHeight="1" x14ac:dyDescent="0.2">
      <c r="A98" s="11">
        <v>32</v>
      </c>
      <c r="B98" s="23"/>
      <c r="D98" s="55"/>
      <c r="E98" s="50" t="s">
        <v>167</v>
      </c>
      <c r="F98" s="79" t="str">
        <f t="shared" si="22"/>
        <v/>
      </c>
      <c r="G98" s="80" t="str">
        <f t="shared" si="22"/>
        <v/>
      </c>
      <c r="H98" s="81" t="str">
        <f t="shared" si="22"/>
        <v/>
      </c>
      <c r="I98" s="80" t="str">
        <f t="shared" si="22"/>
        <v/>
      </c>
      <c r="J98" s="81" t="str">
        <f t="shared" si="22"/>
        <v/>
      </c>
      <c r="K98" s="118" t="s">
        <v>168</v>
      </c>
      <c r="L98" s="119">
        <v>15</v>
      </c>
      <c r="M98" s="120">
        <v>20</v>
      </c>
      <c r="O98" s="26"/>
      <c r="P98" s="30" t="s">
        <v>120</v>
      </c>
      <c r="Q98" s="243"/>
      <c r="R98" s="243"/>
      <c r="S98" s="243"/>
      <c r="T98" s="243"/>
      <c r="U98" s="243"/>
      <c r="Y98" s="27"/>
      <c r="AA98" s="30" t="s">
        <v>109</v>
      </c>
      <c r="AB98" s="41"/>
      <c r="AC98" s="42" t="str">
        <f t="shared" si="23"/>
        <v/>
      </c>
      <c r="AD98" s="49" t="str">
        <f t="shared" si="24"/>
        <v/>
      </c>
    </row>
    <row r="99" spans="1:30" ht="14.1" customHeight="1" thickBot="1" x14ac:dyDescent="0.25">
      <c r="A99" s="11">
        <v>33</v>
      </c>
      <c r="B99" s="23"/>
      <c r="E99" s="50" t="s">
        <v>169</v>
      </c>
      <c r="F99" s="85" t="str">
        <f t="shared" si="22"/>
        <v/>
      </c>
      <c r="G99" s="86" t="str">
        <f t="shared" si="22"/>
        <v/>
      </c>
      <c r="H99" s="87" t="str">
        <f t="shared" si="22"/>
        <v/>
      </c>
      <c r="I99" s="86" t="str">
        <f t="shared" si="22"/>
        <v/>
      </c>
      <c r="J99" s="87" t="str">
        <f t="shared" si="22"/>
        <v/>
      </c>
      <c r="K99" s="118" t="s">
        <v>170</v>
      </c>
      <c r="L99" s="119">
        <v>7.5</v>
      </c>
      <c r="M99" s="120">
        <v>10</v>
      </c>
      <c r="O99" s="26"/>
      <c r="P99" s="30" t="s">
        <v>123</v>
      </c>
      <c r="Q99" s="243"/>
      <c r="R99" s="243"/>
      <c r="S99" s="243"/>
      <c r="T99" s="243"/>
      <c r="U99" s="243"/>
      <c r="Y99" s="27"/>
      <c r="AA99" s="30" t="s">
        <v>111</v>
      </c>
      <c r="AB99" s="41"/>
      <c r="AC99" s="42" t="str">
        <f t="shared" si="23"/>
        <v/>
      </c>
      <c r="AD99" s="49" t="str">
        <f t="shared" si="24"/>
        <v/>
      </c>
    </row>
    <row r="100" spans="1:30" ht="14.1" customHeight="1" thickBot="1" x14ac:dyDescent="0.25">
      <c r="A100" s="11">
        <v>34</v>
      </c>
      <c r="B100" s="23"/>
      <c r="E100" s="50" t="s">
        <v>171</v>
      </c>
      <c r="F100" s="121" t="str">
        <f t="shared" ref="F100:J103" si="25">IF(Q122="","",Q122)</f>
        <v/>
      </c>
      <c r="G100" s="122" t="str">
        <f t="shared" si="25"/>
        <v/>
      </c>
      <c r="H100" s="123" t="str">
        <f t="shared" si="25"/>
        <v/>
      </c>
      <c r="I100" s="122" t="str">
        <f t="shared" si="25"/>
        <v/>
      </c>
      <c r="J100" s="123" t="str">
        <f t="shared" si="25"/>
        <v/>
      </c>
      <c r="K100" s="124" t="s">
        <v>172</v>
      </c>
      <c r="L100" s="125">
        <v>35</v>
      </c>
      <c r="M100" s="126">
        <v>40</v>
      </c>
      <c r="O100" s="26"/>
      <c r="P100" s="30" t="s">
        <v>126</v>
      </c>
      <c r="Q100" s="243"/>
      <c r="R100" s="243"/>
      <c r="S100" s="243"/>
      <c r="T100" s="243"/>
      <c r="U100" s="243"/>
      <c r="Y100" s="27"/>
      <c r="AA100" s="30" t="s">
        <v>112</v>
      </c>
      <c r="AB100" s="41"/>
      <c r="AC100" s="42" t="str">
        <f t="shared" si="23"/>
        <v/>
      </c>
      <c r="AD100" s="49" t="str">
        <f t="shared" si="24"/>
        <v/>
      </c>
    </row>
    <row r="101" spans="1:30" ht="14.1" customHeight="1" thickBot="1" x14ac:dyDescent="0.25">
      <c r="A101" s="11">
        <v>35</v>
      </c>
      <c r="B101" s="23"/>
      <c r="E101" s="50" t="s">
        <v>173</v>
      </c>
      <c r="F101" s="127" t="str">
        <f t="shared" si="25"/>
        <v/>
      </c>
      <c r="G101" s="128" t="str">
        <f t="shared" si="25"/>
        <v/>
      </c>
      <c r="H101" s="129" t="str">
        <f t="shared" si="25"/>
        <v/>
      </c>
      <c r="I101" s="128" t="str">
        <f t="shared" si="25"/>
        <v/>
      </c>
      <c r="J101" s="129" t="str">
        <f t="shared" si="25"/>
        <v/>
      </c>
      <c r="M101" s="25"/>
      <c r="O101" s="26"/>
      <c r="P101" s="30" t="s">
        <v>129</v>
      </c>
      <c r="Q101" s="243"/>
      <c r="R101" s="243"/>
      <c r="S101" s="243"/>
      <c r="T101" s="243"/>
      <c r="U101" s="243"/>
      <c r="Y101" s="27"/>
      <c r="AA101" s="30" t="s">
        <v>114</v>
      </c>
      <c r="AB101" s="41"/>
      <c r="AC101" s="42" t="str">
        <f t="shared" si="23"/>
        <v/>
      </c>
      <c r="AD101" s="49" t="str">
        <f t="shared" si="24"/>
        <v/>
      </c>
    </row>
    <row r="102" spans="1:30" ht="14.1" customHeight="1" thickBot="1" x14ac:dyDescent="0.25">
      <c r="A102" s="11">
        <v>36</v>
      </c>
      <c r="B102" s="23"/>
      <c r="C102" s="22"/>
      <c r="D102" s="22"/>
      <c r="E102" s="50" t="s">
        <v>174</v>
      </c>
      <c r="F102" s="94" t="str">
        <f t="shared" si="25"/>
        <v/>
      </c>
      <c r="G102" s="95" t="str">
        <f t="shared" si="25"/>
        <v/>
      </c>
      <c r="H102" s="96" t="str">
        <f t="shared" si="25"/>
        <v/>
      </c>
      <c r="I102" s="95" t="str">
        <f t="shared" si="25"/>
        <v/>
      </c>
      <c r="J102" s="96" t="str">
        <f t="shared" si="25"/>
        <v/>
      </c>
      <c r="M102" s="25"/>
      <c r="O102" s="26"/>
      <c r="P102" s="30" t="s">
        <v>132</v>
      </c>
      <c r="Q102" s="243" t="str">
        <f>IF(OR(Q100="",Q101="",Q103=""),"",(Q101*Q100)*Q103)</f>
        <v/>
      </c>
      <c r="R102" s="243" t="str">
        <f>IF(OR(R100="",R101="",R103=""),"",(R101*R100)*R103)</f>
        <v/>
      </c>
      <c r="S102" s="243" t="str">
        <f>IF(OR(S100="",S101="",S103=""),"",(S101*S100)*S103)</f>
        <v/>
      </c>
      <c r="T102" s="243" t="str">
        <f>IF(OR(T100="",T101="",T103=""),"",(T101*T100)*T103)</f>
        <v/>
      </c>
      <c r="U102" s="243" t="str">
        <f>IF(OR(U100="",U101="",U103=""),"",(U101*U100)*U103)</f>
        <v/>
      </c>
      <c r="Y102" s="27"/>
      <c r="AA102" s="30" t="s">
        <v>116</v>
      </c>
      <c r="AB102" s="41"/>
      <c r="AC102" s="42" t="str">
        <f t="shared" si="23"/>
        <v/>
      </c>
      <c r="AD102" s="49" t="str">
        <f t="shared" si="24"/>
        <v/>
      </c>
    </row>
    <row r="103" spans="1:30" ht="14.1" customHeight="1" thickBot="1" x14ac:dyDescent="0.25">
      <c r="A103" s="11">
        <v>37</v>
      </c>
      <c r="B103" s="23"/>
      <c r="C103" s="22"/>
      <c r="D103" s="22"/>
      <c r="E103" s="50" t="s">
        <v>175</v>
      </c>
      <c r="F103" s="130" t="str">
        <f t="shared" si="25"/>
        <v/>
      </c>
      <c r="G103" s="131" t="str">
        <f t="shared" si="25"/>
        <v/>
      </c>
      <c r="H103" s="132" t="str">
        <f t="shared" si="25"/>
        <v/>
      </c>
      <c r="I103" s="131" t="str">
        <f t="shared" si="25"/>
        <v/>
      </c>
      <c r="J103" s="132" t="str">
        <f t="shared" si="25"/>
        <v/>
      </c>
      <c r="M103" s="25"/>
      <c r="O103" s="26"/>
      <c r="P103" s="30" t="s">
        <v>135</v>
      </c>
      <c r="Q103" s="243"/>
      <c r="R103" s="243"/>
      <c r="S103" s="243"/>
      <c r="T103" s="243"/>
      <c r="U103" s="243"/>
      <c r="Y103" s="27"/>
      <c r="AA103" s="30" t="s">
        <v>118</v>
      </c>
      <c r="AB103" s="41"/>
      <c r="AC103" s="42" t="str">
        <f t="shared" si="23"/>
        <v/>
      </c>
      <c r="AD103" s="49" t="str">
        <f t="shared" si="24"/>
        <v/>
      </c>
    </row>
    <row r="104" spans="1:30" ht="14.1" customHeight="1" x14ac:dyDescent="0.2">
      <c r="A104" s="11">
        <v>38</v>
      </c>
      <c r="B104" s="23"/>
      <c r="C104" s="22"/>
      <c r="D104" s="22"/>
      <c r="E104" s="38" t="str">
        <f>P127</f>
        <v>Criteria:</v>
      </c>
      <c r="F104" s="22" t="str">
        <f>Q127</f>
        <v>CTDI is within 5% of previous year.</v>
      </c>
      <c r="G104" s="22"/>
      <c r="H104" s="22"/>
      <c r="I104" s="22"/>
      <c r="J104" s="22"/>
      <c r="M104" s="25"/>
      <c r="O104" s="26"/>
      <c r="P104" s="30" t="s">
        <v>138</v>
      </c>
      <c r="Q104" s="243"/>
      <c r="R104" s="243"/>
      <c r="S104" s="243"/>
      <c r="T104" s="243"/>
      <c r="U104" s="243"/>
      <c r="Y104" s="27"/>
      <c r="AA104" s="30" t="s">
        <v>120</v>
      </c>
      <c r="AB104" s="41"/>
      <c r="AC104" s="42" t="str">
        <f t="shared" si="23"/>
        <v/>
      </c>
      <c r="AD104" s="49" t="str">
        <f t="shared" si="24"/>
        <v/>
      </c>
    </row>
    <row r="105" spans="1:30" ht="14.1" customHeight="1" x14ac:dyDescent="0.2">
      <c r="A105" s="11">
        <v>39</v>
      </c>
      <c r="B105" s="23"/>
      <c r="C105" s="22"/>
      <c r="D105" s="22"/>
      <c r="E105" s="22"/>
      <c r="F105" s="22" t="str">
        <f>Q128</f>
        <v>Measured CTDI is within 20% of indicated CTDI</v>
      </c>
      <c r="G105" s="22"/>
      <c r="H105" s="22"/>
      <c r="I105" s="22"/>
      <c r="J105" s="22"/>
      <c r="M105" s="25"/>
      <c r="O105" s="26"/>
      <c r="P105" s="30" t="s">
        <v>140</v>
      </c>
      <c r="Q105" s="243"/>
      <c r="R105" s="243"/>
      <c r="S105" s="243"/>
      <c r="T105" s="243"/>
      <c r="U105" s="243"/>
      <c r="Y105" s="27"/>
      <c r="AA105" s="30" t="s">
        <v>123</v>
      </c>
      <c r="AB105" s="41"/>
      <c r="AC105" s="42" t="str">
        <f t="shared" si="23"/>
        <v/>
      </c>
      <c r="AD105" s="49" t="str">
        <f t="shared" si="24"/>
        <v/>
      </c>
    </row>
    <row r="106" spans="1:30" ht="14.1" customHeight="1" x14ac:dyDescent="0.2">
      <c r="A106" s="11">
        <v>40</v>
      </c>
      <c r="B106" s="23"/>
      <c r="C106" s="22"/>
      <c r="D106" s="22"/>
      <c r="E106" s="22"/>
      <c r="F106" s="22"/>
      <c r="G106" s="22"/>
      <c r="H106" s="22"/>
      <c r="I106" s="22"/>
      <c r="J106" s="22"/>
      <c r="M106" s="25"/>
      <c r="O106" s="26"/>
      <c r="P106" s="30" t="s">
        <v>143</v>
      </c>
      <c r="Q106" s="243"/>
      <c r="R106" s="243"/>
      <c r="S106" s="243"/>
      <c r="T106" s="243"/>
      <c r="U106" s="243"/>
      <c r="Y106" s="27"/>
      <c r="AA106" s="30" t="s">
        <v>126</v>
      </c>
      <c r="AB106" s="41"/>
      <c r="AC106" s="42" t="str">
        <f t="shared" si="23"/>
        <v/>
      </c>
      <c r="AD106" s="49" t="str">
        <f t="shared" si="24"/>
        <v/>
      </c>
    </row>
    <row r="107" spans="1:30" ht="14.1" customHeight="1" thickBot="1" x14ac:dyDescent="0.25">
      <c r="A107" s="11">
        <v>41</v>
      </c>
      <c r="B107" s="23"/>
      <c r="C107" s="133" t="s">
        <v>176</v>
      </c>
      <c r="M107" s="25"/>
      <c r="O107" s="26"/>
      <c r="P107" s="30" t="s">
        <v>145</v>
      </c>
      <c r="Q107" s="243"/>
      <c r="R107" s="243"/>
      <c r="S107" s="243"/>
      <c r="T107" s="243"/>
      <c r="U107" s="243"/>
      <c r="Y107" s="27"/>
      <c r="AA107" s="30" t="s">
        <v>129</v>
      </c>
      <c r="AB107" s="41"/>
      <c r="AC107" s="42" t="str">
        <f t="shared" si="23"/>
        <v/>
      </c>
      <c r="AD107" s="49" t="str">
        <f t="shared" si="24"/>
        <v/>
      </c>
    </row>
    <row r="108" spans="1:30" ht="14.1" customHeight="1" thickBot="1" x14ac:dyDescent="0.25">
      <c r="A108" s="11">
        <v>42</v>
      </c>
      <c r="B108" s="23"/>
      <c r="D108" s="50" t="s">
        <v>177</v>
      </c>
      <c r="E108" s="79" t="str">
        <f t="shared" ref="E108:H111" si="26">IF(Q130="","",Q130)</f>
        <v/>
      </c>
      <c r="F108" s="80" t="str">
        <f t="shared" si="26"/>
        <v/>
      </c>
      <c r="G108" s="80" t="str">
        <f t="shared" si="26"/>
        <v/>
      </c>
      <c r="H108" s="81" t="str">
        <f t="shared" si="26"/>
        <v/>
      </c>
      <c r="J108" s="22"/>
      <c r="M108" s="25"/>
      <c r="O108" s="35"/>
      <c r="P108" s="36"/>
      <c r="Q108" s="36"/>
      <c r="R108" s="36"/>
      <c r="S108" s="36"/>
      <c r="T108" s="36"/>
      <c r="U108" s="36"/>
      <c r="V108" s="36"/>
      <c r="W108" s="36"/>
      <c r="X108" s="36"/>
      <c r="Y108" s="37"/>
      <c r="AA108" s="30" t="s">
        <v>132</v>
      </c>
      <c r="AB108" s="41"/>
      <c r="AC108" s="42" t="str">
        <f t="shared" si="23"/>
        <v/>
      </c>
      <c r="AD108" s="49" t="str">
        <f t="shared" si="24"/>
        <v/>
      </c>
    </row>
    <row r="109" spans="1:30" ht="14.1" customHeight="1" x14ac:dyDescent="0.2">
      <c r="A109" s="11">
        <v>43</v>
      </c>
      <c r="B109" s="23"/>
      <c r="D109" s="50" t="s">
        <v>178</v>
      </c>
      <c r="E109" s="82" t="str">
        <f t="shared" si="26"/>
        <v/>
      </c>
      <c r="F109" s="83" t="str">
        <f t="shared" si="26"/>
        <v/>
      </c>
      <c r="G109" s="83" t="str">
        <f t="shared" si="26"/>
        <v/>
      </c>
      <c r="H109" s="84" t="str">
        <f t="shared" si="26"/>
        <v/>
      </c>
      <c r="J109" s="22"/>
      <c r="M109" s="25"/>
      <c r="AA109" s="30" t="s">
        <v>135</v>
      </c>
      <c r="AB109" s="41"/>
      <c r="AC109" s="42" t="str">
        <f t="shared" si="23"/>
        <v/>
      </c>
      <c r="AD109" s="49" t="str">
        <f t="shared" si="24"/>
        <v/>
      </c>
    </row>
    <row r="110" spans="1:30" ht="14.1" customHeight="1" thickBot="1" x14ac:dyDescent="0.25">
      <c r="A110" s="11">
        <v>44</v>
      </c>
      <c r="B110" s="23"/>
      <c r="D110" s="50" t="s">
        <v>179</v>
      </c>
      <c r="E110" s="82" t="str">
        <f t="shared" si="26"/>
        <v/>
      </c>
      <c r="F110" s="83" t="str">
        <f t="shared" si="26"/>
        <v/>
      </c>
      <c r="G110" s="83" t="str">
        <f t="shared" si="26"/>
        <v/>
      </c>
      <c r="H110" s="84" t="str">
        <f t="shared" si="26"/>
        <v/>
      </c>
      <c r="J110" s="22"/>
      <c r="M110" s="25"/>
      <c r="T110" s="44" t="s">
        <v>92</v>
      </c>
      <c r="AA110" s="30" t="s">
        <v>138</v>
      </c>
      <c r="AB110" s="41"/>
      <c r="AC110" s="42" t="str">
        <f t="shared" si="23"/>
        <v/>
      </c>
      <c r="AD110" s="49" t="str">
        <f t="shared" si="24"/>
        <v/>
      </c>
    </row>
    <row r="111" spans="1:30" ht="14.1" customHeight="1" thickBot="1" x14ac:dyDescent="0.25">
      <c r="A111" s="11">
        <v>45</v>
      </c>
      <c r="B111" s="23"/>
      <c r="D111" s="50" t="s">
        <v>180</v>
      </c>
      <c r="E111" s="82" t="str">
        <f t="shared" si="26"/>
        <v/>
      </c>
      <c r="F111" s="83" t="str">
        <f t="shared" si="26"/>
        <v/>
      </c>
      <c r="G111" s="83" t="str">
        <f t="shared" si="26"/>
        <v/>
      </c>
      <c r="H111" s="84" t="str">
        <f t="shared" si="26"/>
        <v/>
      </c>
      <c r="J111" s="22"/>
      <c r="M111" s="25"/>
      <c r="O111" s="135" t="s">
        <v>157</v>
      </c>
      <c r="P111" s="19"/>
      <c r="Q111" s="19"/>
      <c r="R111" s="19"/>
      <c r="S111" s="19"/>
      <c r="T111" s="19"/>
      <c r="U111" s="19"/>
      <c r="V111" s="19"/>
      <c r="W111" s="19"/>
      <c r="X111" s="19"/>
      <c r="Y111" s="20"/>
      <c r="AA111" s="30" t="s">
        <v>140</v>
      </c>
      <c r="AB111" s="41"/>
      <c r="AC111" s="42" t="str">
        <f t="shared" si="23"/>
        <v/>
      </c>
      <c r="AD111" s="49" t="str">
        <f t="shared" si="24"/>
        <v/>
      </c>
    </row>
    <row r="112" spans="1:30" ht="14.1" customHeight="1" thickBot="1" x14ac:dyDescent="0.25">
      <c r="A112" s="11">
        <v>46</v>
      </c>
      <c r="B112" s="23"/>
      <c r="D112" s="50" t="s">
        <v>334</v>
      </c>
      <c r="E112" s="245" t="str">
        <f>IF(Q137="","",Q137)</f>
        <v/>
      </c>
      <c r="F112" s="246" t="str">
        <f t="shared" ref="F112:H112" si="27">IF(R137="","",R137)</f>
        <v/>
      </c>
      <c r="G112" s="246" t="str">
        <f t="shared" si="27"/>
        <v/>
      </c>
      <c r="H112" s="247" t="str">
        <f t="shared" si="27"/>
        <v/>
      </c>
      <c r="J112" s="22"/>
      <c r="M112" s="25"/>
      <c r="O112" s="26"/>
      <c r="Q112" s="275" t="s">
        <v>151</v>
      </c>
      <c r="R112" s="275"/>
      <c r="S112" s="275"/>
      <c r="T112" s="267" t="s">
        <v>152</v>
      </c>
      <c r="U112" s="267"/>
      <c r="W112" s="58" t="s">
        <v>158</v>
      </c>
      <c r="Y112" s="27"/>
      <c r="AA112" s="30" t="s">
        <v>143</v>
      </c>
      <c r="AB112" s="41"/>
      <c r="AC112" s="42" t="str">
        <f t="shared" si="23"/>
        <v/>
      </c>
      <c r="AD112" s="49" t="str">
        <f t="shared" si="24"/>
        <v/>
      </c>
    </row>
    <row r="113" spans="1:30" ht="14.1" customHeight="1" thickBot="1" x14ac:dyDescent="0.25">
      <c r="A113" s="11">
        <v>47</v>
      </c>
      <c r="B113" s="23"/>
      <c r="D113" s="216"/>
      <c r="E113" s="217"/>
      <c r="F113" s="217"/>
      <c r="G113" s="217"/>
      <c r="H113" s="217"/>
      <c r="J113" s="22"/>
      <c r="M113" s="25"/>
      <c r="O113" s="26"/>
      <c r="Q113" s="105" t="s">
        <v>153</v>
      </c>
      <c r="R113" s="136" t="s">
        <v>154</v>
      </c>
      <c r="S113" s="137" t="s">
        <v>155</v>
      </c>
      <c r="T113" s="136" t="s">
        <v>153</v>
      </c>
      <c r="U113" s="137" t="s">
        <v>155</v>
      </c>
      <c r="W113" s="17" t="s">
        <v>160</v>
      </c>
      <c r="Y113" s="27"/>
      <c r="AA113" s="30" t="s">
        <v>145</v>
      </c>
      <c r="AB113" s="41"/>
      <c r="AC113" s="42" t="str">
        <f t="shared" si="23"/>
        <v/>
      </c>
      <c r="AD113" s="49" t="str">
        <f t="shared" si="24"/>
        <v/>
      </c>
    </row>
    <row r="114" spans="1:30" ht="14.1" customHeight="1" thickBot="1" x14ac:dyDescent="0.25">
      <c r="A114" s="11">
        <v>48</v>
      </c>
      <c r="B114" s="23"/>
      <c r="D114" s="50" t="s">
        <v>174</v>
      </c>
      <c r="E114" s="94" t="str">
        <f>IF(Q138="","",Q138)</f>
        <v/>
      </c>
      <c r="F114" s="95" t="str">
        <f>IF(R138="","",R138)</f>
        <v/>
      </c>
      <c r="G114" s="95" t="str">
        <f>IF(S138="","",S138)</f>
        <v/>
      </c>
      <c r="H114" s="96" t="str">
        <f>IF(T138="","",T138)</f>
        <v/>
      </c>
      <c r="J114" s="22"/>
      <c r="M114" s="25"/>
      <c r="O114" s="26"/>
      <c r="P114" s="30" t="s">
        <v>182</v>
      </c>
      <c r="Q114" s="138" t="str">
        <f>IF(Q88="","",Q88)</f>
        <v/>
      </c>
      <c r="R114" s="139" t="str">
        <f>IF(R88="","",R88)</f>
        <v/>
      </c>
      <c r="S114" s="140" t="str">
        <f>IF(S88="","",S88)</f>
        <v/>
      </c>
      <c r="T114" s="139" t="str">
        <f>IF(T88="","",T88)</f>
        <v/>
      </c>
      <c r="U114" s="140" t="str">
        <f>IF(U88="","",U88)</f>
        <v/>
      </c>
      <c r="W114" s="22"/>
      <c r="X114" s="100" t="s">
        <v>162</v>
      </c>
      <c r="Y114" s="8" t="s">
        <v>19</v>
      </c>
      <c r="AA114" s="38" t="s">
        <v>183</v>
      </c>
    </row>
    <row r="115" spans="1:30" ht="14.1" customHeight="1" thickBot="1" x14ac:dyDescent="0.25">
      <c r="A115" s="11">
        <v>49</v>
      </c>
      <c r="B115" s="23"/>
      <c r="E115" s="38" t="s">
        <v>158</v>
      </c>
      <c r="F115" s="17" t="str">
        <f>V131</f>
        <v>Beam profile is within 3mm or 30% of specified value</v>
      </c>
      <c r="J115" s="22"/>
      <c r="M115" s="25"/>
      <c r="O115" s="268" t="s">
        <v>161</v>
      </c>
      <c r="P115" s="268" t="s">
        <v>161</v>
      </c>
      <c r="Q115" s="141"/>
      <c r="R115" s="142"/>
      <c r="S115" s="143"/>
      <c r="T115" s="142"/>
      <c r="U115" s="143"/>
      <c r="W115" s="22"/>
      <c r="X115" s="105" t="s">
        <v>163</v>
      </c>
      <c r="Y115" s="137" t="s">
        <v>163</v>
      </c>
      <c r="AA115" s="30" t="s">
        <v>107</v>
      </c>
      <c r="AB115" s="41"/>
      <c r="AC115" s="42" t="str">
        <f t="shared" ref="AC115:AC131" si="28">IF(AB115&lt;&gt;AD115,"Change","")</f>
        <v/>
      </c>
      <c r="AD115" s="49" t="str">
        <f t="shared" ref="AD115:AD131" si="29">IF(U72="","",U72)</f>
        <v/>
      </c>
    </row>
    <row r="116" spans="1:30" ht="14.1" customHeight="1" x14ac:dyDescent="0.2">
      <c r="A116" s="11">
        <v>50</v>
      </c>
      <c r="B116" s="23"/>
      <c r="D116" s="22"/>
      <c r="E116" s="22"/>
      <c r="F116" s="22"/>
      <c r="G116" s="22"/>
      <c r="H116" s="22"/>
      <c r="J116" s="22"/>
      <c r="M116" s="25"/>
      <c r="O116" s="268"/>
      <c r="P116" s="268"/>
      <c r="Q116" s="144"/>
      <c r="R116" s="145"/>
      <c r="S116" s="146"/>
      <c r="T116" s="145"/>
      <c r="U116" s="146"/>
      <c r="W116" s="110" t="s">
        <v>105</v>
      </c>
      <c r="X116" s="111">
        <v>25</v>
      </c>
      <c r="Y116" s="147">
        <v>30</v>
      </c>
      <c r="AA116" s="30" t="s">
        <v>109</v>
      </c>
      <c r="AB116" s="41"/>
      <c r="AC116" s="42" t="str">
        <f t="shared" si="28"/>
        <v/>
      </c>
      <c r="AD116" s="49" t="str">
        <f t="shared" si="29"/>
        <v/>
      </c>
    </row>
    <row r="117" spans="1:30" ht="14.1" customHeight="1" thickBot="1" x14ac:dyDescent="0.25">
      <c r="A117" s="11">
        <v>51</v>
      </c>
      <c r="B117" s="23"/>
      <c r="D117" s="22"/>
      <c r="E117" s="22"/>
      <c r="F117" s="22"/>
      <c r="G117" s="22"/>
      <c r="H117" s="22"/>
      <c r="J117" s="22"/>
      <c r="M117" s="25"/>
      <c r="O117" s="268"/>
      <c r="P117" s="268"/>
      <c r="Q117" s="148"/>
      <c r="R117" s="149"/>
      <c r="S117" s="150"/>
      <c r="T117" s="149"/>
      <c r="U117" s="150"/>
      <c r="W117" s="118" t="s">
        <v>166</v>
      </c>
      <c r="X117" s="119">
        <v>75</v>
      </c>
      <c r="Y117" s="151">
        <v>80</v>
      </c>
      <c r="AA117" s="30" t="s">
        <v>111</v>
      </c>
      <c r="AB117" s="41"/>
      <c r="AC117" s="42" t="str">
        <f t="shared" si="28"/>
        <v/>
      </c>
      <c r="AD117" s="49" t="str">
        <f t="shared" si="29"/>
        <v/>
      </c>
    </row>
    <row r="118" spans="1:30" ht="14.1" customHeight="1" thickBot="1" x14ac:dyDescent="0.25">
      <c r="A118" s="11">
        <v>52</v>
      </c>
      <c r="B118" s="23"/>
      <c r="E118" s="22"/>
      <c r="F118" s="22"/>
      <c r="G118" s="22"/>
      <c r="H118" s="22"/>
      <c r="I118" s="22"/>
      <c r="J118" s="22"/>
      <c r="M118" s="25"/>
      <c r="O118" s="26"/>
      <c r="P118" s="30" t="s">
        <v>165</v>
      </c>
      <c r="Q118" s="152" t="str">
        <f>IF(OR(Q115="",Q116="",Q117=""),"",AVERAGE(Q115:Q117))</f>
        <v/>
      </c>
      <c r="R118" s="153" t="str">
        <f>IF(OR(R115="",R116="",R117=""),"",AVERAGE(R115:R117))</f>
        <v/>
      </c>
      <c r="S118" s="154" t="str">
        <f>IF(OR(S115="",S116="",S117=""),"",AVERAGE(S115:S117))</f>
        <v/>
      </c>
      <c r="T118" s="153" t="str">
        <f>IF(OR(T115="",T116="",T117=""),"",AVERAGE(T115:T117))</f>
        <v/>
      </c>
      <c r="U118" s="154" t="str">
        <f>IF(OR(U115="",U116="",U117=""),"",AVERAGE(U115:U117))</f>
        <v/>
      </c>
      <c r="W118" s="118" t="s">
        <v>168</v>
      </c>
      <c r="X118" s="119">
        <v>15</v>
      </c>
      <c r="Y118" s="151">
        <v>20</v>
      </c>
      <c r="AA118" s="30" t="s">
        <v>112</v>
      </c>
      <c r="AB118" s="41"/>
      <c r="AC118" s="42" t="str">
        <f t="shared" si="28"/>
        <v/>
      </c>
      <c r="AD118" s="49" t="str">
        <f t="shared" si="29"/>
        <v/>
      </c>
    </row>
    <row r="119" spans="1:30" ht="14.1" customHeight="1" x14ac:dyDescent="0.2">
      <c r="A119" s="11">
        <v>53</v>
      </c>
      <c r="B119" s="23"/>
      <c r="E119" s="22"/>
      <c r="F119" s="22"/>
      <c r="G119" s="22"/>
      <c r="H119" s="22"/>
      <c r="I119" s="22"/>
      <c r="J119" s="22"/>
      <c r="M119" s="25"/>
      <c r="O119" s="26"/>
      <c r="P119" s="30" t="s">
        <v>184</v>
      </c>
      <c r="Q119" s="141"/>
      <c r="R119" s="142"/>
      <c r="S119" s="143"/>
      <c r="T119" s="142"/>
      <c r="U119" s="143"/>
      <c r="W119" s="118" t="s">
        <v>170</v>
      </c>
      <c r="X119" s="119">
        <v>7.5</v>
      </c>
      <c r="Y119" s="151">
        <v>10</v>
      </c>
      <c r="AA119" s="30" t="s">
        <v>114</v>
      </c>
      <c r="AB119" s="41"/>
      <c r="AC119" s="42" t="str">
        <f t="shared" si="28"/>
        <v/>
      </c>
      <c r="AD119" s="49" t="str">
        <f t="shared" si="29"/>
        <v/>
      </c>
    </row>
    <row r="120" spans="1:30" ht="14.1" customHeight="1" thickBot="1" x14ac:dyDescent="0.25">
      <c r="A120" s="11">
        <v>54</v>
      </c>
      <c r="B120" s="23"/>
      <c r="M120" s="25"/>
      <c r="O120" s="26"/>
      <c r="P120" s="30" t="s">
        <v>185</v>
      </c>
      <c r="Q120" s="148"/>
      <c r="R120" s="149"/>
      <c r="S120" s="150"/>
      <c r="T120" s="149"/>
      <c r="U120" s="150"/>
      <c r="W120" s="124" t="s">
        <v>172</v>
      </c>
      <c r="X120" s="125">
        <v>35</v>
      </c>
      <c r="Y120" s="155">
        <v>40</v>
      </c>
      <c r="AA120" s="30" t="s">
        <v>116</v>
      </c>
      <c r="AB120" s="41"/>
      <c r="AC120" s="42" t="str">
        <f t="shared" si="28"/>
        <v/>
      </c>
      <c r="AD120" s="49" t="str">
        <f t="shared" si="29"/>
        <v/>
      </c>
    </row>
    <row r="121" spans="1:30" ht="14.1" customHeight="1" thickBot="1" x14ac:dyDescent="0.25">
      <c r="A121" s="11">
        <v>55</v>
      </c>
      <c r="B121" s="23"/>
      <c r="C121" s="133" t="s">
        <v>36</v>
      </c>
      <c r="M121" s="25"/>
      <c r="O121" s="26"/>
      <c r="P121" s="30" t="s">
        <v>186</v>
      </c>
      <c r="Q121" s="156" t="str">
        <f>IF(AB133="","",AB133)</f>
        <v/>
      </c>
      <c r="R121" s="157" t="str">
        <f>IF(AB134="","",AB134)</f>
        <v/>
      </c>
      <c r="S121" s="158" t="str">
        <f>IF(AB135="","",AB135)</f>
        <v/>
      </c>
      <c r="T121" s="157" t="str">
        <f>IF(AB136="","",AB136)</f>
        <v/>
      </c>
      <c r="U121" s="158" t="str">
        <f>IF(AB137="","",AB137)</f>
        <v/>
      </c>
      <c r="Y121" s="27"/>
      <c r="AA121" s="30" t="s">
        <v>118</v>
      </c>
      <c r="AB121" s="41"/>
      <c r="AC121" s="42" t="str">
        <f t="shared" si="28"/>
        <v/>
      </c>
      <c r="AD121" s="49" t="str">
        <f t="shared" si="29"/>
        <v/>
      </c>
    </row>
    <row r="122" spans="1:30" ht="14.1" customHeight="1" x14ac:dyDescent="0.2">
      <c r="A122" s="11">
        <v>56</v>
      </c>
      <c r="B122" s="23"/>
      <c r="C122" s="159" t="str">
        <f>IF(O141="","",IF(O141=1,"Pass","Fail"))</f>
        <v/>
      </c>
      <c r="D122" s="71" t="str">
        <f>P141</f>
        <v>Water phantom is free from rings, streaks, lines, cupping artifacts</v>
      </c>
      <c r="M122" s="25"/>
      <c r="O122" s="160"/>
      <c r="P122" s="30" t="s">
        <v>187</v>
      </c>
      <c r="Q122" s="161" t="str">
        <f>IF(OR(Q121="",Q118=""),"",ABS(Q118-Q121)/Q121)</f>
        <v/>
      </c>
      <c r="R122" s="162" t="str">
        <f>IF(OR(R121="",R118=""),"",ABS(R118-R121)/R121)</f>
        <v/>
      </c>
      <c r="S122" s="163" t="str">
        <f>IF(OR(S121="",S118=""),"",ABS(S118-S121)/S121)</f>
        <v/>
      </c>
      <c r="T122" s="162" t="str">
        <f>IF(OR(T121="",T118=""),"",ABS(T118-T121)/T121)</f>
        <v/>
      </c>
      <c r="U122" s="163" t="str">
        <f>IF(OR(U121="",U118=""),"",ABS(U118-U121)/U121)</f>
        <v/>
      </c>
      <c r="V122" s="22"/>
      <c r="W122" s="22"/>
      <c r="X122" s="22"/>
      <c r="Y122" s="27"/>
      <c r="AA122" s="30" t="s">
        <v>120</v>
      </c>
      <c r="AB122" s="41"/>
      <c r="AC122" s="42" t="str">
        <f t="shared" si="28"/>
        <v/>
      </c>
      <c r="AD122" s="49" t="str">
        <f t="shared" si="29"/>
        <v/>
      </c>
    </row>
    <row r="123" spans="1:30" ht="14.1" customHeight="1" thickBot="1" x14ac:dyDescent="0.25">
      <c r="A123" s="11">
        <v>57</v>
      </c>
      <c r="B123" s="23"/>
      <c r="M123" s="25"/>
      <c r="O123" s="160"/>
      <c r="P123" s="30" t="s">
        <v>188</v>
      </c>
      <c r="Q123" s="164" t="str">
        <f>IF(OR(Q114="",Q118=""),"",ABS(Q118-Q114)/Q114)</f>
        <v/>
      </c>
      <c r="R123" s="165" t="str">
        <f>IF(OR(R114="",R118=""),"",ABS(R118-R114)/R114)</f>
        <v/>
      </c>
      <c r="S123" s="166" t="str">
        <f>IF(OR(S114="",S118=""),"",ABS(S118-S114)/S114)</f>
        <v/>
      </c>
      <c r="T123" s="165" t="str">
        <f>IF(OR(T114="",T118=""),"",ABS(T118-T114)/T114)</f>
        <v/>
      </c>
      <c r="U123" s="166" t="str">
        <f>IF(OR(U114="",U118=""),"",ABS(U118-U114)/U114)</f>
        <v/>
      </c>
      <c r="V123" s="22"/>
      <c r="W123" s="22"/>
      <c r="X123" s="22"/>
      <c r="Y123" s="27"/>
      <c r="AA123" s="30" t="s">
        <v>123</v>
      </c>
      <c r="AB123" s="41"/>
      <c r="AC123" s="42" t="str">
        <f t="shared" si="28"/>
        <v/>
      </c>
      <c r="AD123" s="49" t="str">
        <f t="shared" si="29"/>
        <v/>
      </c>
    </row>
    <row r="124" spans="1:30" ht="14.1" customHeight="1" thickBot="1" x14ac:dyDescent="0.25">
      <c r="A124" s="11">
        <v>58</v>
      </c>
      <c r="B124" s="23"/>
      <c r="C124" s="167" t="s">
        <v>189</v>
      </c>
      <c r="M124" s="25"/>
      <c r="O124" s="26"/>
      <c r="P124" s="30" t="s">
        <v>174</v>
      </c>
      <c r="Q124" s="138" t="str">
        <f>IF(Q118="","",IF(AND(Q118&lt;=Y116,Q122&lt;=0.05,Q123&lt;=0.2),"Pass","Fail"))</f>
        <v/>
      </c>
      <c r="R124" s="139" t="str">
        <f>IF(R118="","",IF(AND(R118&lt;=Y116,R122&lt;=0.05,R123&lt;=0.2),"Pass","Fail"))</f>
        <v/>
      </c>
      <c r="S124" s="140" t="str">
        <f>IF(S118="","",IF(AND(S118&lt;=Y117,S122&lt;=0.05,S123&lt;=0.2),"Pass","Fail"))</f>
        <v/>
      </c>
      <c r="T124" s="139" t="str">
        <f>IF(T118="","",IF(AND(T118&lt;=Y119,T122&lt;=0.05,T123&lt;=0.2),"Pass","Fail"))</f>
        <v/>
      </c>
      <c r="U124" s="140" t="str">
        <f>IF(U118="","",IF(AND(U118&lt;=Y120,U122&lt;=0.05,U123&lt;=0.2),"Pass","Fail"))</f>
        <v/>
      </c>
      <c r="V124" s="22"/>
      <c r="W124" s="22"/>
      <c r="Y124" s="27"/>
      <c r="AA124" s="30" t="s">
        <v>126</v>
      </c>
      <c r="AB124" s="41"/>
      <c r="AC124" s="42" t="str">
        <f t="shared" si="28"/>
        <v/>
      </c>
      <c r="AD124" s="49" t="str">
        <f t="shared" si="29"/>
        <v/>
      </c>
    </row>
    <row r="125" spans="1:30" ht="14.1" customHeight="1" x14ac:dyDescent="0.2">
      <c r="A125" s="11">
        <v>59</v>
      </c>
      <c r="B125" s="23"/>
      <c r="C125" s="168" t="str">
        <f>IF(O201="","",IF(O201=3,"NA",IF(O201=1,"Pass","Fail")))</f>
        <v/>
      </c>
      <c r="D125" s="71" t="s">
        <v>190</v>
      </c>
      <c r="F125" s="168" t="str">
        <f>IF(O204="","",O204)</f>
        <v/>
      </c>
      <c r="G125" s="169" t="s">
        <v>191</v>
      </c>
      <c r="I125" s="22"/>
      <c r="J125" s="22"/>
      <c r="M125" s="25"/>
      <c r="O125" s="26"/>
      <c r="P125" s="30" t="s">
        <v>192</v>
      </c>
      <c r="Q125" s="153" t="str">
        <f>IF(OR(Q118="",Q75=""),"",Q118/(Q75/100))</f>
        <v/>
      </c>
      <c r="R125" s="153" t="str">
        <f>IF(OR(R118="",R75=""),"",R118/(R75/100))</f>
        <v/>
      </c>
      <c r="S125" s="153" t="str">
        <f>IF(OR(S118="",S75=""),"",S118/(S75/100))</f>
        <v/>
      </c>
      <c r="T125" s="153" t="str">
        <f>IF(OR(T118="",T75=""),"",T118/(T75/100))</f>
        <v/>
      </c>
      <c r="U125" s="153" t="str">
        <f>IF(OR(U118="",U75=""),"",U118/(U75/100))</f>
        <v/>
      </c>
      <c r="V125" s="22"/>
      <c r="W125" s="22"/>
      <c r="Y125" s="27"/>
      <c r="AA125" s="30" t="s">
        <v>129</v>
      </c>
      <c r="AB125" s="41"/>
      <c r="AC125" s="42" t="str">
        <f t="shared" si="28"/>
        <v/>
      </c>
      <c r="AD125" s="49" t="str">
        <f t="shared" si="29"/>
        <v/>
      </c>
    </row>
    <row r="126" spans="1:30" ht="14.1" customHeight="1" x14ac:dyDescent="0.2">
      <c r="A126" s="11">
        <v>60</v>
      </c>
      <c r="B126" s="23"/>
      <c r="C126" s="215" t="str">
        <f>IF(O202="","",IF(O202=3,"NA",IF(O202=1,"Pass","Fail")))</f>
        <v/>
      </c>
      <c r="D126" s="71" t="s">
        <v>193</v>
      </c>
      <c r="E126" s="55"/>
      <c r="F126" s="168" t="str">
        <f>IF(O205="","",O205)</f>
        <v/>
      </c>
      <c r="G126" s="169" t="s">
        <v>194</v>
      </c>
      <c r="H126" s="55"/>
      <c r="I126" s="22"/>
      <c r="J126" s="22"/>
      <c r="M126" s="25"/>
      <c r="O126" s="26"/>
      <c r="P126" s="30" t="s">
        <v>195</v>
      </c>
      <c r="Q126" s="157" t="str">
        <f>IF(AB139="","",AB139)</f>
        <v/>
      </c>
      <c r="R126" s="157" t="str">
        <f>IF(AB140="","",AB140)</f>
        <v/>
      </c>
      <c r="S126" s="157" t="str">
        <f>IF(AB141="","",AB141)</f>
        <v/>
      </c>
      <c r="T126" s="157" t="str">
        <f>IF(AB142="","",AB142)</f>
        <v/>
      </c>
      <c r="U126" s="157" t="str">
        <f>IF(AB143="","",AB143)</f>
        <v/>
      </c>
      <c r="V126" s="22"/>
      <c r="W126" s="22"/>
      <c r="X126" s="22"/>
      <c r="Y126" s="27"/>
      <c r="AA126" s="30" t="s">
        <v>132</v>
      </c>
      <c r="AB126" s="41"/>
      <c r="AC126" s="42" t="str">
        <f t="shared" si="28"/>
        <v/>
      </c>
      <c r="AD126" s="49" t="str">
        <f t="shared" si="29"/>
        <v/>
      </c>
    </row>
    <row r="127" spans="1:30" ht="14.1" customHeight="1" x14ac:dyDescent="0.2">
      <c r="A127" s="11">
        <v>61</v>
      </c>
      <c r="B127" s="23"/>
      <c r="C127" s="215" t="str">
        <f>IF(O203="","",IF(O203=3,"NA",IF(O203=1,"Pass","Fail")))</f>
        <v/>
      </c>
      <c r="D127" s="71" t="s">
        <v>196</v>
      </c>
      <c r="F127" s="170" t="str">
        <f>IF(T208="","",T208)</f>
        <v/>
      </c>
      <c r="G127" s="169" t="s">
        <v>197</v>
      </c>
      <c r="M127" s="25"/>
      <c r="O127" s="26"/>
      <c r="P127" s="38" t="s">
        <v>158</v>
      </c>
      <c r="Q127" s="22" t="s">
        <v>198</v>
      </c>
      <c r="R127" s="22"/>
      <c r="S127" s="22"/>
      <c r="T127" s="22"/>
      <c r="U127" s="22"/>
      <c r="V127" s="22"/>
      <c r="W127" s="22"/>
      <c r="X127" s="22"/>
      <c r="Y127" s="27"/>
      <c r="AA127" s="30" t="s">
        <v>135</v>
      </c>
      <c r="AB127" s="41"/>
      <c r="AC127" s="42" t="str">
        <f t="shared" si="28"/>
        <v/>
      </c>
      <c r="AD127" s="49" t="str">
        <f t="shared" si="29"/>
        <v/>
      </c>
    </row>
    <row r="128" spans="1:30" ht="14.1" customHeight="1" x14ac:dyDescent="0.2">
      <c r="A128" s="11">
        <v>62</v>
      </c>
      <c r="B128" s="23"/>
      <c r="M128" s="25"/>
      <c r="O128" s="26"/>
      <c r="P128" s="22"/>
      <c r="Q128" s="22" t="s">
        <v>199</v>
      </c>
      <c r="R128" s="22"/>
      <c r="S128" s="22"/>
      <c r="T128" s="22"/>
      <c r="U128" s="22"/>
      <c r="V128" s="22"/>
      <c r="W128" s="22"/>
      <c r="X128" s="22"/>
      <c r="Y128" s="27"/>
      <c r="AA128" s="30" t="s">
        <v>138</v>
      </c>
      <c r="AB128" s="41"/>
      <c r="AC128" s="42" t="str">
        <f t="shared" si="28"/>
        <v/>
      </c>
      <c r="AD128" s="49" t="str">
        <f t="shared" si="29"/>
        <v/>
      </c>
    </row>
    <row r="129" spans="1:30" ht="14.1" customHeight="1" thickBot="1" x14ac:dyDescent="0.25">
      <c r="A129" s="11">
        <v>63</v>
      </c>
      <c r="B129" s="23"/>
      <c r="F129" s="22"/>
      <c r="G129" s="22"/>
      <c r="M129" s="25"/>
      <c r="O129" s="171" t="s">
        <v>176</v>
      </c>
      <c r="Y129" s="27"/>
      <c r="AA129" s="30" t="s">
        <v>140</v>
      </c>
      <c r="AB129" s="41"/>
      <c r="AC129" s="42" t="str">
        <f t="shared" si="28"/>
        <v/>
      </c>
      <c r="AD129" s="49" t="str">
        <f t="shared" si="29"/>
        <v/>
      </c>
    </row>
    <row r="130" spans="1:30" ht="14.1" customHeight="1" thickBot="1" x14ac:dyDescent="0.25">
      <c r="A130" s="11">
        <v>64</v>
      </c>
      <c r="B130" s="32"/>
      <c r="C130" s="33"/>
      <c r="D130" s="33"/>
      <c r="E130" s="33"/>
      <c r="F130" s="33"/>
      <c r="G130" s="33"/>
      <c r="H130" s="33"/>
      <c r="I130" s="33"/>
      <c r="J130" s="33"/>
      <c r="K130" s="33"/>
      <c r="L130" s="33"/>
      <c r="M130" s="34"/>
      <c r="O130" s="26"/>
      <c r="P130" s="30" t="s">
        <v>177</v>
      </c>
      <c r="Q130" s="172"/>
      <c r="R130" s="173"/>
      <c r="S130" s="173"/>
      <c r="T130" s="174"/>
      <c r="Y130" s="27"/>
      <c r="AA130" s="30" t="s">
        <v>143</v>
      </c>
      <c r="AB130" s="41"/>
      <c r="AC130" s="42" t="str">
        <f t="shared" si="28"/>
        <v/>
      </c>
      <c r="AD130" s="49" t="str">
        <f t="shared" si="29"/>
        <v/>
      </c>
    </row>
    <row r="131" spans="1:30" ht="14.1" customHeight="1" thickTop="1" x14ac:dyDescent="0.2">
      <c r="A131" s="11">
        <v>65</v>
      </c>
      <c r="C131" s="30" t="s">
        <v>49</v>
      </c>
      <c r="D131" s="253" t="str">
        <f>IF($P$7="","",$P$7)</f>
        <v/>
      </c>
      <c r="L131" s="30" t="s">
        <v>50</v>
      </c>
      <c r="M131" s="76" t="str">
        <f>IF($X$7="","",$X$7)</f>
        <v>Eugene Mah</v>
      </c>
      <c r="O131" s="26"/>
      <c r="P131" s="30" t="s">
        <v>178</v>
      </c>
      <c r="Q131" s="175"/>
      <c r="R131" s="176"/>
      <c r="S131" s="176"/>
      <c r="T131" s="177"/>
      <c r="U131" s="38" t="s">
        <v>158</v>
      </c>
      <c r="V131" s="17" t="s">
        <v>200</v>
      </c>
      <c r="Y131" s="27"/>
      <c r="AA131" s="30" t="s">
        <v>145</v>
      </c>
      <c r="AB131" s="41"/>
      <c r="AC131" s="42" t="str">
        <f t="shared" si="28"/>
        <v/>
      </c>
      <c r="AD131" s="49" t="str">
        <f t="shared" si="29"/>
        <v/>
      </c>
    </row>
    <row r="132" spans="1:30" ht="14.1" customHeight="1" x14ac:dyDescent="0.2">
      <c r="A132" s="11">
        <v>66</v>
      </c>
      <c r="C132" s="30" t="s">
        <v>150</v>
      </c>
      <c r="D132" s="77" t="str">
        <f>IF($R$14="","",$R$14)</f>
        <v/>
      </c>
      <c r="L132" s="30" t="s">
        <v>63</v>
      </c>
      <c r="M132" s="76" t="str">
        <f>IF($R$13="","",$R$13)</f>
        <v/>
      </c>
      <c r="O132" s="26"/>
      <c r="P132" s="30" t="s">
        <v>179</v>
      </c>
      <c r="Q132" s="175"/>
      <c r="R132" s="176"/>
      <c r="S132" s="176"/>
      <c r="T132" s="177"/>
      <c r="Y132" s="27"/>
      <c r="AA132" s="38" t="s">
        <v>157</v>
      </c>
    </row>
    <row r="133" spans="1:30" ht="14.1" customHeight="1" thickBot="1" x14ac:dyDescent="0.25">
      <c r="A133" s="11">
        <v>1</v>
      </c>
      <c r="M133" s="78" t="str">
        <f>$H$2</f>
        <v>Medical University of South Carolina</v>
      </c>
      <c r="O133" s="26"/>
      <c r="P133" s="30" t="s">
        <v>180</v>
      </c>
      <c r="Q133" s="178"/>
      <c r="R133" s="179"/>
      <c r="S133" s="179"/>
      <c r="T133" s="180"/>
      <c r="Y133" s="27"/>
      <c r="AA133" s="30" t="s">
        <v>105</v>
      </c>
      <c r="AB133" s="41"/>
      <c r="AC133" s="42" t="str">
        <f>IF(AB133&lt;&gt;AD133,"Change","")</f>
        <v/>
      </c>
      <c r="AD133" s="49" t="str">
        <f>IF(Q118="","",Q118)</f>
        <v/>
      </c>
    </row>
    <row r="134" spans="1:30" ht="14.1" customHeight="1" thickBot="1" x14ac:dyDescent="0.25">
      <c r="A134" s="11">
        <v>2</v>
      </c>
      <c r="H134" s="44" t="s">
        <v>92</v>
      </c>
      <c r="M134" s="38" t="str">
        <f>$H$5</f>
        <v>CT System Compliance Inspection</v>
      </c>
      <c r="O134" s="26"/>
      <c r="P134" s="269" t="s">
        <v>181</v>
      </c>
      <c r="Q134" s="175"/>
      <c r="R134" s="176"/>
      <c r="S134" s="176"/>
      <c r="T134" s="177"/>
      <c r="Y134" s="27"/>
      <c r="AA134" s="30" t="s">
        <v>147</v>
      </c>
      <c r="AB134" s="41"/>
      <c r="AC134" s="42" t="str">
        <f>IF(AB134&lt;&gt;AD134,"Change","")</f>
        <v/>
      </c>
      <c r="AD134" s="49" t="str">
        <f>IF(R118="","",R118)</f>
        <v/>
      </c>
    </row>
    <row r="135" spans="1:30" ht="14.1" customHeight="1" thickTop="1" x14ac:dyDescent="0.2">
      <c r="A135" s="11">
        <v>3</v>
      </c>
      <c r="B135" s="14"/>
      <c r="C135" s="181" t="s">
        <v>201</v>
      </c>
      <c r="D135" s="15"/>
      <c r="E135" s="15"/>
      <c r="F135" s="15"/>
      <c r="G135" s="15"/>
      <c r="H135" s="15"/>
      <c r="I135" s="15"/>
      <c r="J135" s="15"/>
      <c r="K135" s="15"/>
      <c r="L135" s="15"/>
      <c r="M135" s="16"/>
      <c r="O135" s="26"/>
      <c r="P135" s="269"/>
      <c r="Q135" s="175"/>
      <c r="R135" s="176"/>
      <c r="S135" s="176"/>
      <c r="T135" s="177"/>
      <c r="Y135" s="27"/>
      <c r="AA135" s="30" t="s">
        <v>156</v>
      </c>
      <c r="AB135" s="41"/>
      <c r="AC135" s="42" t="str">
        <f>IF(AB135&lt;&gt;AD135,"Change","")</f>
        <v/>
      </c>
      <c r="AD135" s="49" t="str">
        <f>IF(S118="","",S118)</f>
        <v/>
      </c>
    </row>
    <row r="136" spans="1:30" ht="14.1" customHeight="1" thickBot="1" x14ac:dyDescent="0.25">
      <c r="A136" s="11">
        <v>4</v>
      </c>
      <c r="B136" s="23"/>
      <c r="C136" s="55"/>
      <c r="D136" s="50" t="s">
        <v>202</v>
      </c>
      <c r="E136" s="159">
        <f>IF(Q146="","",Q146)</f>
        <v>0</v>
      </c>
      <c r="F136" s="71" t="s">
        <v>203</v>
      </c>
      <c r="G136" s="22"/>
      <c r="H136" s="50" t="s">
        <v>204</v>
      </c>
      <c r="I136" s="159">
        <f>IF(T146="","",T146)</f>
        <v>1</v>
      </c>
      <c r="J136" s="71" t="s">
        <v>203</v>
      </c>
      <c r="M136" s="25"/>
      <c r="O136" s="26"/>
      <c r="P136" s="269"/>
      <c r="Q136" s="178"/>
      <c r="R136" s="179"/>
      <c r="S136" s="179"/>
      <c r="T136" s="180"/>
      <c r="Y136" s="27"/>
      <c r="AA136" s="30" t="s">
        <v>164</v>
      </c>
      <c r="AB136" s="41"/>
      <c r="AC136" s="42" t="str">
        <f>IF(AB136&lt;&gt;AD136,"Change","")</f>
        <v/>
      </c>
      <c r="AD136" s="49" t="str">
        <f>IF(T118="","",T118)</f>
        <v/>
      </c>
    </row>
    <row r="137" spans="1:30" ht="14.1" customHeight="1" thickBot="1" x14ac:dyDescent="0.25">
      <c r="A137" s="11">
        <v>5</v>
      </c>
      <c r="B137" s="23"/>
      <c r="C137" s="55"/>
      <c r="M137" s="25"/>
      <c r="O137" s="26"/>
      <c r="P137" s="30" t="s">
        <v>205</v>
      </c>
      <c r="Q137" s="182" t="str">
        <f>IF(OR(Q136="",Q135="",Q134=""),"",AVERAGE(Q134:Q136))</f>
        <v/>
      </c>
      <c r="R137" s="183" t="str">
        <f>IF(OR(R136="",R135="",R134=""),"",AVERAGE(R134:R136))</f>
        <v/>
      </c>
      <c r="S137" s="183" t="str">
        <f>IF(OR(S136="",S135="",S134=""),"",AVERAGE(S134:S136))</f>
        <v/>
      </c>
      <c r="T137" s="184" t="str">
        <f>IF(OR(T136="",T135="",T134=""),"",AVERAGE(T134:T136))</f>
        <v/>
      </c>
      <c r="Y137" s="27"/>
      <c r="AA137" s="30" t="s">
        <v>183</v>
      </c>
      <c r="AB137" s="41"/>
      <c r="AC137" s="42" t="str">
        <f>IF(AB137&lt;&gt;AD137,"Change","")</f>
        <v/>
      </c>
      <c r="AD137" s="49" t="str">
        <f>IF(U118="","",U118)</f>
        <v/>
      </c>
    </row>
    <row r="138" spans="1:30" ht="14.1" customHeight="1" thickBot="1" x14ac:dyDescent="0.25">
      <c r="A138" s="11">
        <v>6</v>
      </c>
      <c r="B138" s="23"/>
      <c r="C138" s="55"/>
      <c r="D138" s="22"/>
      <c r="E138" s="71"/>
      <c r="F138" s="10" t="s">
        <v>206</v>
      </c>
      <c r="G138" s="10" t="s">
        <v>155</v>
      </c>
      <c r="K138" s="50" t="s">
        <v>207</v>
      </c>
      <c r="L138" s="159" t="str">
        <f>IF(V149="","",IF(V149=1,"Pass","Fail"))</f>
        <v/>
      </c>
      <c r="M138" s="25"/>
      <c r="O138" s="26"/>
      <c r="P138" s="30" t="s">
        <v>174</v>
      </c>
      <c r="Q138" s="138" t="str">
        <f>IF(Q137="","",IF(OR(ABS(Q133-Q137)&lt;=3,ABS(AVERAGE(Q134:Q136)-Q133)/Q133&lt;0.3),"Pass","Fail"))</f>
        <v/>
      </c>
      <c r="R138" s="139" t="str">
        <f>IF(R137="","",IF(OR(ABS(R133-R137)&lt;=3,ABS(AVERAGE(R134:R136)-R133)/R133&lt;0.3),"Pass","Fail"))</f>
        <v/>
      </c>
      <c r="S138" s="139" t="str">
        <f>IF(S137="","",IF(OR(ABS(S133-S137)&lt;=3,ABS(AVERAGE(S134:S136)-S133)/S133&lt;0.3),"Pass","Fail"))</f>
        <v/>
      </c>
      <c r="T138" s="140" t="str">
        <f>IF(T137="","",IF(OR(ABS(T133-T137)&lt;=3,ABS(AVERAGE(T134:T136)-T133)/T133&lt;0.3),"Pass","Fail"))</f>
        <v/>
      </c>
      <c r="Y138" s="27"/>
      <c r="AA138" s="38" t="s">
        <v>208</v>
      </c>
      <c r="AB138" s="22"/>
      <c r="AC138" s="22"/>
      <c r="AD138" s="22"/>
    </row>
    <row r="139" spans="1:30" ht="14.1" customHeight="1" x14ac:dyDescent="0.2">
      <c r="A139" s="11">
        <v>7</v>
      </c>
      <c r="B139" s="23"/>
      <c r="C139" s="55"/>
      <c r="D139" s="22"/>
      <c r="E139" s="50" t="s">
        <v>209</v>
      </c>
      <c r="F139" s="134" t="str">
        <f>IF(Q149="","",Q149)</f>
        <v/>
      </c>
      <c r="G139" s="134" t="str">
        <f>IF(R149="","",R149)</f>
        <v/>
      </c>
      <c r="H139" s="22" t="s">
        <v>203</v>
      </c>
      <c r="J139" s="22"/>
      <c r="K139" s="50" t="s">
        <v>210</v>
      </c>
      <c r="L139" s="159" t="str">
        <f>IF(V150="","",IF(V150=1,"Pass","Fail"))</f>
        <v/>
      </c>
      <c r="M139" s="25"/>
      <c r="O139" s="26"/>
      <c r="P139" s="22"/>
      <c r="Q139" s="22"/>
      <c r="R139" s="22"/>
      <c r="S139" s="22"/>
      <c r="T139" s="22"/>
      <c r="U139" s="22"/>
      <c r="V139" s="22"/>
      <c r="W139" s="22"/>
      <c r="X139" s="22"/>
      <c r="Y139" s="27"/>
      <c r="AA139" s="30" t="s">
        <v>105</v>
      </c>
      <c r="AB139" s="41"/>
      <c r="AD139" s="49" t="str">
        <f>IF(Q125="","",Q125)</f>
        <v/>
      </c>
    </row>
    <row r="140" spans="1:30" ht="14.1" customHeight="1" x14ac:dyDescent="0.2">
      <c r="A140" s="11">
        <v>8</v>
      </c>
      <c r="B140" s="23"/>
      <c r="C140" s="55"/>
      <c r="D140" s="22"/>
      <c r="E140" s="50" t="s">
        <v>211</v>
      </c>
      <c r="F140" s="134" t="str">
        <f>IF(Q150="","",IF(Q150=1,"YES","NO"))</f>
        <v/>
      </c>
      <c r="G140" s="134" t="str">
        <f>IF(R150="","",IF(R150=1,"YES","NO"))</f>
        <v/>
      </c>
      <c r="H140" s="22"/>
      <c r="J140" s="22"/>
      <c r="K140" s="50" t="s">
        <v>212</v>
      </c>
      <c r="L140" s="159" t="str">
        <f>IF(V151="","",IF(V151=1,"Pass","Fail"))</f>
        <v/>
      </c>
      <c r="M140" s="25"/>
      <c r="O140" s="171" t="s">
        <v>36</v>
      </c>
      <c r="P140" s="22"/>
      <c r="Q140" s="22"/>
      <c r="R140" s="22"/>
      <c r="S140" s="22"/>
      <c r="T140" s="22"/>
      <c r="U140" s="22"/>
      <c r="V140" s="22"/>
      <c r="W140" s="22"/>
      <c r="X140" s="22"/>
      <c r="Y140" s="27"/>
      <c r="AA140" s="30" t="s">
        <v>147</v>
      </c>
      <c r="AB140" s="41"/>
      <c r="AD140" s="49" t="str">
        <f>IF(R125="","",R125)</f>
        <v/>
      </c>
    </row>
    <row r="141" spans="1:30" ht="14.1" customHeight="1" x14ac:dyDescent="0.2">
      <c r="A141" s="11">
        <v>9</v>
      </c>
      <c r="B141" s="23"/>
      <c r="C141" s="55"/>
      <c r="D141" s="22"/>
      <c r="E141" s="22"/>
      <c r="F141" s="22"/>
      <c r="H141" s="22"/>
      <c r="J141" s="22"/>
      <c r="K141" s="50" t="s">
        <v>213</v>
      </c>
      <c r="L141" s="159" t="str">
        <f>IF(V152="","",IF(V152=1,"Pass","Fail"))</f>
        <v/>
      </c>
      <c r="M141" s="25"/>
      <c r="O141" s="73"/>
      <c r="P141" s="22" t="s">
        <v>214</v>
      </c>
      <c r="Q141" s="22"/>
      <c r="R141" s="22"/>
      <c r="S141" s="22"/>
      <c r="T141" s="22"/>
      <c r="U141" s="22"/>
      <c r="V141" s="22"/>
      <c r="W141" s="22"/>
      <c r="X141" s="22"/>
      <c r="Y141" s="27"/>
      <c r="AA141" s="30" t="s">
        <v>156</v>
      </c>
      <c r="AB141" s="41"/>
      <c r="AC141" s="22"/>
      <c r="AD141" s="49" t="str">
        <f>IF(S125="","",S125)</f>
        <v/>
      </c>
    </row>
    <row r="142" spans="1:30" ht="14.1" customHeight="1" thickBot="1" x14ac:dyDescent="0.25">
      <c r="A142" s="11">
        <v>10</v>
      </c>
      <c r="B142" s="23"/>
      <c r="C142" s="55"/>
      <c r="M142" s="25"/>
      <c r="O142" s="35"/>
      <c r="P142" s="36"/>
      <c r="Q142" s="36"/>
      <c r="R142" s="36"/>
      <c r="S142" s="36"/>
      <c r="T142" s="36"/>
      <c r="U142" s="36"/>
      <c r="V142" s="36"/>
      <c r="W142" s="36"/>
      <c r="X142" s="36"/>
      <c r="Y142" s="37"/>
      <c r="AA142" s="30" t="s">
        <v>164</v>
      </c>
      <c r="AB142" s="41"/>
      <c r="AC142" s="22"/>
      <c r="AD142" s="49" t="str">
        <f>IF(T125="","",T125)</f>
        <v/>
      </c>
    </row>
    <row r="143" spans="1:30" ht="14.1" customHeight="1" thickBot="1" x14ac:dyDescent="0.25">
      <c r="A143" s="11">
        <v>11</v>
      </c>
      <c r="B143" s="23"/>
      <c r="C143" s="167" t="s">
        <v>35</v>
      </c>
      <c r="M143" s="25"/>
      <c r="AA143" s="30" t="s">
        <v>183</v>
      </c>
      <c r="AB143" s="41"/>
      <c r="AC143" s="22"/>
      <c r="AD143" s="49" t="str">
        <f>IF(U125="","",U125)</f>
        <v/>
      </c>
    </row>
    <row r="144" spans="1:30" ht="14.1" customHeight="1" thickBot="1" x14ac:dyDescent="0.25">
      <c r="A144" s="11">
        <v>12</v>
      </c>
      <c r="B144" s="23"/>
      <c r="C144" s="55"/>
      <c r="D144" s="50" t="s">
        <v>107</v>
      </c>
      <c r="E144" s="79">
        <v>80</v>
      </c>
      <c r="F144" s="80">
        <v>100</v>
      </c>
      <c r="G144" s="80">
        <v>110</v>
      </c>
      <c r="H144" s="80">
        <v>120</v>
      </c>
      <c r="I144" s="80">
        <v>130</v>
      </c>
      <c r="J144" s="80">
        <v>140</v>
      </c>
      <c r="K144" s="81">
        <v>150</v>
      </c>
      <c r="M144" s="25"/>
      <c r="T144" s="44" t="s">
        <v>92</v>
      </c>
      <c r="AA144" s="22"/>
      <c r="AB144" s="22"/>
      <c r="AC144" s="22"/>
      <c r="AD144" s="22"/>
    </row>
    <row r="145" spans="1:30" ht="14.1" customHeight="1" x14ac:dyDescent="0.2">
      <c r="A145" s="11">
        <v>13</v>
      </c>
      <c r="B145" s="23"/>
      <c r="C145" s="55"/>
      <c r="D145" s="50" t="s">
        <v>111</v>
      </c>
      <c r="E145" s="82" t="str">
        <f t="shared" ref="E145:K151" si="30">IF(P155="","",P155)</f>
        <v/>
      </c>
      <c r="F145" s="83" t="str">
        <f t="shared" si="30"/>
        <v/>
      </c>
      <c r="G145" s="83" t="str">
        <f t="shared" si="30"/>
        <v/>
      </c>
      <c r="H145" s="83" t="str">
        <f t="shared" si="30"/>
        <v/>
      </c>
      <c r="I145" s="83" t="str">
        <f t="shared" si="30"/>
        <v/>
      </c>
      <c r="J145" s="83" t="str">
        <f t="shared" si="30"/>
        <v/>
      </c>
      <c r="K145" s="84" t="str">
        <f t="shared" si="30"/>
        <v/>
      </c>
      <c r="M145" s="25"/>
      <c r="O145" s="135" t="s">
        <v>201</v>
      </c>
      <c r="P145" s="19"/>
      <c r="Q145" s="19"/>
      <c r="R145" s="19"/>
      <c r="S145" s="19"/>
      <c r="T145" s="19"/>
      <c r="U145" s="19"/>
      <c r="V145" s="19"/>
      <c r="W145" s="19"/>
      <c r="X145" s="19"/>
      <c r="Y145" s="20"/>
      <c r="AA145" s="38" t="s">
        <v>215</v>
      </c>
      <c r="AB145" s="185"/>
      <c r="AC145" s="42" t="str">
        <f>IF(AB145&lt;&gt;AD145,"Change","")</f>
        <v/>
      </c>
      <c r="AD145" s="43" t="str">
        <f>IF(Q212="","",Q212)</f>
        <v/>
      </c>
    </row>
    <row r="146" spans="1:30" ht="14.1" customHeight="1" x14ac:dyDescent="0.2">
      <c r="A146" s="11">
        <v>14</v>
      </c>
      <c r="B146" s="23"/>
      <c r="C146" s="55"/>
      <c r="D146" s="50" t="s">
        <v>216</v>
      </c>
      <c r="E146" s="82" t="str">
        <f t="shared" si="30"/>
        <v/>
      </c>
      <c r="F146" s="83" t="str">
        <f t="shared" si="30"/>
        <v/>
      </c>
      <c r="G146" s="83" t="str">
        <f t="shared" si="30"/>
        <v/>
      </c>
      <c r="H146" s="83" t="str">
        <f t="shared" si="30"/>
        <v/>
      </c>
      <c r="I146" s="83" t="str">
        <f t="shared" si="30"/>
        <v/>
      </c>
      <c r="J146" s="83" t="str">
        <f t="shared" si="30"/>
        <v/>
      </c>
      <c r="K146" s="84" t="str">
        <f t="shared" si="30"/>
        <v/>
      </c>
      <c r="M146" s="25"/>
      <c r="O146" s="26"/>
      <c r="P146" s="30" t="s">
        <v>202</v>
      </c>
      <c r="Q146" s="186">
        <v>0</v>
      </c>
      <c r="R146" s="17" t="s">
        <v>203</v>
      </c>
      <c r="S146" s="30" t="s">
        <v>217</v>
      </c>
      <c r="T146" s="186">
        <v>1</v>
      </c>
      <c r="U146" s="17" t="s">
        <v>203</v>
      </c>
      <c r="Y146" s="27"/>
      <c r="AA146" s="30"/>
      <c r="AB146" s="187"/>
      <c r="AC146" s="22"/>
      <c r="AD146" s="187"/>
    </row>
    <row r="147" spans="1:30" ht="14.1" customHeight="1" x14ac:dyDescent="0.2">
      <c r="A147" s="11">
        <v>15</v>
      </c>
      <c r="B147" s="23"/>
      <c r="C147" s="55"/>
      <c r="D147" s="50" t="s">
        <v>218</v>
      </c>
      <c r="E147" s="82" t="str">
        <f t="shared" si="30"/>
        <v/>
      </c>
      <c r="F147" s="83" t="str">
        <f t="shared" si="30"/>
        <v/>
      </c>
      <c r="G147" s="83" t="str">
        <f t="shared" si="30"/>
        <v/>
      </c>
      <c r="H147" s="83" t="str">
        <f t="shared" si="30"/>
        <v/>
      </c>
      <c r="I147" s="83" t="str">
        <f t="shared" si="30"/>
        <v/>
      </c>
      <c r="J147" s="83" t="str">
        <f t="shared" si="30"/>
        <v/>
      </c>
      <c r="K147" s="84" t="str">
        <f t="shared" si="30"/>
        <v/>
      </c>
      <c r="M147" s="25"/>
      <c r="O147" s="26"/>
      <c r="Y147" s="27"/>
      <c r="AA147" s="30"/>
      <c r="AB147" s="185"/>
      <c r="AC147" s="42" t="str">
        <f>IF(AB147&lt;&gt;AD147,"Change","")</f>
        <v/>
      </c>
      <c r="AD147" s="43" t="str">
        <f>IF(Q214="","",Q214)</f>
        <v/>
      </c>
    </row>
    <row r="148" spans="1:30" ht="14.1" customHeight="1" x14ac:dyDescent="0.2">
      <c r="A148" s="11">
        <v>16</v>
      </c>
      <c r="B148" s="23"/>
      <c r="C148" s="55"/>
      <c r="D148" s="50" t="s">
        <v>219</v>
      </c>
      <c r="E148" s="82" t="str">
        <f t="shared" si="30"/>
        <v/>
      </c>
      <c r="F148" s="83" t="str">
        <f t="shared" si="30"/>
        <v/>
      </c>
      <c r="G148" s="83" t="str">
        <f t="shared" si="30"/>
        <v/>
      </c>
      <c r="H148" s="83" t="str">
        <f t="shared" si="30"/>
        <v/>
      </c>
      <c r="I148" s="83" t="str">
        <f t="shared" si="30"/>
        <v/>
      </c>
      <c r="J148" s="83" t="str">
        <f t="shared" si="30"/>
        <v/>
      </c>
      <c r="K148" s="84" t="str">
        <f t="shared" si="30"/>
        <v/>
      </c>
      <c r="M148" s="25"/>
      <c r="O148" s="26"/>
      <c r="Q148" s="11" t="s">
        <v>206</v>
      </c>
      <c r="R148" s="11" t="s">
        <v>155</v>
      </c>
      <c r="U148" s="22"/>
      <c r="V148" s="17" t="s">
        <v>220</v>
      </c>
      <c r="Y148" s="27"/>
      <c r="AA148" s="30"/>
      <c r="AB148" s="187"/>
      <c r="AC148" s="22"/>
      <c r="AD148" s="187"/>
    </row>
    <row r="149" spans="1:30" ht="14.1" customHeight="1" x14ac:dyDescent="0.2">
      <c r="A149" s="11">
        <v>17</v>
      </c>
      <c r="B149" s="23"/>
      <c r="C149" s="55"/>
      <c r="D149" s="50" t="s">
        <v>221</v>
      </c>
      <c r="E149" s="82" t="str">
        <f t="shared" si="30"/>
        <v/>
      </c>
      <c r="F149" s="83" t="str">
        <f t="shared" si="30"/>
        <v/>
      </c>
      <c r="G149" s="83" t="str">
        <f t="shared" si="30"/>
        <v/>
      </c>
      <c r="H149" s="83" t="str">
        <f t="shared" si="30"/>
        <v/>
      </c>
      <c r="I149" s="83" t="str">
        <f t="shared" si="30"/>
        <v/>
      </c>
      <c r="J149" s="83" t="str">
        <f t="shared" si="30"/>
        <v/>
      </c>
      <c r="K149" s="84" t="str">
        <f t="shared" si="30"/>
        <v/>
      </c>
      <c r="M149" s="25"/>
      <c r="O149" s="26"/>
      <c r="P149" s="30" t="s">
        <v>209</v>
      </c>
      <c r="Q149" s="145"/>
      <c r="R149" s="145"/>
      <c r="S149" s="31" t="s">
        <v>203</v>
      </c>
      <c r="T149" s="22"/>
      <c r="U149" s="30" t="s">
        <v>207</v>
      </c>
      <c r="V149" s="186"/>
      <c r="Y149" s="27"/>
      <c r="AA149" s="30"/>
      <c r="AB149" s="185"/>
      <c r="AC149" s="42" t="str">
        <f>IF(AB149&lt;&gt;AD149,"Change","")</f>
        <v/>
      </c>
      <c r="AD149" s="43" t="str">
        <f>IF(Q216="","",Q216)</f>
        <v/>
      </c>
    </row>
    <row r="150" spans="1:30" ht="14.1" customHeight="1" x14ac:dyDescent="0.2">
      <c r="A150" s="11">
        <v>18</v>
      </c>
      <c r="B150" s="23"/>
      <c r="C150" s="55"/>
      <c r="D150" s="50" t="s">
        <v>222</v>
      </c>
      <c r="E150" s="82" t="str">
        <f t="shared" si="30"/>
        <v/>
      </c>
      <c r="F150" s="83" t="str">
        <f t="shared" si="30"/>
        <v/>
      </c>
      <c r="G150" s="83" t="str">
        <f t="shared" si="30"/>
        <v/>
      </c>
      <c r="H150" s="83" t="str">
        <f t="shared" si="30"/>
        <v/>
      </c>
      <c r="I150" s="83" t="str">
        <f t="shared" si="30"/>
        <v/>
      </c>
      <c r="J150" s="83" t="str">
        <f t="shared" si="30"/>
        <v/>
      </c>
      <c r="K150" s="84" t="str">
        <f t="shared" si="30"/>
        <v/>
      </c>
      <c r="M150" s="25"/>
      <c r="O150" s="26"/>
      <c r="P150" s="30" t="s">
        <v>223</v>
      </c>
      <c r="Q150" s="145"/>
      <c r="R150" s="145"/>
      <c r="S150" s="30"/>
      <c r="T150" s="22"/>
      <c r="U150" s="30" t="s">
        <v>210</v>
      </c>
      <c r="V150" s="186"/>
      <c r="Y150" s="27"/>
      <c r="AA150" s="30"/>
      <c r="AB150" s="187"/>
      <c r="AD150" s="187"/>
    </row>
    <row r="151" spans="1:30" ht="14.1" customHeight="1" thickBot="1" x14ac:dyDescent="0.25">
      <c r="A151" s="11">
        <v>19</v>
      </c>
      <c r="B151" s="23"/>
      <c r="C151" s="55"/>
      <c r="D151" s="50" t="s">
        <v>224</v>
      </c>
      <c r="E151" s="85" t="str">
        <f t="shared" si="30"/>
        <v/>
      </c>
      <c r="F151" s="86" t="str">
        <f t="shared" si="30"/>
        <v/>
      </c>
      <c r="G151" s="86" t="str">
        <f t="shared" si="30"/>
        <v/>
      </c>
      <c r="H151" s="86" t="str">
        <f t="shared" si="30"/>
        <v/>
      </c>
      <c r="I151" s="86" t="str">
        <f t="shared" si="30"/>
        <v/>
      </c>
      <c r="J151" s="86" t="str">
        <f t="shared" si="30"/>
        <v/>
      </c>
      <c r="K151" s="87" t="str">
        <f t="shared" si="30"/>
        <v/>
      </c>
      <c r="M151" s="25"/>
      <c r="O151" s="26"/>
      <c r="P151" s="22"/>
      <c r="Q151" s="22"/>
      <c r="T151" s="22"/>
      <c r="U151" s="30" t="s">
        <v>212</v>
      </c>
      <c r="V151" s="186"/>
      <c r="Y151" s="27"/>
      <c r="AA151" s="30"/>
      <c r="AB151" s="185"/>
      <c r="AC151" s="42" t="str">
        <f>IF(AB151&lt;&gt;AD151,"Change","")</f>
        <v/>
      </c>
      <c r="AD151" s="43" t="str">
        <f>IF(Q218="","",Q218)</f>
        <v/>
      </c>
    </row>
    <row r="152" spans="1:30" ht="14.1" customHeight="1" x14ac:dyDescent="0.2">
      <c r="A152" s="11">
        <v>20</v>
      </c>
      <c r="B152" s="23"/>
      <c r="C152" s="55"/>
      <c r="G152" s="50" t="s">
        <v>174</v>
      </c>
      <c r="H152" s="188" t="str">
        <f>IF(S162="","",IF(S162=1,"Pass","Fail"))</f>
        <v/>
      </c>
      <c r="M152" s="25"/>
      <c r="O152" s="26"/>
      <c r="T152" s="22"/>
      <c r="U152" s="30" t="s">
        <v>213</v>
      </c>
      <c r="V152" s="186"/>
      <c r="Y152" s="27"/>
      <c r="AA152" s="30"/>
      <c r="AB152" s="187"/>
      <c r="AD152" s="187"/>
    </row>
    <row r="153" spans="1:30" ht="14.1" customHeight="1" x14ac:dyDescent="0.2">
      <c r="A153" s="11">
        <v>21</v>
      </c>
      <c r="B153" s="23"/>
      <c r="C153" s="55"/>
      <c r="E153" s="38" t="s">
        <v>225</v>
      </c>
      <c r="F153" s="17" t="str">
        <f>Q163</f>
        <v>Water HU is 0 +/- 5, air HU is within acceptable range at all kVp</v>
      </c>
      <c r="G153" s="22"/>
      <c r="M153" s="25"/>
      <c r="O153" s="171" t="s">
        <v>35</v>
      </c>
      <c r="Y153" s="27"/>
      <c r="AA153" s="30"/>
      <c r="AB153" s="185"/>
      <c r="AC153" s="42" t="str">
        <f>IF(AB153&lt;&gt;AD153,"Change","")</f>
        <v/>
      </c>
      <c r="AD153" s="43" t="str">
        <f>IF(Q220="","",Q220)</f>
        <v/>
      </c>
    </row>
    <row r="154" spans="1:30" ht="14.1" customHeight="1" x14ac:dyDescent="0.2">
      <c r="A154" s="11">
        <v>22</v>
      </c>
      <c r="B154" s="23"/>
      <c r="C154" s="55"/>
      <c r="F154" s="17" t="str">
        <f>Q164</f>
        <v>CT number for inserts using the adult abdomen protocol is within the acceptable range at 120 or 130 kVp</v>
      </c>
      <c r="G154" s="22"/>
      <c r="M154" s="25"/>
      <c r="O154" s="189" t="s">
        <v>107</v>
      </c>
      <c r="P154" s="119">
        <v>80</v>
      </c>
      <c r="Q154" s="119">
        <v>100</v>
      </c>
      <c r="R154" s="119">
        <v>110</v>
      </c>
      <c r="S154" s="119">
        <v>120</v>
      </c>
      <c r="T154" s="119">
        <v>130</v>
      </c>
      <c r="U154" s="119">
        <v>140</v>
      </c>
      <c r="V154" s="119">
        <v>150</v>
      </c>
      <c r="W154" s="190"/>
      <c r="X154" s="270" t="s">
        <v>226</v>
      </c>
      <c r="Y154" s="270"/>
      <c r="AA154" s="30"/>
      <c r="AB154" s="187"/>
      <c r="AD154" s="187"/>
    </row>
    <row r="155" spans="1:30" ht="14.1" customHeight="1" x14ac:dyDescent="0.2">
      <c r="A155" s="11">
        <v>23</v>
      </c>
      <c r="B155" s="23"/>
      <c r="C155" s="55"/>
      <c r="M155" s="25"/>
      <c r="O155" s="189" t="s">
        <v>111</v>
      </c>
      <c r="P155" s="145"/>
      <c r="Q155" s="145"/>
      <c r="R155" s="145"/>
      <c r="S155" s="145"/>
      <c r="T155" s="145"/>
      <c r="U155" s="145"/>
      <c r="V155" s="145"/>
      <c r="W155" s="190"/>
      <c r="X155" s="11" t="s">
        <v>227</v>
      </c>
      <c r="Y155" s="9" t="s">
        <v>228</v>
      </c>
      <c r="AA155" s="30"/>
      <c r="AB155" s="185"/>
      <c r="AC155" s="42" t="str">
        <f>IF(AB155&lt;&gt;AD155,"Change","")</f>
        <v/>
      </c>
      <c r="AD155" s="43" t="str">
        <f>IF(Q222="","",Q222)</f>
        <v/>
      </c>
    </row>
    <row r="156" spans="1:30" ht="14.1" customHeight="1" thickBot="1" x14ac:dyDescent="0.25">
      <c r="A156" s="11">
        <v>24</v>
      </c>
      <c r="B156" s="23"/>
      <c r="C156" s="167" t="s">
        <v>229</v>
      </c>
      <c r="M156" s="25"/>
      <c r="O156" s="189" t="s">
        <v>216</v>
      </c>
      <c r="P156" s="145"/>
      <c r="Q156" s="145"/>
      <c r="R156" s="145"/>
      <c r="S156" s="145"/>
      <c r="T156" s="145"/>
      <c r="U156" s="145"/>
      <c r="V156" s="145"/>
      <c r="W156" s="191" t="s">
        <v>216</v>
      </c>
      <c r="X156" s="119">
        <v>-107</v>
      </c>
      <c r="Y156" s="151">
        <v>-84</v>
      </c>
      <c r="AA156" s="30"/>
      <c r="AB156" s="187"/>
      <c r="AD156" s="187"/>
    </row>
    <row r="157" spans="1:30" ht="14.1" customHeight="1" x14ac:dyDescent="0.2">
      <c r="A157" s="11">
        <v>25</v>
      </c>
      <c r="B157" s="23"/>
      <c r="C157" s="55"/>
      <c r="E157" s="50" t="s">
        <v>230</v>
      </c>
      <c r="F157" s="79" t="str">
        <f t="shared" ref="F157:J163" si="31">IF(Q167="","",Q167)</f>
        <v/>
      </c>
      <c r="G157" s="80" t="str">
        <f t="shared" si="31"/>
        <v/>
      </c>
      <c r="H157" s="80" t="str">
        <f t="shared" si="31"/>
        <v/>
      </c>
      <c r="I157" s="80" t="str">
        <f t="shared" si="31"/>
        <v/>
      </c>
      <c r="J157" s="81" t="str">
        <f t="shared" si="31"/>
        <v/>
      </c>
      <c r="M157" s="25"/>
      <c r="O157" s="189" t="s">
        <v>218</v>
      </c>
      <c r="P157" s="145"/>
      <c r="Q157" s="145"/>
      <c r="R157" s="145"/>
      <c r="S157" s="145"/>
      <c r="T157" s="145"/>
      <c r="U157" s="145"/>
      <c r="V157" s="145"/>
      <c r="W157" s="191" t="s">
        <v>218</v>
      </c>
      <c r="X157" s="119">
        <v>-7</v>
      </c>
      <c r="Y157" s="151">
        <v>7</v>
      </c>
      <c r="AA157" s="30"/>
      <c r="AB157" s="185"/>
      <c r="AC157" s="42" t="str">
        <f>IF(AB157&lt;&gt;AD157,"Change","")</f>
        <v/>
      </c>
      <c r="AD157" s="43" t="str">
        <f>IF(Q224="","",Q224)</f>
        <v/>
      </c>
    </row>
    <row r="158" spans="1:30" ht="14.1" customHeight="1" x14ac:dyDescent="0.2">
      <c r="A158" s="11">
        <v>26</v>
      </c>
      <c r="B158" s="23"/>
      <c r="C158" s="55"/>
      <c r="E158" s="50" t="s">
        <v>231</v>
      </c>
      <c r="F158" s="82" t="str">
        <f t="shared" si="31"/>
        <v/>
      </c>
      <c r="G158" s="83" t="str">
        <f t="shared" si="31"/>
        <v/>
      </c>
      <c r="H158" s="83" t="str">
        <f t="shared" si="31"/>
        <v/>
      </c>
      <c r="I158" s="83" t="str">
        <f t="shared" si="31"/>
        <v/>
      </c>
      <c r="J158" s="84" t="str">
        <f t="shared" si="31"/>
        <v/>
      </c>
      <c r="M158" s="25"/>
      <c r="O158" s="189" t="s">
        <v>219</v>
      </c>
      <c r="P158" s="145"/>
      <c r="Q158" s="145"/>
      <c r="R158" s="145"/>
      <c r="S158" s="145"/>
      <c r="T158" s="145"/>
      <c r="U158" s="145"/>
      <c r="V158" s="145"/>
      <c r="W158" s="191" t="s">
        <v>221</v>
      </c>
      <c r="X158" s="119">
        <v>110</v>
      </c>
      <c r="Y158" s="151">
        <v>135</v>
      </c>
      <c r="AA158" s="30"/>
      <c r="AB158" s="187"/>
      <c r="AD158" s="187"/>
    </row>
    <row r="159" spans="1:30" ht="14.1" customHeight="1" x14ac:dyDescent="0.2">
      <c r="A159" s="11">
        <v>27</v>
      </c>
      <c r="B159" s="23"/>
      <c r="C159" s="55"/>
      <c r="E159" s="50" t="s">
        <v>232</v>
      </c>
      <c r="F159" s="82" t="str">
        <f t="shared" si="31"/>
        <v/>
      </c>
      <c r="G159" s="83" t="str">
        <f t="shared" si="31"/>
        <v/>
      </c>
      <c r="H159" s="83" t="str">
        <f t="shared" si="31"/>
        <v/>
      </c>
      <c r="I159" s="83" t="str">
        <f t="shared" si="31"/>
        <v/>
      </c>
      <c r="J159" s="84" t="str">
        <f t="shared" si="31"/>
        <v/>
      </c>
      <c r="M159" s="25"/>
      <c r="O159" s="189" t="s">
        <v>221</v>
      </c>
      <c r="P159" s="145"/>
      <c r="Q159" s="145"/>
      <c r="R159" s="145"/>
      <c r="S159" s="145"/>
      <c r="T159" s="145"/>
      <c r="U159" s="145"/>
      <c r="V159" s="145"/>
      <c r="W159" s="191" t="s">
        <v>222</v>
      </c>
      <c r="X159" s="119">
        <v>850</v>
      </c>
      <c r="Y159" s="151">
        <v>970</v>
      </c>
      <c r="AA159" s="30"/>
      <c r="AB159" s="185"/>
      <c r="AC159" s="42" t="str">
        <f>IF(AB159&lt;&gt;AD159,"Change","")</f>
        <v/>
      </c>
      <c r="AD159" s="43" t="str">
        <f>IF(Q226="","",Q226)</f>
        <v/>
      </c>
    </row>
    <row r="160" spans="1:30" ht="14.1" customHeight="1" x14ac:dyDescent="0.2">
      <c r="A160" s="11">
        <v>28</v>
      </c>
      <c r="B160" s="23"/>
      <c r="C160" s="55"/>
      <c r="E160" s="50" t="s">
        <v>205</v>
      </c>
      <c r="F160" s="82" t="str">
        <f t="shared" si="31"/>
        <v/>
      </c>
      <c r="G160" s="83" t="str">
        <f t="shared" si="31"/>
        <v/>
      </c>
      <c r="H160" s="83" t="str">
        <f t="shared" si="31"/>
        <v/>
      </c>
      <c r="I160" s="83" t="str">
        <f t="shared" si="31"/>
        <v/>
      </c>
      <c r="J160" s="84" t="str">
        <f t="shared" si="31"/>
        <v/>
      </c>
      <c r="M160" s="25"/>
      <c r="O160" s="189" t="s">
        <v>222</v>
      </c>
      <c r="P160" s="145"/>
      <c r="Q160" s="145"/>
      <c r="R160" s="145"/>
      <c r="S160" s="145"/>
      <c r="T160" s="145"/>
      <c r="U160" s="145"/>
      <c r="V160" s="145"/>
      <c r="W160" s="191" t="s">
        <v>224</v>
      </c>
      <c r="X160" s="119">
        <v>-1005</v>
      </c>
      <c r="Y160" s="151">
        <v>-970</v>
      </c>
      <c r="AA160" s="30"/>
      <c r="AB160" s="187"/>
      <c r="AD160" s="31"/>
    </row>
    <row r="161" spans="1:30" ht="14.1" customHeight="1" thickBot="1" x14ac:dyDescent="0.25">
      <c r="A161" s="11">
        <v>29</v>
      </c>
      <c r="B161" s="23"/>
      <c r="C161" s="55"/>
      <c r="E161" s="50" t="s">
        <v>233</v>
      </c>
      <c r="F161" s="82" t="str">
        <f t="shared" si="31"/>
        <v/>
      </c>
      <c r="G161" s="83" t="str">
        <f t="shared" si="31"/>
        <v/>
      </c>
      <c r="H161" s="83" t="str">
        <f t="shared" si="31"/>
        <v/>
      </c>
      <c r="I161" s="83" t="str">
        <f t="shared" si="31"/>
        <v/>
      </c>
      <c r="J161" s="84" t="str">
        <f t="shared" si="31"/>
        <v/>
      </c>
      <c r="M161" s="25"/>
      <c r="O161" s="189" t="s">
        <v>224</v>
      </c>
      <c r="P161" s="145"/>
      <c r="Q161" s="145"/>
      <c r="R161" s="145"/>
      <c r="S161" s="145"/>
      <c r="T161" s="145"/>
      <c r="U161" s="145"/>
      <c r="V161" s="145"/>
      <c r="W161" s="190"/>
      <c r="Y161" s="27"/>
      <c r="AA161" s="30"/>
      <c r="AB161" s="185"/>
      <c r="AC161" s="42" t="str">
        <f>IF(AB161&lt;&gt;AD161,"Change","")</f>
        <v/>
      </c>
      <c r="AD161" s="43" t="str">
        <f>IF(Q228="","",Q228)</f>
        <v/>
      </c>
    </row>
    <row r="162" spans="1:30" ht="14.1" customHeight="1" thickBot="1" x14ac:dyDescent="0.25">
      <c r="A162" s="11">
        <v>30</v>
      </c>
      <c r="B162" s="23"/>
      <c r="C162" s="55"/>
      <c r="E162" s="50" t="s">
        <v>234</v>
      </c>
      <c r="F162" s="85" t="str">
        <f t="shared" si="31"/>
        <v/>
      </c>
      <c r="G162" s="86" t="str">
        <f t="shared" si="31"/>
        <v/>
      </c>
      <c r="H162" s="86" t="str">
        <f t="shared" si="31"/>
        <v/>
      </c>
      <c r="I162" s="86" t="str">
        <f t="shared" si="31"/>
        <v/>
      </c>
      <c r="J162" s="87" t="str">
        <f t="shared" si="31"/>
        <v/>
      </c>
      <c r="M162" s="25"/>
      <c r="O162" s="26"/>
      <c r="R162" s="30" t="s">
        <v>174</v>
      </c>
      <c r="S162" s="192"/>
      <c r="T162" s="17" t="s">
        <v>220</v>
      </c>
      <c r="Y162" s="27"/>
      <c r="AA162" s="30"/>
      <c r="AB162" s="187"/>
      <c r="AD162" s="187"/>
    </row>
    <row r="163" spans="1:30" ht="14.1" customHeight="1" x14ac:dyDescent="0.2">
      <c r="A163" s="11">
        <v>31</v>
      </c>
      <c r="B163" s="23"/>
      <c r="C163" s="55"/>
      <c r="E163" s="50" t="s">
        <v>174</v>
      </c>
      <c r="F163" s="94" t="str">
        <f t="shared" si="31"/>
        <v/>
      </c>
      <c r="G163" s="95" t="str">
        <f t="shared" si="31"/>
        <v/>
      </c>
      <c r="H163" s="95" t="str">
        <f t="shared" si="31"/>
        <v/>
      </c>
      <c r="I163" s="95" t="str">
        <f t="shared" si="31"/>
        <v/>
      </c>
      <c r="J163" s="96" t="str">
        <f t="shared" si="31"/>
        <v/>
      </c>
      <c r="M163" s="25"/>
      <c r="O163" s="26"/>
      <c r="P163" s="38" t="s">
        <v>225</v>
      </c>
      <c r="Q163" s="17" t="s">
        <v>235</v>
      </c>
      <c r="Y163" s="27"/>
      <c r="AA163" s="30"/>
      <c r="AB163" s="185"/>
      <c r="AC163" s="42" t="str">
        <f>IF(AB163&lt;&gt;AD163,"Change","")</f>
        <v/>
      </c>
      <c r="AD163" s="43" t="str">
        <f>IF(Q230="","",Q230)</f>
        <v/>
      </c>
    </row>
    <row r="164" spans="1:30" ht="14.1" customHeight="1" x14ac:dyDescent="0.2">
      <c r="A164" s="11">
        <v>32</v>
      </c>
      <c r="B164" s="23"/>
      <c r="C164" s="55"/>
      <c r="F164" s="38" t="s">
        <v>158</v>
      </c>
      <c r="G164" s="17" t="str">
        <f>R174</f>
        <v>Slice thickness is within 1.5mm of the set thickness</v>
      </c>
      <c r="M164" s="25"/>
      <c r="O164" s="26"/>
      <c r="Q164" s="17" t="s">
        <v>236</v>
      </c>
      <c r="Y164" s="27"/>
      <c r="AA164" s="30"/>
      <c r="AB164" s="187"/>
      <c r="AD164" s="187"/>
    </row>
    <row r="165" spans="1:30" ht="14.1" customHeight="1" x14ac:dyDescent="0.2">
      <c r="A165" s="11">
        <v>33</v>
      </c>
      <c r="B165" s="23"/>
      <c r="C165" s="55"/>
      <c r="G165" s="17" t="str">
        <f>R175</f>
        <v>CT number for water is 0 +/- 5</v>
      </c>
      <c r="M165" s="25"/>
      <c r="O165" s="26"/>
      <c r="Y165" s="27"/>
      <c r="AA165" s="30"/>
      <c r="AB165" s="185"/>
      <c r="AC165" s="42" t="str">
        <f>IF(AB165&lt;&gt;AD165,"Change","")</f>
        <v/>
      </c>
      <c r="AD165" s="43" t="str">
        <f>IF(Q232="","",Q232)</f>
        <v/>
      </c>
    </row>
    <row r="166" spans="1:30" ht="14.1" customHeight="1" thickBot="1" x14ac:dyDescent="0.25">
      <c r="A166" s="11">
        <v>34</v>
      </c>
      <c r="B166" s="23"/>
      <c r="C166" s="55"/>
      <c r="M166" s="25"/>
      <c r="O166" s="171" t="s">
        <v>229</v>
      </c>
      <c r="Y166" s="27"/>
      <c r="AA166" s="30"/>
      <c r="AB166" s="187"/>
      <c r="AD166" s="187"/>
    </row>
    <row r="167" spans="1:30" ht="14.1" customHeight="1" x14ac:dyDescent="0.2">
      <c r="A167" s="11">
        <v>35</v>
      </c>
      <c r="B167" s="23"/>
      <c r="C167" s="167" t="s">
        <v>237</v>
      </c>
      <c r="M167" s="25"/>
      <c r="O167" s="189"/>
      <c r="P167" s="30" t="s">
        <v>230</v>
      </c>
      <c r="Q167" s="141"/>
      <c r="R167" s="142"/>
      <c r="S167" s="142"/>
      <c r="T167" s="142"/>
      <c r="U167" s="143"/>
      <c r="Y167" s="27"/>
      <c r="AA167" s="30"/>
      <c r="AB167" s="185"/>
      <c r="AC167" s="42" t="str">
        <f>IF(AB167&lt;&gt;AD167,"Change","")</f>
        <v/>
      </c>
      <c r="AD167" s="43" t="str">
        <f>IF(Q234="","",Q234)</f>
        <v/>
      </c>
    </row>
    <row r="168" spans="1:30" ht="14.1" customHeight="1" x14ac:dyDescent="0.2">
      <c r="A168" s="11">
        <v>36</v>
      </c>
      <c r="B168" s="23"/>
      <c r="C168" s="55"/>
      <c r="D168" s="71"/>
      <c r="E168" s="271" t="s">
        <v>151</v>
      </c>
      <c r="F168" s="271"/>
      <c r="G168" s="271" t="s">
        <v>152</v>
      </c>
      <c r="H168" s="271"/>
      <c r="M168" s="25"/>
      <c r="O168" s="189"/>
      <c r="P168" s="30" t="s">
        <v>231</v>
      </c>
      <c r="Q168" s="144"/>
      <c r="R168" s="145"/>
      <c r="S168" s="145"/>
      <c r="T168" s="145"/>
      <c r="U168" s="146"/>
      <c r="Y168" s="27"/>
      <c r="AA168" s="30"/>
      <c r="AB168" s="187"/>
      <c r="AD168" s="187"/>
    </row>
    <row r="169" spans="1:30" ht="14.1" customHeight="1" thickBot="1" x14ac:dyDescent="0.25">
      <c r="A169" s="11">
        <v>37</v>
      </c>
      <c r="B169" s="23"/>
      <c r="C169" s="55"/>
      <c r="D169" s="71"/>
      <c r="E169" s="10" t="s">
        <v>153</v>
      </c>
      <c r="F169" s="10" t="s">
        <v>155</v>
      </c>
      <c r="G169" s="10" t="s">
        <v>153</v>
      </c>
      <c r="H169" s="10" t="s">
        <v>155</v>
      </c>
      <c r="M169" s="25"/>
      <c r="O169" s="189"/>
      <c r="P169" s="30" t="s">
        <v>232</v>
      </c>
      <c r="Q169" s="144"/>
      <c r="R169" s="145"/>
      <c r="S169" s="145"/>
      <c r="T169" s="145"/>
      <c r="U169" s="146"/>
      <c r="Y169" s="27"/>
      <c r="AA169" s="30"/>
      <c r="AB169" s="185"/>
      <c r="AC169" s="42" t="str">
        <f>IF(AB169&lt;&gt;AD169,"Change","")</f>
        <v/>
      </c>
      <c r="AD169" s="43" t="str">
        <f>IF(Q236="","",Q236)</f>
        <v/>
      </c>
    </row>
    <row r="170" spans="1:30" ht="14.1" customHeight="1" thickBot="1" x14ac:dyDescent="0.25">
      <c r="A170" s="11">
        <v>38</v>
      </c>
      <c r="B170" s="23"/>
      <c r="C170" s="55"/>
      <c r="D170" s="50" t="s">
        <v>238</v>
      </c>
      <c r="E170" s="79" t="str">
        <f t="shared" ref="E170:H174" si="32">IF(P180="","",P180)</f>
        <v/>
      </c>
      <c r="F170" s="80" t="str">
        <f t="shared" si="32"/>
        <v/>
      </c>
      <c r="G170" s="80" t="str">
        <f t="shared" si="32"/>
        <v/>
      </c>
      <c r="H170" s="81" t="str">
        <f t="shared" si="32"/>
        <v/>
      </c>
      <c r="J170" s="50" t="s">
        <v>239</v>
      </c>
      <c r="K170" s="188" t="str">
        <f>IF(V180="","",IF(V180=3,"NA",IF(V180=1,"Pass","Fail")))</f>
        <v/>
      </c>
      <c r="M170" s="25"/>
      <c r="O170" s="189"/>
      <c r="P170" s="30" t="s">
        <v>205</v>
      </c>
      <c r="Q170" s="193" t="str">
        <f>IF(OR(Q168="",Q169=""),"",AVERAGE(Q168:Q169))</f>
        <v/>
      </c>
      <c r="R170" s="119" t="str">
        <f>IF(OR(R168="",R169=""),"",AVERAGE(R168:R169))</f>
        <v/>
      </c>
      <c r="S170" s="119" t="str">
        <f>IF(OR(S168="",S169=""),"",AVERAGE(S168:S169))</f>
        <v/>
      </c>
      <c r="T170" s="119" t="str">
        <f>IF(OR(T168="",T169=""),"",AVERAGE(T168:T169))</f>
        <v/>
      </c>
      <c r="U170" s="151" t="str">
        <f>IF(OR(U168="",U169=""),"",AVERAGE(U168:U169))</f>
        <v/>
      </c>
      <c r="Y170" s="27"/>
      <c r="AA170" s="30"/>
      <c r="AB170" s="187"/>
      <c r="AD170" s="187"/>
    </row>
    <row r="171" spans="1:30" ht="14.1" customHeight="1" thickBot="1" x14ac:dyDescent="0.25">
      <c r="A171" s="11">
        <v>39</v>
      </c>
      <c r="B171" s="23"/>
      <c r="C171" s="55"/>
      <c r="D171" s="50" t="s">
        <v>240</v>
      </c>
      <c r="E171" s="82" t="str">
        <f t="shared" si="32"/>
        <v/>
      </c>
      <c r="F171" s="83" t="str">
        <f t="shared" si="32"/>
        <v/>
      </c>
      <c r="G171" s="83" t="str">
        <f t="shared" si="32"/>
        <v/>
      </c>
      <c r="H171" s="84" t="str">
        <f t="shared" si="32"/>
        <v/>
      </c>
      <c r="J171" s="50" t="s">
        <v>174</v>
      </c>
      <c r="K171" s="188" t="str">
        <f>IF(X180="","",X180)</f>
        <v/>
      </c>
      <c r="M171" s="25"/>
      <c r="O171" s="189"/>
      <c r="P171" s="30" t="s">
        <v>233</v>
      </c>
      <c r="Q171" s="144"/>
      <c r="R171" s="145"/>
      <c r="S171" s="145"/>
      <c r="T171" s="145"/>
      <c r="U171" s="146"/>
      <c r="Y171" s="27"/>
      <c r="AA171" s="30"/>
      <c r="AB171" s="185"/>
      <c r="AC171" s="42" t="str">
        <f>IF(AB171&lt;&gt;AD171,"Change","")</f>
        <v/>
      </c>
      <c r="AD171" s="43" t="str">
        <f>IF(Q238="","",Q238)</f>
        <v/>
      </c>
    </row>
    <row r="172" spans="1:30" ht="14.1" customHeight="1" thickBot="1" x14ac:dyDescent="0.25">
      <c r="A172" s="11">
        <v>40</v>
      </c>
      <c r="B172" s="23"/>
      <c r="C172" s="55"/>
      <c r="D172" s="50" t="s">
        <v>241</v>
      </c>
      <c r="E172" s="82" t="str">
        <f t="shared" si="32"/>
        <v/>
      </c>
      <c r="F172" s="83" t="str">
        <f t="shared" si="32"/>
        <v/>
      </c>
      <c r="G172" s="83" t="str">
        <f t="shared" si="32"/>
        <v/>
      </c>
      <c r="H172" s="84" t="str">
        <f t="shared" si="32"/>
        <v/>
      </c>
      <c r="M172" s="25"/>
      <c r="O172" s="189"/>
      <c r="P172" s="30" t="s">
        <v>234</v>
      </c>
      <c r="Q172" s="148"/>
      <c r="R172" s="149"/>
      <c r="S172" s="149"/>
      <c r="T172" s="149"/>
      <c r="U172" s="150"/>
      <c r="Y172" s="27"/>
      <c r="AA172" s="30"/>
      <c r="AB172" s="187"/>
      <c r="AD172" s="187"/>
    </row>
    <row r="173" spans="1:30" ht="14.1" customHeight="1" thickBot="1" x14ac:dyDescent="0.25">
      <c r="A173" s="11">
        <v>41</v>
      </c>
      <c r="B173" s="23"/>
      <c r="C173" s="55"/>
      <c r="D173" s="50" t="s">
        <v>242</v>
      </c>
      <c r="E173" s="82" t="str">
        <f t="shared" si="32"/>
        <v/>
      </c>
      <c r="F173" s="83" t="str">
        <f t="shared" si="32"/>
        <v/>
      </c>
      <c r="G173" s="83" t="str">
        <f t="shared" si="32"/>
        <v/>
      </c>
      <c r="H173" s="84" t="str">
        <f t="shared" si="32"/>
        <v/>
      </c>
      <c r="M173" s="25"/>
      <c r="O173" s="26"/>
      <c r="P173" s="30" t="s">
        <v>174</v>
      </c>
      <c r="Q173" s="138" t="str">
        <f>IF(OR(Q170="",Q171=""),"",IF(AND(ABS(Q170-Q167)&lt;=1.5,ABS(Q171)&lt;=5),"Pass","Fail"))</f>
        <v/>
      </c>
      <c r="R173" s="139" t="str">
        <f>IF(OR(R170="",R171=""),"",IF(AND(ABS(R170-R167)&lt;=1.5,ABS(R171)&lt;=5),"Pass","Fail"))</f>
        <v/>
      </c>
      <c r="S173" s="139" t="str">
        <f>IF(OR(S170="",S171=""),"",IF(AND(ABS(S170-S167)&lt;=1.5,ABS(S171)&lt;=5),"Pass","Fail"))</f>
        <v/>
      </c>
      <c r="T173" s="139" t="str">
        <f>IF(OR(T170="",T171=""),"",IF(AND(ABS(T170-T167)&lt;=1.5,ABS(T171)&lt;=5),"Pass","Fail"))</f>
        <v/>
      </c>
      <c r="U173" s="140" t="str">
        <f>IF(OR(U170="",U171=""),"",IF(AND(ABS(U170-U167)&lt;=1.5,ABS(U171)&lt;=5),"Pass","Fail"))</f>
        <v/>
      </c>
      <c r="Y173" s="27"/>
      <c r="AA173" s="30"/>
      <c r="AB173" s="185"/>
      <c r="AC173" s="42" t="str">
        <f>IF(AB173&lt;&gt;AD173,"Change","")</f>
        <v/>
      </c>
      <c r="AD173" s="43" t="str">
        <f>IF(Q240="","",Q240)</f>
        <v/>
      </c>
    </row>
    <row r="174" spans="1:30" ht="14.1" customHeight="1" x14ac:dyDescent="0.2">
      <c r="A174" s="11">
        <v>42</v>
      </c>
      <c r="B174" s="23"/>
      <c r="C174" s="55"/>
      <c r="D174" s="50" t="s">
        <v>243</v>
      </c>
      <c r="E174" s="107" t="str">
        <f t="shared" si="32"/>
        <v/>
      </c>
      <c r="F174" s="108" t="str">
        <f t="shared" si="32"/>
        <v/>
      </c>
      <c r="G174" s="108" t="str">
        <f t="shared" si="32"/>
        <v/>
      </c>
      <c r="H174" s="109" t="str">
        <f t="shared" si="32"/>
        <v/>
      </c>
      <c r="M174" s="25"/>
      <c r="O174" s="26"/>
      <c r="Q174" s="38" t="s">
        <v>158</v>
      </c>
      <c r="R174" s="17" t="s">
        <v>244</v>
      </c>
      <c r="Y174" s="27"/>
      <c r="AA174" s="30"/>
      <c r="AB174" s="187"/>
      <c r="AD174" s="187"/>
    </row>
    <row r="175" spans="1:30" ht="14.1" customHeight="1" x14ac:dyDescent="0.2">
      <c r="A175" s="11">
        <v>43</v>
      </c>
      <c r="B175" s="23"/>
      <c r="C175" s="55"/>
      <c r="F175" s="38" t="s">
        <v>158</v>
      </c>
      <c r="G175" s="31" t="str">
        <f>V181</f>
        <v xml:space="preserve">All four 6mm rods are visible </v>
      </c>
      <c r="M175" s="25"/>
      <c r="O175" s="26"/>
      <c r="R175" s="17" t="s">
        <v>245</v>
      </c>
      <c r="Y175" s="27"/>
      <c r="AA175" s="30"/>
      <c r="AB175" s="185"/>
      <c r="AC175" s="42" t="str">
        <f>IF(AB175&lt;&gt;AD175,"Change","")</f>
        <v/>
      </c>
      <c r="AD175" s="43" t="str">
        <f>IF(Q242="","",Q242)</f>
        <v/>
      </c>
    </row>
    <row r="176" spans="1:30" ht="14.1" customHeight="1" x14ac:dyDescent="0.2">
      <c r="A176" s="11">
        <v>44</v>
      </c>
      <c r="B176" s="23"/>
      <c r="C176" s="55"/>
      <c r="G176" s="31" t="str">
        <f>V182</f>
        <v>CNR &gt; 1.0 for adult abdomen and head protocols</v>
      </c>
      <c r="M176" s="25"/>
      <c r="O176" s="26"/>
      <c r="Q176" s="22"/>
      <c r="R176" s="22"/>
      <c r="Y176" s="27"/>
      <c r="AA176" s="30"/>
      <c r="AB176" s="187"/>
      <c r="AD176" s="31"/>
    </row>
    <row r="177" spans="1:30" ht="14.1" customHeight="1" x14ac:dyDescent="0.2">
      <c r="A177" s="11">
        <v>45</v>
      </c>
      <c r="B177" s="23"/>
      <c r="C177" s="55"/>
      <c r="G177" s="31" t="str">
        <f>V183</f>
        <v>CNR &gt; 0.4 for pediatric abdomen protocol</v>
      </c>
      <c r="M177" s="25"/>
      <c r="O177" s="171" t="s">
        <v>237</v>
      </c>
      <c r="Y177" s="27"/>
      <c r="AA177" s="30"/>
      <c r="AB177" s="185"/>
      <c r="AC177" s="42" t="str">
        <f>IF(AB177&lt;&gt;AD177,"Change","")</f>
        <v/>
      </c>
      <c r="AD177" s="43" t="str">
        <f>IF(Q244="","",Q244)</f>
        <v/>
      </c>
    </row>
    <row r="178" spans="1:30" ht="14.1" customHeight="1" x14ac:dyDescent="0.2">
      <c r="A178" s="11">
        <v>46</v>
      </c>
      <c r="B178" s="23"/>
      <c r="C178" s="55"/>
      <c r="G178" s="31" t="str">
        <f>V184</f>
        <v>CNR &gt; 1.0 for pediatric head protocol</v>
      </c>
      <c r="M178" s="25"/>
      <c r="O178" s="26"/>
      <c r="P178" s="266" t="s">
        <v>151</v>
      </c>
      <c r="Q178" s="266"/>
      <c r="R178" s="266" t="s">
        <v>152</v>
      </c>
      <c r="S178" s="266"/>
      <c r="Y178" s="27"/>
      <c r="AA178" s="30"/>
      <c r="AB178" s="187"/>
      <c r="AD178" s="31"/>
    </row>
    <row r="179" spans="1:30" ht="14.1" customHeight="1" thickBot="1" x14ac:dyDescent="0.25">
      <c r="A179" s="11">
        <v>47</v>
      </c>
      <c r="B179" s="23"/>
      <c r="C179" s="167" t="s">
        <v>246</v>
      </c>
      <c r="M179" s="25"/>
      <c r="O179" s="26"/>
      <c r="P179" s="11" t="s">
        <v>153</v>
      </c>
      <c r="Q179" s="11" t="s">
        <v>155</v>
      </c>
      <c r="R179" s="11" t="s">
        <v>153</v>
      </c>
      <c r="S179" s="11" t="s">
        <v>155</v>
      </c>
      <c r="V179" s="17" t="s">
        <v>247</v>
      </c>
      <c r="X179" s="22"/>
      <c r="Y179" s="27"/>
      <c r="AA179" s="30"/>
      <c r="AB179" s="185"/>
      <c r="AC179" s="42" t="str">
        <f>IF(AB179&lt;&gt;AD179,"Change","")</f>
        <v/>
      </c>
      <c r="AD179" s="43" t="str">
        <f>IF(Q246="","",Q246)</f>
        <v/>
      </c>
    </row>
    <row r="180" spans="1:30" ht="14.1" customHeight="1" thickBot="1" x14ac:dyDescent="0.25">
      <c r="A180" s="11">
        <v>48</v>
      </c>
      <c r="B180" s="23"/>
      <c r="D180" s="10" t="s">
        <v>248</v>
      </c>
      <c r="E180" s="10" t="s">
        <v>249</v>
      </c>
      <c r="F180" s="10" t="str">
        <f>R187</f>
        <v>Diff (Center)</v>
      </c>
      <c r="G180" s="71" t="str">
        <f>S187</f>
        <v>Diff (Mean)</v>
      </c>
      <c r="H180" s="10" t="s">
        <v>250</v>
      </c>
      <c r="I180" s="22"/>
      <c r="J180" s="22"/>
      <c r="M180" s="25"/>
      <c r="O180" s="189" t="s">
        <v>238</v>
      </c>
      <c r="P180" s="145"/>
      <c r="Q180" s="145"/>
      <c r="R180" s="145"/>
      <c r="S180" s="145"/>
      <c r="U180" s="30" t="s">
        <v>239</v>
      </c>
      <c r="V180" s="192"/>
      <c r="W180" s="30" t="s">
        <v>174</v>
      </c>
      <c r="X180" s="194" t="str">
        <f>IF(V180=3,"NA",IF(OR(P184="",Q184=""),"",IF(AND(P184&gt;=1,Q184&gt;=1),"Pass","Fail")))</f>
        <v/>
      </c>
      <c r="Y180" s="27"/>
      <c r="AA180" s="30"/>
      <c r="AB180" s="187"/>
      <c r="AD180" s="31"/>
    </row>
    <row r="181" spans="1:30" ht="14.1" customHeight="1" x14ac:dyDescent="0.2">
      <c r="A181" s="11">
        <v>49</v>
      </c>
      <c r="B181" s="23"/>
      <c r="C181" s="50" t="s">
        <v>251</v>
      </c>
      <c r="D181" s="79" t="str">
        <f t="shared" ref="D181:H185" si="33">IF(P188="","",P188)</f>
        <v/>
      </c>
      <c r="E181" s="81" t="str">
        <f t="shared" si="33"/>
        <v/>
      </c>
      <c r="F181" s="79" t="str">
        <f t="shared" si="33"/>
        <v/>
      </c>
      <c r="G181" s="80" t="str">
        <f t="shared" si="33"/>
        <v/>
      </c>
      <c r="H181" s="81" t="str">
        <f t="shared" si="33"/>
        <v/>
      </c>
      <c r="I181" s="22"/>
      <c r="J181" s="22"/>
      <c r="M181" s="25"/>
      <c r="O181" s="189" t="s">
        <v>240</v>
      </c>
      <c r="P181" s="145"/>
      <c r="Q181" s="145"/>
      <c r="R181" s="145"/>
      <c r="S181" s="145"/>
      <c r="U181" s="38" t="s">
        <v>158</v>
      </c>
      <c r="V181" s="31" t="s">
        <v>252</v>
      </c>
      <c r="Y181" s="27"/>
      <c r="AA181" s="30"/>
      <c r="AB181" s="185"/>
      <c r="AC181" s="42" t="str">
        <f>IF(AB181&lt;&gt;AD181,"Change","")</f>
        <v/>
      </c>
      <c r="AD181" s="43" t="str">
        <f>IF(Q248="","",Q248)</f>
        <v/>
      </c>
    </row>
    <row r="182" spans="1:30" ht="14.1" customHeight="1" x14ac:dyDescent="0.2">
      <c r="A182" s="11">
        <v>50</v>
      </c>
      <c r="B182" s="23"/>
      <c r="C182" s="50" t="s">
        <v>253</v>
      </c>
      <c r="D182" s="82" t="str">
        <f t="shared" si="33"/>
        <v/>
      </c>
      <c r="E182" s="84" t="str">
        <f t="shared" si="33"/>
        <v/>
      </c>
      <c r="F182" s="82" t="str">
        <f t="shared" si="33"/>
        <v/>
      </c>
      <c r="G182" s="83" t="str">
        <f t="shared" si="33"/>
        <v/>
      </c>
      <c r="H182" s="84" t="str">
        <f t="shared" si="33"/>
        <v/>
      </c>
      <c r="I182" s="22"/>
      <c r="J182" s="22"/>
      <c r="K182" s="22"/>
      <c r="L182" s="22"/>
      <c r="M182" s="25"/>
      <c r="O182" s="189" t="s">
        <v>254</v>
      </c>
      <c r="P182" s="145"/>
      <c r="Q182" s="145"/>
      <c r="R182" s="145"/>
      <c r="S182" s="145"/>
      <c r="V182" s="17" t="s">
        <v>255</v>
      </c>
      <c r="Y182" s="27"/>
    </row>
    <row r="183" spans="1:30" ht="14.1" customHeight="1" x14ac:dyDescent="0.2">
      <c r="A183" s="11">
        <v>51</v>
      </c>
      <c r="B183" s="23"/>
      <c r="C183" s="50" t="s">
        <v>256</v>
      </c>
      <c r="D183" s="82" t="str">
        <f t="shared" si="33"/>
        <v/>
      </c>
      <c r="E183" s="84" t="str">
        <f t="shared" si="33"/>
        <v/>
      </c>
      <c r="F183" s="82" t="str">
        <f t="shared" si="33"/>
        <v/>
      </c>
      <c r="G183" s="83" t="str">
        <f t="shared" si="33"/>
        <v/>
      </c>
      <c r="H183" s="84" t="str">
        <f t="shared" si="33"/>
        <v/>
      </c>
      <c r="I183" s="22"/>
      <c r="J183" s="22"/>
      <c r="M183" s="25"/>
      <c r="O183" s="189" t="s">
        <v>242</v>
      </c>
      <c r="P183" s="119" t="str">
        <f>IF(OR(P180="",P181=""),"",P180-P181)</f>
        <v/>
      </c>
      <c r="Q183" s="119" t="str">
        <f>IF(OR(Q180="",Q181=""),"",Q180-Q181)</f>
        <v/>
      </c>
      <c r="R183" s="119" t="str">
        <f>IF(OR(R180="",R181=""),"",R180-R181)</f>
        <v/>
      </c>
      <c r="S183" s="119" t="str">
        <f>IF(OR(S180="",S181=""),"",S180-S181)</f>
        <v/>
      </c>
      <c r="V183" s="17" t="s">
        <v>257</v>
      </c>
      <c r="Y183" s="27"/>
    </row>
    <row r="184" spans="1:30" ht="14.1" customHeight="1" x14ac:dyDescent="0.2">
      <c r="A184" s="11">
        <v>52</v>
      </c>
      <c r="B184" s="23"/>
      <c r="C184" s="50" t="s">
        <v>258</v>
      </c>
      <c r="D184" s="82" t="str">
        <f t="shared" si="33"/>
        <v/>
      </c>
      <c r="E184" s="84" t="str">
        <f t="shared" si="33"/>
        <v/>
      </c>
      <c r="F184" s="82" t="str">
        <f t="shared" si="33"/>
        <v/>
      </c>
      <c r="G184" s="83" t="str">
        <f t="shared" si="33"/>
        <v/>
      </c>
      <c r="H184" s="84" t="str">
        <f t="shared" si="33"/>
        <v/>
      </c>
      <c r="I184" s="22"/>
      <c r="J184" s="22"/>
      <c r="M184" s="25"/>
      <c r="O184" s="189" t="s">
        <v>243</v>
      </c>
      <c r="P184" s="153" t="str">
        <f>IF(OR(P182="",P183=""),"",ABS(P183)/P182)</f>
        <v/>
      </c>
      <c r="Q184" s="153" t="str">
        <f>IF(OR(Q182="",Q183=""),"",ABS(Q183)/Q182)</f>
        <v/>
      </c>
      <c r="R184" s="153" t="str">
        <f>IF(OR(R182="",R183=""),"",ABS(R183)/R182)</f>
        <v/>
      </c>
      <c r="S184" s="153" t="str">
        <f>IF(OR(S182="",S183=""),"",ABS(S183)/S182)</f>
        <v/>
      </c>
      <c r="V184" s="17" t="s">
        <v>259</v>
      </c>
      <c r="Y184" s="27"/>
    </row>
    <row r="185" spans="1:30" ht="14.1" customHeight="1" x14ac:dyDescent="0.2">
      <c r="A185" s="11">
        <v>53</v>
      </c>
      <c r="B185" s="23"/>
      <c r="C185" s="50" t="s">
        <v>260</v>
      </c>
      <c r="D185" s="85" t="str">
        <f t="shared" si="33"/>
        <v/>
      </c>
      <c r="E185" s="87" t="str">
        <f t="shared" si="33"/>
        <v/>
      </c>
      <c r="F185" s="85" t="str">
        <f t="shared" si="33"/>
        <v/>
      </c>
      <c r="G185" s="86" t="str">
        <f t="shared" si="33"/>
        <v/>
      </c>
      <c r="H185" s="87" t="str">
        <f t="shared" si="33"/>
        <v/>
      </c>
      <c r="I185" s="22"/>
      <c r="J185" s="22"/>
      <c r="M185" s="25"/>
      <c r="O185" s="26"/>
      <c r="Y185" s="27"/>
    </row>
    <row r="186" spans="1:30" ht="14.1" customHeight="1" x14ac:dyDescent="0.2">
      <c r="A186" s="11">
        <v>54</v>
      </c>
      <c r="B186" s="23"/>
      <c r="C186" s="22"/>
      <c r="D186" s="38" t="s">
        <v>158</v>
      </c>
      <c r="E186" s="17" t="str">
        <f>T193</f>
        <v>CT number of all ROIs is within +/- 5 HU of the central region</v>
      </c>
      <c r="F186" s="22"/>
      <c r="G186" s="22"/>
      <c r="H186" s="22"/>
      <c r="I186" s="22"/>
      <c r="J186" s="22"/>
      <c r="M186" s="25"/>
      <c r="O186" s="171" t="s">
        <v>246</v>
      </c>
      <c r="Y186" s="27"/>
    </row>
    <row r="187" spans="1:30" ht="14.1" customHeight="1" x14ac:dyDescent="0.2">
      <c r="A187" s="11">
        <v>55</v>
      </c>
      <c r="B187" s="23"/>
      <c r="C187" s="159" t="str">
        <f>IF(O193="","",IF(O193=1,"Pass","Fail"))</f>
        <v/>
      </c>
      <c r="D187" s="71" t="str">
        <f>P193</f>
        <v>Uniformity image is free from artifacts</v>
      </c>
      <c r="E187" s="22"/>
      <c r="F187" s="22"/>
      <c r="J187" s="22"/>
      <c r="M187" s="25"/>
      <c r="O187" s="26"/>
      <c r="P187" s="11" t="s">
        <v>248</v>
      </c>
      <c r="Q187" s="11" t="s">
        <v>249</v>
      </c>
      <c r="R187" s="11" t="s">
        <v>261</v>
      </c>
      <c r="S187" s="11" t="s">
        <v>262</v>
      </c>
      <c r="T187" s="11" t="s">
        <v>250</v>
      </c>
      <c r="U187" s="22"/>
      <c r="V187" s="22"/>
      <c r="Y187" s="27"/>
    </row>
    <row r="188" spans="1:30" ht="14.1" customHeight="1" x14ac:dyDescent="0.2">
      <c r="A188" s="11">
        <v>56</v>
      </c>
      <c r="B188" s="23"/>
      <c r="C188" s="55"/>
      <c r="M188" s="25"/>
      <c r="O188" s="189" t="s">
        <v>251</v>
      </c>
      <c r="P188" s="145"/>
      <c r="Q188" s="145"/>
      <c r="R188" s="119" t="str">
        <f>IF(OR($P$188="",P188=""),"",ABS($P$188-P188))</f>
        <v/>
      </c>
      <c r="S188" s="119" t="str">
        <f>IF(P188="","",ABS(AVERAGE($P$188:$P$192)-P188))</f>
        <v/>
      </c>
      <c r="T188" s="119" t="str">
        <f>IF(OR(R188="",S188=""),"",IF(AND(R188&lt;5,S188&lt;5),"Pass","Fail"))</f>
        <v/>
      </c>
      <c r="U188" s="22"/>
      <c r="V188" s="22"/>
      <c r="W188" s="22"/>
      <c r="X188" s="22"/>
      <c r="Y188" s="27"/>
    </row>
    <row r="189" spans="1:30" ht="14.1" customHeight="1" x14ac:dyDescent="0.2">
      <c r="A189" s="11">
        <v>57</v>
      </c>
      <c r="B189" s="23"/>
      <c r="C189" s="167" t="s">
        <v>263</v>
      </c>
      <c r="M189" s="25"/>
      <c r="O189" s="189" t="s">
        <v>253</v>
      </c>
      <c r="P189" s="145"/>
      <c r="Q189" s="145"/>
      <c r="R189" s="119" t="str">
        <f>IF(OR($P$188="",P189=""),"",ABS($P$188-P189))</f>
        <v/>
      </c>
      <c r="S189" s="119" t="str">
        <f>IF(P189="","",ABS(AVERAGE($P$188:$P$192)-P189))</f>
        <v/>
      </c>
      <c r="T189" s="119" t="str">
        <f>IF(OR(R189="",S189=""),"",IF(AND(R189&lt;5,S189&lt;5),"Pass","Fail"))</f>
        <v/>
      </c>
      <c r="U189" s="22"/>
      <c r="V189" s="22"/>
      <c r="Y189" s="27"/>
    </row>
    <row r="190" spans="1:30" ht="14.1" customHeight="1" thickBot="1" x14ac:dyDescent="0.25">
      <c r="A190" s="11">
        <v>58</v>
      </c>
      <c r="B190" s="23"/>
      <c r="C190" s="55"/>
      <c r="E190" s="10" t="s">
        <v>264</v>
      </c>
      <c r="F190" s="10" t="s">
        <v>250</v>
      </c>
      <c r="M190" s="25"/>
      <c r="O190" s="189" t="s">
        <v>256</v>
      </c>
      <c r="P190" s="145"/>
      <c r="Q190" s="145"/>
      <c r="R190" s="119" t="str">
        <f>IF(OR($P$188="",P190=""),"",ABS($P$188-P190))</f>
        <v/>
      </c>
      <c r="S190" s="119" t="str">
        <f>IF(P190="","",ABS(AVERAGE($P$188:$P$192)-P190))</f>
        <v/>
      </c>
      <c r="T190" s="119" t="str">
        <f>IF(OR(R190="",S190=""),"",IF(AND(R190&lt;5,S190&lt;5),"Pass","Fail"))</f>
        <v/>
      </c>
      <c r="U190" s="22"/>
      <c r="V190" s="22"/>
      <c r="Y190" s="27"/>
    </row>
    <row r="191" spans="1:30" ht="14.1" customHeight="1" x14ac:dyDescent="0.2">
      <c r="A191" s="11">
        <v>59</v>
      </c>
      <c r="B191" s="23"/>
      <c r="C191" s="55"/>
      <c r="D191" s="50" t="s">
        <v>153</v>
      </c>
      <c r="E191" s="79" t="str">
        <f>IF(P196="","",P196)</f>
        <v/>
      </c>
      <c r="F191" s="81" t="str">
        <f>IF(Q196="","",Q196)</f>
        <v/>
      </c>
      <c r="H191" s="195" t="s">
        <v>225</v>
      </c>
      <c r="I191" s="17" t="str">
        <f>T196</f>
        <v>6 lp/cm for abdomen</v>
      </c>
      <c r="M191" s="25"/>
      <c r="O191" s="189" t="s">
        <v>258</v>
      </c>
      <c r="P191" s="145"/>
      <c r="Q191" s="145"/>
      <c r="R191" s="119" t="str">
        <f>IF(OR($P$188="",P191=""),"",ABS($P$188-P191))</f>
        <v/>
      </c>
      <c r="S191" s="119" t="str">
        <f>IF(P191="","",ABS(AVERAGE($P$188:$P$192)-P191))</f>
        <v/>
      </c>
      <c r="T191" s="119" t="str">
        <f>IF(OR(R191="",S191=""),"",IF(AND(R191&lt;5,S191&lt;5),"Pass","Fail"))</f>
        <v/>
      </c>
      <c r="U191" s="22"/>
      <c r="V191" s="22"/>
      <c r="Y191" s="27"/>
    </row>
    <row r="192" spans="1:30" ht="14.1" customHeight="1" thickBot="1" x14ac:dyDescent="0.25">
      <c r="A192" s="11">
        <v>60</v>
      </c>
      <c r="B192" s="23"/>
      <c r="C192" s="55"/>
      <c r="D192" s="50" t="s">
        <v>265</v>
      </c>
      <c r="E192" s="85" t="str">
        <f>IF(P197="","",P197)</f>
        <v/>
      </c>
      <c r="F192" s="87" t="str">
        <f>IF(Q197="","",Q197)</f>
        <v/>
      </c>
      <c r="H192" s="55"/>
      <c r="I192" s="17" t="str">
        <f>T197</f>
        <v>8 lp/cm for high resolution</v>
      </c>
      <c r="M192" s="25"/>
      <c r="O192" s="189" t="s">
        <v>260</v>
      </c>
      <c r="P192" s="145"/>
      <c r="Q192" s="145"/>
      <c r="R192" s="119" t="str">
        <f>IF(OR($P$188="",P192=""),"",ABS($P$188-P192))</f>
        <v/>
      </c>
      <c r="S192" s="119" t="str">
        <f>IF(P192="","",ABS(AVERAGE($P$188:$P$192)-P192))</f>
        <v/>
      </c>
      <c r="T192" s="119" t="str">
        <f>IF(OR(R192="",S192=""),"",IF(AND(R192&lt;5,S192&lt;5),"Pass","Fail"))</f>
        <v/>
      </c>
      <c r="U192" s="22"/>
      <c r="V192" s="22"/>
      <c r="Y192" s="27"/>
    </row>
    <row r="193" spans="1:25" ht="14.1" customHeight="1" x14ac:dyDescent="0.2">
      <c r="A193" s="11">
        <v>61</v>
      </c>
      <c r="B193" s="23"/>
      <c r="C193" s="55"/>
      <c r="F193" s="195"/>
      <c r="M193" s="25"/>
      <c r="O193" s="73"/>
      <c r="P193" s="17" t="s">
        <v>266</v>
      </c>
      <c r="S193" s="38" t="s">
        <v>158</v>
      </c>
      <c r="T193" s="17" t="s">
        <v>267</v>
      </c>
      <c r="Y193" s="27"/>
    </row>
    <row r="194" spans="1:25" ht="14.1" customHeight="1" x14ac:dyDescent="0.2">
      <c r="A194" s="11">
        <v>62</v>
      </c>
      <c r="B194" s="23"/>
      <c r="C194" s="22"/>
      <c r="F194" s="55"/>
      <c r="M194" s="25"/>
      <c r="O194" s="171" t="s">
        <v>263</v>
      </c>
      <c r="Y194" s="27"/>
    </row>
    <row r="195" spans="1:25" ht="14.1" customHeight="1" x14ac:dyDescent="0.2">
      <c r="A195" s="11">
        <v>63</v>
      </c>
      <c r="B195" s="23"/>
      <c r="C195" s="22"/>
      <c r="D195" s="22"/>
      <c r="E195" s="22"/>
      <c r="F195" s="22"/>
      <c r="G195" s="22"/>
      <c r="H195" s="22"/>
      <c r="I195" s="22"/>
      <c r="J195" s="22"/>
      <c r="M195" s="25"/>
      <c r="O195" s="26"/>
      <c r="P195" s="11" t="s">
        <v>264</v>
      </c>
      <c r="Q195" s="11" t="s">
        <v>250</v>
      </c>
      <c r="R195" s="7"/>
      <c r="Y195" s="27"/>
    </row>
    <row r="196" spans="1:25" ht="14.1" customHeight="1" x14ac:dyDescent="0.2">
      <c r="A196" s="11">
        <v>64</v>
      </c>
      <c r="B196" s="32"/>
      <c r="C196" s="33"/>
      <c r="D196" s="33"/>
      <c r="E196" s="33"/>
      <c r="F196" s="33"/>
      <c r="G196" s="33"/>
      <c r="H196" s="33"/>
      <c r="I196" s="33"/>
      <c r="J196" s="33"/>
      <c r="K196" s="33"/>
      <c r="L196" s="33"/>
      <c r="M196" s="34"/>
      <c r="O196" s="189" t="s">
        <v>153</v>
      </c>
      <c r="P196" s="145"/>
      <c r="Q196" s="119" t="str">
        <f>IF(P196="","",IF(P196&gt;=6,"Pass","Fail"))</f>
        <v/>
      </c>
      <c r="R196" s="7"/>
      <c r="S196" s="195" t="s">
        <v>225</v>
      </c>
      <c r="T196" s="17" t="s">
        <v>268</v>
      </c>
      <c r="Y196" s="27"/>
    </row>
    <row r="197" spans="1:25" ht="14.1" customHeight="1" x14ac:dyDescent="0.2">
      <c r="A197" s="11">
        <v>65</v>
      </c>
      <c r="C197" s="30" t="s">
        <v>49</v>
      </c>
      <c r="D197" s="253" t="str">
        <f>IF($P$7="","",$P$7)</f>
        <v/>
      </c>
      <c r="L197" s="30" t="s">
        <v>50</v>
      </c>
      <c r="M197" s="76" t="str">
        <f>IF($X$7="","",$X$7)</f>
        <v>Eugene Mah</v>
      </c>
      <c r="O197" s="189" t="s">
        <v>265</v>
      </c>
      <c r="P197" s="145"/>
      <c r="Q197" s="119" t="str">
        <f>IF(P197="","",IF(P197&gt;=8,"Pass","Fail"))</f>
        <v/>
      </c>
      <c r="R197" s="7"/>
      <c r="S197" s="55"/>
      <c r="T197" s="17" t="s">
        <v>269</v>
      </c>
      <c r="Y197" s="27"/>
    </row>
    <row r="198" spans="1:25" ht="14.1" customHeight="1" x14ac:dyDescent="0.2">
      <c r="A198" s="11">
        <v>66</v>
      </c>
      <c r="C198" s="30" t="s">
        <v>150</v>
      </c>
      <c r="D198" s="77" t="str">
        <f>IF($R$14="","",$R$14)</f>
        <v/>
      </c>
      <c r="L198" s="30" t="s">
        <v>63</v>
      </c>
      <c r="M198" s="76" t="str">
        <f>IF($R$13="","",$R$13)</f>
        <v/>
      </c>
      <c r="O198" s="26"/>
      <c r="Y198" s="27"/>
    </row>
    <row r="199" spans="1:25" ht="14.1" customHeight="1" x14ac:dyDescent="0.2">
      <c r="A199" s="11">
        <v>1</v>
      </c>
      <c r="M199" s="78" t="str">
        <f>$H$2</f>
        <v>Medical University of South Carolina</v>
      </c>
      <c r="O199" s="171" t="s">
        <v>189</v>
      </c>
      <c r="Y199" s="27"/>
    </row>
    <row r="200" spans="1:25" ht="14.1" customHeight="1" thickBot="1" x14ac:dyDescent="0.25">
      <c r="A200" s="11">
        <v>2</v>
      </c>
      <c r="H200" s="196" t="s">
        <v>270</v>
      </c>
      <c r="M200" s="38" t="str">
        <f>$H$5</f>
        <v>CT System Compliance Inspection</v>
      </c>
      <c r="O200" s="26"/>
      <c r="S200" s="22" t="s">
        <v>196</v>
      </c>
      <c r="U200" s="22"/>
      <c r="Y200" s="27"/>
    </row>
    <row r="201" spans="1:25" ht="14.1" customHeight="1" thickTop="1" x14ac:dyDescent="0.2">
      <c r="A201" s="11">
        <v>3</v>
      </c>
      <c r="B201" s="14"/>
      <c r="C201" s="15"/>
      <c r="D201" s="15"/>
      <c r="E201" s="15"/>
      <c r="F201" s="15"/>
      <c r="G201" s="15"/>
      <c r="H201" s="15"/>
      <c r="I201" s="15"/>
      <c r="J201" s="15"/>
      <c r="K201" s="15"/>
      <c r="L201" s="15"/>
      <c r="M201" s="16"/>
      <c r="O201" s="73"/>
      <c r="P201" s="17" t="s">
        <v>190</v>
      </c>
      <c r="R201" s="22"/>
      <c r="S201" s="30" t="s">
        <v>271</v>
      </c>
      <c r="T201" s="145"/>
      <c r="Y201" s="27"/>
    </row>
    <row r="202" spans="1:25" ht="14.1" customHeight="1" x14ac:dyDescent="0.2">
      <c r="A202" s="11">
        <v>4</v>
      </c>
      <c r="B202" s="23"/>
      <c r="D202" s="197" t="str">
        <f>IF(Q212="","",IF(LEN(Q212)&lt;=135,Q212,IF(LEN(Q212)&lt;=260,LEFT(Q212,SEARCH(" ",Q212,125)),LEFT(Q212,SEARCH(" ",Q212,130)))))</f>
        <v/>
      </c>
      <c r="E202" s="198"/>
      <c r="F202" s="198"/>
      <c r="G202" s="198"/>
      <c r="H202" s="198"/>
      <c r="I202" s="198"/>
      <c r="J202" s="198"/>
      <c r="K202" s="198"/>
      <c r="L202" s="198"/>
      <c r="M202" s="25"/>
      <c r="O202" s="73"/>
      <c r="P202" s="17" t="s">
        <v>193</v>
      </c>
      <c r="R202" s="22"/>
      <c r="S202" s="30" t="s">
        <v>272</v>
      </c>
      <c r="T202" s="145"/>
      <c r="Y202" s="27"/>
    </row>
    <row r="203" spans="1:25" ht="14.1" customHeight="1" x14ac:dyDescent="0.2">
      <c r="A203" s="11">
        <v>5</v>
      </c>
      <c r="B203" s="23"/>
      <c r="D203" s="199" t="str">
        <f>IF(LEN(Q212)&lt;=135,"",IF(LEN(Q212)&lt;=260,RIGHT(Q212,LEN(Q212)-SEARCH(" ",Q212,125)),MID(Q212,SEARCH(" ",Q212,130),IF(LEN(Q212)&lt;=265,LEN(Q212),SEARCH(" ",Q212,255)-SEARCH(" ",Q212,130)))))</f>
        <v/>
      </c>
      <c r="E203" s="200"/>
      <c r="F203" s="200"/>
      <c r="G203" s="200"/>
      <c r="H203" s="200"/>
      <c r="I203" s="200"/>
      <c r="J203" s="200"/>
      <c r="K203" s="200"/>
      <c r="L203" s="200"/>
      <c r="M203" s="25"/>
      <c r="O203" s="73"/>
      <c r="P203" s="17" t="s">
        <v>196</v>
      </c>
      <c r="R203" s="22"/>
      <c r="S203" s="30" t="s">
        <v>251</v>
      </c>
      <c r="T203" s="145"/>
      <c r="Y203" s="27"/>
    </row>
    <row r="204" spans="1:25" ht="14.1" customHeight="1" x14ac:dyDescent="0.2">
      <c r="A204" s="11">
        <v>6</v>
      </c>
      <c r="B204" s="23"/>
      <c r="D204" s="199" t="str">
        <f>IF(LEN(Q212)&lt;=265,"",RIGHT(Q212,LEN(Q212)-SEARCH(" ",Q212,255)))</f>
        <v/>
      </c>
      <c r="E204" s="200"/>
      <c r="F204" s="200"/>
      <c r="G204" s="200"/>
      <c r="H204" s="200"/>
      <c r="I204" s="200"/>
      <c r="J204" s="200"/>
      <c r="K204" s="200"/>
      <c r="L204" s="200"/>
      <c r="M204" s="25"/>
      <c r="O204" s="73"/>
      <c r="P204" s="17" t="s">
        <v>191</v>
      </c>
      <c r="Q204" s="22"/>
      <c r="R204" s="22"/>
      <c r="S204" s="30" t="s">
        <v>273</v>
      </c>
      <c r="T204" s="145"/>
      <c r="U204" s="22"/>
      <c r="V204" s="22"/>
      <c r="W204" s="22"/>
      <c r="X204" s="22"/>
      <c r="Y204" s="27"/>
    </row>
    <row r="205" spans="1:25" ht="14.1" customHeight="1" x14ac:dyDescent="0.2">
      <c r="A205" s="11">
        <v>7</v>
      </c>
      <c r="B205" s="23"/>
      <c r="D205" s="197" t="str">
        <f>IF(Q214="","",IF(LEN(Q214)&lt;=135,Q214,IF(LEN(Q214)&lt;=260,LEFT(Q214,SEARCH(" ",Q214,125)),LEFT(Q214,SEARCH(" ",Q214,130)))))</f>
        <v/>
      </c>
      <c r="E205" s="198"/>
      <c r="F205" s="198"/>
      <c r="G205" s="198"/>
      <c r="H205" s="198"/>
      <c r="I205" s="198"/>
      <c r="J205" s="198"/>
      <c r="K205" s="198"/>
      <c r="L205" s="198"/>
      <c r="M205" s="25"/>
      <c r="O205" s="73"/>
      <c r="P205" s="17" t="s">
        <v>194</v>
      </c>
      <c r="Q205" s="22"/>
      <c r="R205" s="22"/>
      <c r="S205" s="30" t="s">
        <v>274</v>
      </c>
      <c r="T205" s="145"/>
      <c r="U205" s="22"/>
      <c r="V205" s="22"/>
      <c r="W205" s="22"/>
      <c r="X205" s="22"/>
      <c r="Y205" s="27"/>
    </row>
    <row r="206" spans="1:25" ht="14.1" customHeight="1" x14ac:dyDescent="0.2">
      <c r="A206" s="11">
        <v>8</v>
      </c>
      <c r="B206" s="23"/>
      <c r="D206" s="199" t="str">
        <f>IF(LEN(Q214)&lt;=135,"",IF(LEN(Q214)&lt;=260,RIGHT(Q214,LEN(Q214)-SEARCH(" ",Q214,125)),MID(Q214,SEARCH(" ",Q214,130),IF(LEN(Q214)&lt;=265,LEN(Q214),SEARCH(" ",Q214,255)-SEARCH(" ",Q214,130)))))</f>
        <v/>
      </c>
      <c r="E206" s="200"/>
      <c r="F206" s="200"/>
      <c r="G206" s="200"/>
      <c r="H206" s="200"/>
      <c r="I206" s="200"/>
      <c r="J206" s="200"/>
      <c r="K206" s="200"/>
      <c r="L206" s="200"/>
      <c r="M206" s="25"/>
      <c r="O206" s="201" t="s">
        <v>225</v>
      </c>
      <c r="P206" s="17" t="s">
        <v>275</v>
      </c>
      <c r="Q206" s="22"/>
      <c r="R206" s="22"/>
      <c r="S206" s="30" t="s">
        <v>276</v>
      </c>
      <c r="T206" s="119" t="str">
        <f>IF(T201="","",AVERAGE(T201:T205))</f>
        <v/>
      </c>
      <c r="U206" s="22"/>
      <c r="V206" s="22"/>
      <c r="W206" s="22"/>
      <c r="X206" s="22"/>
      <c r="Y206" s="27"/>
    </row>
    <row r="207" spans="1:25" ht="14.1" customHeight="1" x14ac:dyDescent="0.2">
      <c r="A207" s="11">
        <v>9</v>
      </c>
      <c r="B207" s="23"/>
      <c r="D207" s="199" t="str">
        <f>IF(LEN(Q214)&lt;=265,"",RIGHT(Q214,LEN(Q214)-SEARCH(" ",Q214,255)))</f>
        <v/>
      </c>
      <c r="E207" s="200"/>
      <c r="F207" s="200"/>
      <c r="G207" s="200"/>
      <c r="H207" s="200"/>
      <c r="I207" s="200"/>
      <c r="J207" s="200"/>
      <c r="K207" s="200"/>
      <c r="L207" s="200"/>
      <c r="M207" s="25"/>
      <c r="O207" s="160"/>
      <c r="P207" s="22" t="s">
        <v>277</v>
      </c>
      <c r="Q207" s="22"/>
      <c r="R207" s="22"/>
      <c r="S207" s="30" t="s">
        <v>278</v>
      </c>
      <c r="T207" s="183" t="str">
        <f>IF(T201="","",STDEV(T201:T205))</f>
        <v/>
      </c>
      <c r="U207" s="22"/>
      <c r="V207" s="22"/>
      <c r="W207" s="22"/>
      <c r="X207" s="22"/>
      <c r="Y207" s="27"/>
    </row>
    <row r="208" spans="1:25" ht="14.1" customHeight="1" x14ac:dyDescent="0.2">
      <c r="A208" s="11">
        <v>10</v>
      </c>
      <c r="B208" s="23"/>
      <c r="D208" s="197" t="str">
        <f>IF(Q216="","",IF(LEN(Q216)&lt;=135,Q216,IF(LEN(Q216)&lt;=260,LEFT(Q216,SEARCH(" ",Q216,125)),LEFT(Q216,SEARCH(" ",Q216,130)))))</f>
        <v/>
      </c>
      <c r="E208" s="198"/>
      <c r="F208" s="198"/>
      <c r="G208" s="198"/>
      <c r="H208" s="198"/>
      <c r="I208" s="198"/>
      <c r="J208" s="198"/>
      <c r="K208" s="198"/>
      <c r="L208" s="198"/>
      <c r="M208" s="25"/>
      <c r="O208" s="35"/>
      <c r="P208" s="36"/>
      <c r="Q208" s="36"/>
      <c r="R208" s="36"/>
      <c r="S208" s="202" t="s">
        <v>279</v>
      </c>
      <c r="T208" s="203" t="str">
        <f>IF(T201="","",2*(MAX(T201:T205)-MIN(T201:T205))/(MAX(T201:T205)+MIN(T201:T205)))</f>
        <v/>
      </c>
      <c r="U208" s="36"/>
      <c r="V208" s="36"/>
      <c r="W208" s="36"/>
      <c r="X208" s="36"/>
      <c r="Y208" s="37"/>
    </row>
    <row r="209" spans="1:25" ht="14.1" customHeight="1" x14ac:dyDescent="0.2">
      <c r="A209" s="11">
        <v>11</v>
      </c>
      <c r="B209" s="23"/>
      <c r="D209" s="199" t="str">
        <f>IF(LEN(Q216)&lt;=135,"",IF(LEN(Q216)&lt;=260,RIGHT(Q216,LEN(Q216)-SEARCH(" ",Q216,125)),MID(Q216,SEARCH(" ",Q216,130),IF(LEN(Q216)&lt;=265,LEN(Q216),SEARCH(" ",Q216,255)-SEARCH(" ",Q216,130)))))</f>
        <v/>
      </c>
      <c r="E209" s="200"/>
      <c r="F209" s="200"/>
      <c r="G209" s="200"/>
      <c r="H209" s="200"/>
      <c r="I209" s="200"/>
      <c r="J209" s="200"/>
      <c r="K209" s="200"/>
      <c r="L209" s="200"/>
      <c r="M209" s="25"/>
      <c r="O209" s="22"/>
      <c r="P209" s="22"/>
      <c r="Q209" s="22"/>
      <c r="R209" s="22"/>
      <c r="S209" s="22"/>
      <c r="T209" s="22"/>
      <c r="U209" s="22"/>
      <c r="V209" s="22"/>
      <c r="W209" s="22"/>
      <c r="X209" s="22"/>
      <c r="Y209" s="22"/>
    </row>
    <row r="210" spans="1:25" ht="14.1" customHeight="1" x14ac:dyDescent="0.2">
      <c r="A210" s="11">
        <v>12</v>
      </c>
      <c r="B210" s="23"/>
      <c r="D210" s="199" t="str">
        <f>IF(LEN(Q216)&lt;=265,"",RIGHT(Q216,LEN(Q216)-SEARCH(" ",Q216,255)))</f>
        <v/>
      </c>
      <c r="E210" s="200"/>
      <c r="F210" s="200"/>
      <c r="G210" s="200"/>
      <c r="H210" s="200"/>
      <c r="I210" s="200"/>
      <c r="J210" s="200"/>
      <c r="K210" s="200"/>
      <c r="L210" s="200"/>
      <c r="M210" s="25"/>
      <c r="T210" s="204" t="s">
        <v>270</v>
      </c>
    </row>
    <row r="211" spans="1:25" ht="14.1" customHeight="1" x14ac:dyDescent="0.2">
      <c r="A211" s="11">
        <v>13</v>
      </c>
      <c r="B211" s="23"/>
      <c r="D211" s="197" t="str">
        <f>IF(Q218="","",IF(LEN(Q218)&lt;=135,Q218,IF(LEN(Q218)&lt;=260,LEFT(Q218,SEARCH(" ",Q218,125)),LEFT(Q218,SEARCH(" ",Q218,130)))))</f>
        <v/>
      </c>
      <c r="E211" s="198"/>
      <c r="F211" s="198"/>
      <c r="G211" s="198"/>
      <c r="H211" s="198"/>
      <c r="I211" s="198"/>
      <c r="J211" s="198"/>
      <c r="K211" s="198"/>
      <c r="L211" s="198"/>
      <c r="M211" s="25"/>
      <c r="O211" s="46"/>
      <c r="P211" s="19"/>
      <c r="Q211" s="19"/>
      <c r="R211" s="19"/>
      <c r="S211" s="205" t="s">
        <v>280</v>
      </c>
      <c r="T211" s="19"/>
      <c r="U211" s="19"/>
      <c r="V211" s="19"/>
      <c r="W211" s="19"/>
      <c r="X211" s="19"/>
      <c r="Y211" s="20"/>
    </row>
    <row r="212" spans="1:25" ht="14.1" customHeight="1" x14ac:dyDescent="0.2">
      <c r="A212" s="11">
        <v>14</v>
      </c>
      <c r="B212" s="23"/>
      <c r="D212" s="199" t="str">
        <f>IF(LEN(Q218)&lt;=135,"",IF(LEN(Q218)&lt;=260,RIGHT(Q218,LEN(Q218)-SEARCH(" ",Q218,125)),MID(Q218,SEARCH(" ",Q218,130),IF(LEN(Q218)&lt;=265,LEN(Q218),SEARCH(" ",Q218,255)-SEARCH(" ",Q218,130)))))</f>
        <v/>
      </c>
      <c r="E212" s="200"/>
      <c r="F212" s="200"/>
      <c r="G212" s="200"/>
      <c r="H212" s="200"/>
      <c r="I212" s="200"/>
      <c r="J212" s="200"/>
      <c r="K212" s="200"/>
      <c r="L212" s="200"/>
      <c r="M212" s="25"/>
      <c r="O212" s="26"/>
      <c r="P212" s="30" t="s">
        <v>281</v>
      </c>
      <c r="Q212" s="206"/>
      <c r="R212" s="207"/>
      <c r="S212" s="208" t="str">
        <f>IF(AB145="","",AB145)</f>
        <v/>
      </c>
      <c r="T212" s="209"/>
      <c r="U212" s="209"/>
      <c r="V212" s="22"/>
      <c r="X212" s="209"/>
      <c r="Y212" s="27"/>
    </row>
    <row r="213" spans="1:25" ht="14.1" customHeight="1" x14ac:dyDescent="0.2">
      <c r="A213" s="11">
        <v>15</v>
      </c>
      <c r="B213" s="23"/>
      <c r="D213" s="199" t="str">
        <f>IF(LEN(Q218)&lt;=265,"",RIGHT(Q218,LEN(Q218)-SEARCH(" ",Q218,255)))</f>
        <v/>
      </c>
      <c r="E213" s="200"/>
      <c r="F213" s="200"/>
      <c r="G213" s="200"/>
      <c r="H213" s="200"/>
      <c r="I213" s="200"/>
      <c r="J213" s="200"/>
      <c r="K213" s="200"/>
      <c r="L213" s="200"/>
      <c r="M213" s="25"/>
      <c r="O213" s="26"/>
      <c r="P213" s="210" t="s">
        <v>282</v>
      </c>
      <c r="Q213" s="211"/>
      <c r="R213" s="212">
        <f>LEN(Q212)</f>
        <v>0</v>
      </c>
      <c r="S213" s="213"/>
      <c r="T213" s="213"/>
      <c r="U213" s="214" t="s">
        <v>283</v>
      </c>
      <c r="V213" s="213"/>
      <c r="W213" s="213"/>
      <c r="X213" s="213"/>
      <c r="Y213" s="27"/>
    </row>
    <row r="214" spans="1:25" ht="14.1" customHeight="1" x14ac:dyDescent="0.2">
      <c r="A214" s="11">
        <v>16</v>
      </c>
      <c r="B214" s="23"/>
      <c r="D214" s="197" t="str">
        <f>IF(Q220="","",IF(LEN(Q220)&lt;=135,Q220,IF(LEN(Q220)&lt;=260,LEFT(Q220,SEARCH(" ",Q220,125)),LEFT(Q220,SEARCH(" ",Q220,130)))))</f>
        <v/>
      </c>
      <c r="E214" s="198"/>
      <c r="F214" s="198"/>
      <c r="G214" s="198"/>
      <c r="H214" s="198"/>
      <c r="I214" s="198"/>
      <c r="J214" s="198"/>
      <c r="K214" s="198"/>
      <c r="L214" s="198"/>
      <c r="M214" s="25"/>
      <c r="O214" s="26"/>
      <c r="P214" s="30" t="s">
        <v>284</v>
      </c>
      <c r="Q214" s="206"/>
      <c r="R214" s="207"/>
      <c r="S214" s="208" t="str">
        <f>IF(AB147="","",AB147)</f>
        <v/>
      </c>
      <c r="T214" s="209"/>
      <c r="U214" s="209"/>
      <c r="V214" s="22"/>
      <c r="X214" s="209"/>
      <c r="Y214" s="27"/>
    </row>
    <row r="215" spans="1:25" ht="14.1" customHeight="1" x14ac:dyDescent="0.2">
      <c r="A215" s="11">
        <v>17</v>
      </c>
      <c r="B215" s="23"/>
      <c r="D215" s="199" t="str">
        <f>IF(LEN(Q220)&lt;=135,"",IF(LEN(Q220)&lt;=260,RIGHT(Q220,LEN(Q220)-SEARCH(" ",Q220,125)),MID(Q220,SEARCH(" ",Q220,130),IF(LEN(Q220)&lt;=265,LEN(Q220),SEARCH(" ",Q220,255)-SEARCH(" ",Q220,130)))))</f>
        <v/>
      </c>
      <c r="E215" s="200"/>
      <c r="F215" s="200"/>
      <c r="G215" s="200"/>
      <c r="H215" s="200"/>
      <c r="I215" s="200"/>
      <c r="J215" s="200"/>
      <c r="K215" s="200"/>
      <c r="L215" s="200"/>
      <c r="M215" s="25"/>
      <c r="O215" s="26"/>
      <c r="P215" s="210" t="s">
        <v>282</v>
      </c>
      <c r="Q215" s="211"/>
      <c r="R215" s="212">
        <f>LEN(Q214)</f>
        <v>0</v>
      </c>
      <c r="S215" s="213"/>
      <c r="T215" s="213"/>
      <c r="U215" s="214" t="s">
        <v>285</v>
      </c>
      <c r="V215" s="213"/>
      <c r="W215" s="213"/>
      <c r="X215" s="213"/>
      <c r="Y215" s="27"/>
    </row>
    <row r="216" spans="1:25" ht="14.1" customHeight="1" x14ac:dyDescent="0.2">
      <c r="A216" s="11">
        <v>18</v>
      </c>
      <c r="B216" s="23"/>
      <c r="D216" s="199" t="str">
        <f>IF(LEN(Q220)&lt;=265,"",RIGHT(Q220,LEN(Q220)-SEARCH(" ",Q220,255)))</f>
        <v/>
      </c>
      <c r="E216" s="200"/>
      <c r="F216" s="200"/>
      <c r="G216" s="200"/>
      <c r="H216" s="200"/>
      <c r="I216" s="200"/>
      <c r="J216" s="200"/>
      <c r="K216" s="200"/>
      <c r="L216" s="200"/>
      <c r="M216" s="25"/>
      <c r="O216" s="26"/>
      <c r="P216" s="30" t="s">
        <v>284</v>
      </c>
      <c r="Q216" s="206"/>
      <c r="R216" s="207"/>
      <c r="S216" s="208" t="str">
        <f>IF(AB149="","",AB149)</f>
        <v/>
      </c>
      <c r="T216" s="209"/>
      <c r="U216" s="209"/>
      <c r="V216" s="22"/>
      <c r="X216" s="209"/>
      <c r="Y216" s="27"/>
    </row>
    <row r="217" spans="1:25" ht="14.1" customHeight="1" x14ac:dyDescent="0.2">
      <c r="A217" s="11">
        <v>19</v>
      </c>
      <c r="B217" s="23"/>
      <c r="D217" s="197" t="str">
        <f>IF(Q222="","",IF(LEN(Q222)&lt;=135,Q222,IF(LEN(Q222)&lt;=260,LEFT(Q222,SEARCH(" ",Q222,125)),LEFT(Q222,SEARCH(" ",Q222,130)))))</f>
        <v/>
      </c>
      <c r="E217" s="198"/>
      <c r="F217" s="198"/>
      <c r="G217" s="198"/>
      <c r="H217" s="198"/>
      <c r="I217" s="198"/>
      <c r="J217" s="198"/>
      <c r="K217" s="198"/>
      <c r="L217" s="198"/>
      <c r="M217" s="25"/>
      <c r="O217" s="26"/>
      <c r="P217" s="210" t="s">
        <v>282</v>
      </c>
      <c r="Q217" s="211"/>
      <c r="R217" s="212">
        <f>LEN(Q216)</f>
        <v>0</v>
      </c>
      <c r="S217" s="213"/>
      <c r="T217" s="213"/>
      <c r="U217" s="214" t="s">
        <v>286</v>
      </c>
      <c r="V217" s="213"/>
      <c r="W217" s="213"/>
      <c r="X217" s="213"/>
      <c r="Y217" s="27"/>
    </row>
    <row r="218" spans="1:25" ht="14.1" customHeight="1" x14ac:dyDescent="0.2">
      <c r="A218" s="11">
        <v>20</v>
      </c>
      <c r="B218" s="23"/>
      <c r="D218" s="199" t="str">
        <f>IF(LEN(Q222)&lt;=135,"",IF(LEN(Q222)&lt;=260,RIGHT(Q222,LEN(Q222)-SEARCH(" ",Q222,125)),MID(Q222,SEARCH(" ",Q222,130),IF(LEN(Q222)&lt;=265,LEN(Q222),SEARCH(" ",Q222,255)-SEARCH(" ",Q222,130)))))</f>
        <v/>
      </c>
      <c r="E218" s="200"/>
      <c r="F218" s="200"/>
      <c r="G218" s="200"/>
      <c r="H218" s="200"/>
      <c r="I218" s="200"/>
      <c r="J218" s="200"/>
      <c r="K218" s="200"/>
      <c r="L218" s="200"/>
      <c r="M218" s="25"/>
      <c r="O218" s="26"/>
      <c r="P218" s="30" t="s">
        <v>284</v>
      </c>
      <c r="Q218" s="206"/>
      <c r="R218" s="207"/>
      <c r="S218" s="208" t="str">
        <f>IF(AB151="","",AB151)</f>
        <v/>
      </c>
      <c r="T218" s="209"/>
      <c r="U218" s="209"/>
      <c r="V218" s="22"/>
      <c r="X218" s="209"/>
      <c r="Y218" s="27"/>
    </row>
    <row r="219" spans="1:25" ht="14.1" customHeight="1" x14ac:dyDescent="0.2">
      <c r="A219" s="11">
        <v>21</v>
      </c>
      <c r="B219" s="23"/>
      <c r="D219" s="199" t="str">
        <f>IF(LEN(Q222)&lt;=265,"",RIGHT(Q222,LEN(Q222)-SEARCH(" ",Q222,255)))</f>
        <v/>
      </c>
      <c r="E219" s="200"/>
      <c r="F219" s="200"/>
      <c r="G219" s="200"/>
      <c r="H219" s="200"/>
      <c r="I219" s="200"/>
      <c r="J219" s="200"/>
      <c r="K219" s="200"/>
      <c r="L219" s="200"/>
      <c r="M219" s="25"/>
      <c r="O219" s="26"/>
      <c r="P219" s="210" t="s">
        <v>282</v>
      </c>
      <c r="Q219" s="211"/>
      <c r="R219" s="212">
        <f>LEN(Q218)</f>
        <v>0</v>
      </c>
      <c r="S219" s="213"/>
      <c r="T219" s="213"/>
      <c r="U219" s="214" t="s">
        <v>287</v>
      </c>
      <c r="V219" s="213"/>
      <c r="W219" s="213"/>
      <c r="X219" s="213"/>
      <c r="Y219" s="27"/>
    </row>
    <row r="220" spans="1:25" ht="14.1" customHeight="1" x14ac:dyDescent="0.2">
      <c r="A220" s="11">
        <v>22</v>
      </c>
      <c r="B220" s="23"/>
      <c r="D220" s="197" t="str">
        <f>IF(Q224="","",IF(LEN(Q224)&lt;=135,Q224,IF(LEN(Q224)&lt;=260,LEFT(Q224,SEARCH(" ",Q224,125)),LEFT(Q224,SEARCH(" ",Q224,130)))))</f>
        <v/>
      </c>
      <c r="E220" s="198"/>
      <c r="F220" s="198"/>
      <c r="G220" s="198"/>
      <c r="H220" s="198"/>
      <c r="I220" s="198"/>
      <c r="J220" s="198"/>
      <c r="K220" s="198"/>
      <c r="L220" s="198"/>
      <c r="M220" s="25"/>
      <c r="O220" s="26"/>
      <c r="P220" s="30" t="s">
        <v>284</v>
      </c>
      <c r="Q220" s="206"/>
      <c r="R220" s="207"/>
      <c r="S220" s="208" t="str">
        <f>IF(AB153="","",AB153)</f>
        <v/>
      </c>
      <c r="T220" s="209"/>
      <c r="U220" s="209"/>
      <c r="V220" s="22"/>
      <c r="X220" s="209"/>
      <c r="Y220" s="27"/>
    </row>
    <row r="221" spans="1:25" ht="14.1" customHeight="1" x14ac:dyDescent="0.2">
      <c r="A221" s="11">
        <v>23</v>
      </c>
      <c r="B221" s="23"/>
      <c r="D221" s="199" t="str">
        <f>IF(LEN(Q224)&lt;=135,"",IF(LEN(Q224)&lt;=260,RIGHT(Q224,LEN(Q224)-SEARCH(" ",Q224,125)),MID(Q224,SEARCH(" ",Q224,130),IF(LEN(Q224)&lt;=265,LEN(Q224),SEARCH(" ",Q224,255)-SEARCH(" ",Q224,130)))))</f>
        <v/>
      </c>
      <c r="E221" s="200"/>
      <c r="F221" s="200"/>
      <c r="G221" s="200"/>
      <c r="H221" s="200"/>
      <c r="I221" s="200"/>
      <c r="J221" s="200"/>
      <c r="K221" s="200"/>
      <c r="L221" s="200"/>
      <c r="M221" s="25"/>
      <c r="O221" s="26"/>
      <c r="P221" s="210" t="s">
        <v>282</v>
      </c>
      <c r="Q221" s="211"/>
      <c r="R221" s="212">
        <f>LEN(Q220)</f>
        <v>0</v>
      </c>
      <c r="S221" s="213"/>
      <c r="T221" s="213"/>
      <c r="U221" s="214" t="s">
        <v>288</v>
      </c>
      <c r="V221" s="213"/>
      <c r="W221" s="213"/>
      <c r="X221" s="213"/>
      <c r="Y221" s="27"/>
    </row>
    <row r="222" spans="1:25" ht="14.1" customHeight="1" x14ac:dyDescent="0.2">
      <c r="A222" s="11">
        <v>24</v>
      </c>
      <c r="B222" s="23"/>
      <c r="D222" s="199" t="str">
        <f>IF(LEN(Q224)&lt;=265,"",RIGHT(Q224,LEN(Q224)-SEARCH(" ",Q224,255)))</f>
        <v/>
      </c>
      <c r="E222" s="200"/>
      <c r="F222" s="200"/>
      <c r="G222" s="200"/>
      <c r="H222" s="200"/>
      <c r="I222" s="200"/>
      <c r="J222" s="200"/>
      <c r="K222" s="200"/>
      <c r="L222" s="200"/>
      <c r="M222" s="25"/>
      <c r="O222" s="26"/>
      <c r="P222" s="30" t="s">
        <v>284</v>
      </c>
      <c r="Q222" s="206"/>
      <c r="R222" s="207"/>
      <c r="S222" s="208" t="str">
        <f>IF(AB155="","",AB155)</f>
        <v/>
      </c>
      <c r="T222" s="209"/>
      <c r="U222" s="209"/>
      <c r="V222" s="22"/>
      <c r="X222" s="209"/>
      <c r="Y222" s="27"/>
    </row>
    <row r="223" spans="1:25" ht="14.1" customHeight="1" x14ac:dyDescent="0.2">
      <c r="A223" s="11">
        <v>25</v>
      </c>
      <c r="B223" s="23"/>
      <c r="D223" s="197" t="str">
        <f>IF(Q226="","",IF(LEN(Q226)&lt;=135,Q226,IF(LEN(Q226)&lt;=260,LEFT(Q226,SEARCH(" ",Q226,125)),LEFT(Q226,SEARCH(" ",Q226,130)))))</f>
        <v/>
      </c>
      <c r="E223" s="198"/>
      <c r="F223" s="198"/>
      <c r="G223" s="198"/>
      <c r="H223" s="198"/>
      <c r="I223" s="198"/>
      <c r="J223" s="198"/>
      <c r="K223" s="198"/>
      <c r="L223" s="198"/>
      <c r="M223" s="25"/>
      <c r="O223" s="26"/>
      <c r="P223" s="210" t="s">
        <v>282</v>
      </c>
      <c r="Q223" s="211"/>
      <c r="R223" s="212">
        <f>LEN(Q222)</f>
        <v>0</v>
      </c>
      <c r="S223" s="213"/>
      <c r="T223" s="213"/>
      <c r="U223" s="213"/>
      <c r="V223" s="213"/>
      <c r="W223" s="213"/>
      <c r="X223" s="213"/>
      <c r="Y223" s="27"/>
    </row>
    <row r="224" spans="1:25" ht="14.1" customHeight="1" x14ac:dyDescent="0.2">
      <c r="A224" s="11">
        <v>26</v>
      </c>
      <c r="B224" s="23"/>
      <c r="D224" s="199" t="str">
        <f>IF(LEN(Q226)&lt;=135,"",IF(LEN(Q226)&lt;=260,RIGHT(Q226,LEN(Q226)-SEARCH(" ",Q226,125)),MID(Q226,SEARCH(" ",Q226,130),IF(LEN(Q226)&lt;=265,LEN(Q226),SEARCH(" ",Q226,255)-SEARCH(" ",Q226,130)))))</f>
        <v/>
      </c>
      <c r="E224" s="200"/>
      <c r="F224" s="200"/>
      <c r="G224" s="200"/>
      <c r="H224" s="200"/>
      <c r="I224" s="200"/>
      <c r="J224" s="200"/>
      <c r="K224" s="200"/>
      <c r="L224" s="200"/>
      <c r="M224" s="25"/>
      <c r="O224" s="26"/>
      <c r="P224" s="30" t="s">
        <v>284</v>
      </c>
      <c r="Q224" s="206"/>
      <c r="R224" s="207"/>
      <c r="S224" s="208" t="str">
        <f>IF(AB157="","",AB157)</f>
        <v/>
      </c>
      <c r="T224" s="209"/>
      <c r="U224" s="209"/>
      <c r="V224" s="22"/>
      <c r="X224" s="209"/>
      <c r="Y224" s="27"/>
    </row>
    <row r="225" spans="1:25" ht="14.1" customHeight="1" x14ac:dyDescent="0.2">
      <c r="A225" s="11">
        <v>27</v>
      </c>
      <c r="B225" s="23"/>
      <c r="D225" s="199" t="str">
        <f>IF(LEN(Q226)&lt;=265,"",RIGHT(Q226,LEN(Q226)-SEARCH(" ",Q226,255)))</f>
        <v/>
      </c>
      <c r="E225" s="200"/>
      <c r="F225" s="200"/>
      <c r="G225" s="200"/>
      <c r="H225" s="200"/>
      <c r="I225" s="200"/>
      <c r="J225" s="200"/>
      <c r="K225" s="200"/>
      <c r="L225" s="200"/>
      <c r="M225" s="25"/>
      <c r="O225" s="26"/>
      <c r="P225" s="210" t="s">
        <v>282</v>
      </c>
      <c r="Q225" s="211"/>
      <c r="R225" s="212">
        <f>LEN(Q224)</f>
        <v>0</v>
      </c>
      <c r="S225" s="213"/>
      <c r="T225" s="213"/>
      <c r="U225" s="213"/>
      <c r="V225" s="213"/>
      <c r="W225" s="213"/>
      <c r="X225" s="213"/>
      <c r="Y225" s="27"/>
    </row>
    <row r="226" spans="1:25" ht="14.1" customHeight="1" x14ac:dyDescent="0.2">
      <c r="A226" s="11">
        <v>28</v>
      </c>
      <c r="B226" s="23"/>
      <c r="D226" s="197" t="str">
        <f>IF(Q228="","",IF(LEN(Q228)&lt;=135,Q228,IF(LEN(Q228)&lt;=260,LEFT(Q228,SEARCH(" ",Q228,125)),LEFT(Q228,SEARCH(" ",Q228,130)))))</f>
        <v/>
      </c>
      <c r="E226" s="198"/>
      <c r="F226" s="198"/>
      <c r="G226" s="198"/>
      <c r="H226" s="198"/>
      <c r="I226" s="198"/>
      <c r="J226" s="198"/>
      <c r="K226" s="198"/>
      <c r="L226" s="198"/>
      <c r="M226" s="25"/>
      <c r="O226" s="26"/>
      <c r="P226" s="30" t="s">
        <v>284</v>
      </c>
      <c r="Q226" s="206"/>
      <c r="R226" s="207"/>
      <c r="S226" s="208" t="str">
        <f>IF(AB159="","",AB159)</f>
        <v/>
      </c>
      <c r="T226" s="209"/>
      <c r="U226" s="209"/>
      <c r="V226" s="22"/>
      <c r="X226" s="209"/>
      <c r="Y226" s="27"/>
    </row>
    <row r="227" spans="1:25" ht="14.1" customHeight="1" x14ac:dyDescent="0.2">
      <c r="A227" s="11">
        <v>29</v>
      </c>
      <c r="B227" s="23"/>
      <c r="D227" s="199" t="str">
        <f>IF(LEN(Q228)&lt;=135,"",IF(LEN(Q228)&lt;=260,RIGHT(Q228,LEN(Q228)-SEARCH(" ",Q228,125)),MID(Q228,SEARCH(" ",Q228,130),IF(LEN(Q228)&lt;=265,LEN(Q228),SEARCH(" ",Q228,255)-SEARCH(" ",Q228,130)))))</f>
        <v/>
      </c>
      <c r="E227" s="200"/>
      <c r="F227" s="200"/>
      <c r="G227" s="200"/>
      <c r="H227" s="200"/>
      <c r="I227" s="200"/>
      <c r="J227" s="200"/>
      <c r="K227" s="200"/>
      <c r="L227" s="200"/>
      <c r="M227" s="25"/>
      <c r="O227" s="26"/>
      <c r="P227" s="210" t="s">
        <v>282</v>
      </c>
      <c r="Q227" s="211"/>
      <c r="R227" s="212">
        <f>LEN(Q226)</f>
        <v>0</v>
      </c>
      <c r="S227" s="213"/>
      <c r="T227" s="213"/>
      <c r="U227" s="213"/>
      <c r="V227" s="213"/>
      <c r="W227" s="213"/>
      <c r="X227" s="213"/>
      <c r="Y227" s="27"/>
    </row>
    <row r="228" spans="1:25" ht="14.1" customHeight="1" x14ac:dyDescent="0.2">
      <c r="A228" s="11">
        <v>30</v>
      </c>
      <c r="B228" s="23"/>
      <c r="D228" s="199" t="str">
        <f>IF(LEN(Q228)&lt;=265,"",RIGHT(Q228,LEN(Q228)-SEARCH(" ",Q228,255)))</f>
        <v/>
      </c>
      <c r="E228" s="200"/>
      <c r="F228" s="200"/>
      <c r="G228" s="200"/>
      <c r="H228" s="200"/>
      <c r="I228" s="200"/>
      <c r="J228" s="200"/>
      <c r="K228" s="200"/>
      <c r="L228" s="200"/>
      <c r="M228" s="25"/>
      <c r="O228" s="26"/>
      <c r="P228" s="30" t="s">
        <v>284</v>
      </c>
      <c r="Q228" s="206"/>
      <c r="R228" s="207"/>
      <c r="S228" s="208" t="str">
        <f>IF(AB161="","",AB161)</f>
        <v/>
      </c>
      <c r="T228" s="209"/>
      <c r="U228" s="209"/>
      <c r="V228" s="22"/>
      <c r="X228" s="209"/>
      <c r="Y228" s="27"/>
    </row>
    <row r="229" spans="1:25" ht="14.1" customHeight="1" x14ac:dyDescent="0.2">
      <c r="A229" s="11">
        <v>31</v>
      </c>
      <c r="B229" s="23"/>
      <c r="D229" s="197" t="str">
        <f>IF(Q230="","",IF(LEN(Q230)&lt;=135,Q230,IF(LEN(Q230)&lt;=260,LEFT(Q230,SEARCH(" ",Q230,125)),LEFT(Q230,SEARCH(" ",Q230,130)))))</f>
        <v/>
      </c>
      <c r="E229" s="198"/>
      <c r="F229" s="198"/>
      <c r="G229" s="198"/>
      <c r="H229" s="198"/>
      <c r="I229" s="198"/>
      <c r="J229" s="198"/>
      <c r="K229" s="198"/>
      <c r="L229" s="198"/>
      <c r="M229" s="25"/>
      <c r="O229" s="26"/>
      <c r="P229" s="210" t="s">
        <v>282</v>
      </c>
      <c r="Q229" s="211"/>
      <c r="R229" s="212">
        <f>LEN(Q228)</f>
        <v>0</v>
      </c>
      <c r="S229" s="213"/>
      <c r="T229" s="213"/>
      <c r="U229" s="213"/>
      <c r="V229" s="213"/>
      <c r="W229" s="213"/>
      <c r="X229" s="213"/>
      <c r="Y229" s="27"/>
    </row>
    <row r="230" spans="1:25" ht="14.1" customHeight="1" x14ac:dyDescent="0.2">
      <c r="A230" s="11">
        <v>32</v>
      </c>
      <c r="B230" s="23"/>
      <c r="D230" s="199" t="str">
        <f>IF(LEN(Q230)&lt;=135,"",IF(LEN(Q230)&lt;=260,RIGHT(Q230,LEN(Q230)-SEARCH(" ",Q230,125)),MID(Q230,SEARCH(" ",Q230,130),IF(LEN(Q230)&lt;=265,LEN(Q230),SEARCH(" ",Q230,255)-SEARCH(" ",Q230,130)))))</f>
        <v/>
      </c>
      <c r="E230" s="200"/>
      <c r="F230" s="200"/>
      <c r="G230" s="200"/>
      <c r="H230" s="200"/>
      <c r="I230" s="200"/>
      <c r="J230" s="200"/>
      <c r="K230" s="200"/>
      <c r="L230" s="200"/>
      <c r="M230" s="25"/>
      <c r="O230" s="26"/>
      <c r="P230" s="30" t="s">
        <v>284</v>
      </c>
      <c r="Q230" s="206"/>
      <c r="R230" s="207"/>
      <c r="S230" s="208" t="str">
        <f>IF(AB163="","",AB163)</f>
        <v/>
      </c>
      <c r="T230" s="209"/>
      <c r="U230" s="209"/>
      <c r="V230" s="22"/>
      <c r="X230" s="209"/>
      <c r="Y230" s="27"/>
    </row>
    <row r="231" spans="1:25" ht="14.1" customHeight="1" x14ac:dyDescent="0.2">
      <c r="A231" s="11">
        <v>33</v>
      </c>
      <c r="B231" s="23"/>
      <c r="D231" s="199" t="str">
        <f>IF(LEN(Q230)&lt;=265,"",RIGHT(Q230,LEN(Q230)-SEARCH(" ",Q230,255)))</f>
        <v/>
      </c>
      <c r="E231" s="200"/>
      <c r="F231" s="200"/>
      <c r="G231" s="200"/>
      <c r="H231" s="200"/>
      <c r="I231" s="200"/>
      <c r="J231" s="200"/>
      <c r="K231" s="200"/>
      <c r="L231" s="200"/>
      <c r="M231" s="25"/>
      <c r="O231" s="26"/>
      <c r="P231" s="210" t="s">
        <v>282</v>
      </c>
      <c r="Q231" s="211"/>
      <c r="R231" s="212">
        <f>LEN(Q230)</f>
        <v>0</v>
      </c>
      <c r="S231" s="213"/>
      <c r="T231" s="213"/>
      <c r="U231" s="213"/>
      <c r="V231" s="213"/>
      <c r="W231" s="213"/>
      <c r="X231" s="213"/>
      <c r="Y231" s="27"/>
    </row>
    <row r="232" spans="1:25" ht="14.1" customHeight="1" x14ac:dyDescent="0.2">
      <c r="A232" s="11">
        <v>34</v>
      </c>
      <c r="B232" s="23"/>
      <c r="D232" s="197" t="str">
        <f>IF(Q232="","",IF(LEN(Q232)&lt;=135,Q232,IF(LEN(Q232)&lt;=260,LEFT(Q232,SEARCH(" ",Q232,125)),LEFT(Q232,SEARCH(" ",Q232,130)))))</f>
        <v/>
      </c>
      <c r="E232" s="198"/>
      <c r="F232" s="198"/>
      <c r="G232" s="198"/>
      <c r="H232" s="198"/>
      <c r="I232" s="198"/>
      <c r="J232" s="198"/>
      <c r="K232" s="198"/>
      <c r="L232" s="198"/>
      <c r="M232" s="25"/>
      <c r="O232" s="26"/>
      <c r="P232" s="30" t="s">
        <v>284</v>
      </c>
      <c r="Q232" s="206"/>
      <c r="R232" s="207"/>
      <c r="S232" s="208" t="str">
        <f>IF(AB165="","",AB165)</f>
        <v/>
      </c>
      <c r="T232" s="209"/>
      <c r="U232" s="209"/>
      <c r="V232" s="22"/>
      <c r="X232" s="209"/>
      <c r="Y232" s="27"/>
    </row>
    <row r="233" spans="1:25" ht="14.1" customHeight="1" x14ac:dyDescent="0.2">
      <c r="A233" s="11">
        <v>35</v>
      </c>
      <c r="B233" s="23"/>
      <c r="D233" s="199" t="str">
        <f>IF(LEN(Q232)&lt;=135,"",IF(LEN(Q232)&lt;=260,RIGHT(Q232,LEN(Q232)-SEARCH(" ",Q232,125)),MID(Q232,SEARCH(" ",Q232,130),IF(LEN(Q232)&lt;=265,LEN(Q232),SEARCH(" ",Q232,255)-SEARCH(" ",Q232,130)))))</f>
        <v/>
      </c>
      <c r="E233" s="200"/>
      <c r="F233" s="200"/>
      <c r="G233" s="200"/>
      <c r="H233" s="200"/>
      <c r="I233" s="200"/>
      <c r="J233" s="200"/>
      <c r="K233" s="200"/>
      <c r="L233" s="200"/>
      <c r="M233" s="25"/>
      <c r="O233" s="26"/>
      <c r="P233" s="210" t="s">
        <v>282</v>
      </c>
      <c r="Q233" s="211"/>
      <c r="R233" s="212">
        <f>LEN(Q232)</f>
        <v>0</v>
      </c>
      <c r="S233" s="213"/>
      <c r="T233" s="213"/>
      <c r="U233" s="213"/>
      <c r="V233" s="213"/>
      <c r="W233" s="213"/>
      <c r="X233" s="213"/>
      <c r="Y233" s="27"/>
    </row>
    <row r="234" spans="1:25" ht="14.1" customHeight="1" x14ac:dyDescent="0.2">
      <c r="A234" s="11">
        <v>36</v>
      </c>
      <c r="B234" s="23"/>
      <c r="D234" s="199" t="str">
        <f>IF(LEN(Q232)&lt;=265,"",RIGHT(Q232,LEN(Q232)-SEARCH(" ",Q232,255)))</f>
        <v/>
      </c>
      <c r="E234" s="200"/>
      <c r="F234" s="200"/>
      <c r="G234" s="200"/>
      <c r="H234" s="200"/>
      <c r="I234" s="200"/>
      <c r="J234" s="200"/>
      <c r="K234" s="200"/>
      <c r="L234" s="200"/>
      <c r="M234" s="25"/>
      <c r="O234" s="26"/>
      <c r="P234" s="30" t="s">
        <v>284</v>
      </c>
      <c r="Q234" s="206"/>
      <c r="R234" s="207"/>
      <c r="S234" s="208" t="str">
        <f>IF(AB167="","",AB167)</f>
        <v/>
      </c>
      <c r="T234" s="209"/>
      <c r="U234" s="209"/>
      <c r="V234" s="22"/>
      <c r="X234" s="209"/>
      <c r="Y234" s="27"/>
    </row>
    <row r="235" spans="1:25" ht="14.1" customHeight="1" x14ac:dyDescent="0.2">
      <c r="A235" s="11">
        <v>37</v>
      </c>
      <c r="B235" s="23"/>
      <c r="D235" s="197" t="str">
        <f>IF(Q234="","",IF(LEN(Q234)&lt;=135,Q234,IF(LEN(Q234)&lt;=260,LEFT(Q234,SEARCH(" ",Q234,125)),LEFT(Q234,SEARCH(" ",Q234,130)))))</f>
        <v/>
      </c>
      <c r="E235" s="198"/>
      <c r="F235" s="198"/>
      <c r="G235" s="198"/>
      <c r="H235" s="198"/>
      <c r="I235" s="198"/>
      <c r="J235" s="198"/>
      <c r="K235" s="198"/>
      <c r="L235" s="198"/>
      <c r="M235" s="25"/>
      <c r="O235" s="26"/>
      <c r="P235" s="210" t="s">
        <v>282</v>
      </c>
      <c r="Q235" s="211"/>
      <c r="R235" s="212">
        <f>LEN(Q234)</f>
        <v>0</v>
      </c>
      <c r="S235" s="213"/>
      <c r="T235" s="213"/>
      <c r="U235" s="213"/>
      <c r="V235" s="213"/>
      <c r="W235" s="213"/>
      <c r="X235" s="213"/>
      <c r="Y235" s="27"/>
    </row>
    <row r="236" spans="1:25" ht="14.1" customHeight="1" x14ac:dyDescent="0.2">
      <c r="A236" s="11">
        <v>38</v>
      </c>
      <c r="B236" s="23"/>
      <c r="D236" s="199" t="str">
        <f>IF(LEN(Q234)&lt;=135,"",IF(LEN(Q234)&lt;=260,RIGHT(Q234,LEN(Q234)-SEARCH(" ",Q234,125)),MID(Q234,SEARCH(" ",Q234,130),IF(LEN(Q234)&lt;=265,LEN(Q234),SEARCH(" ",Q234,255)-SEARCH(" ",Q234,130)))))</f>
        <v/>
      </c>
      <c r="E236" s="200"/>
      <c r="F236" s="200"/>
      <c r="G236" s="200"/>
      <c r="H236" s="200"/>
      <c r="I236" s="200"/>
      <c r="J236" s="200"/>
      <c r="K236" s="200"/>
      <c r="L236" s="200"/>
      <c r="M236" s="25"/>
      <c r="O236" s="26"/>
      <c r="P236" s="30" t="s">
        <v>284</v>
      </c>
      <c r="Q236" s="206"/>
      <c r="R236" s="207"/>
      <c r="S236" s="208" t="str">
        <f>IF(AB169="","",AB169)</f>
        <v/>
      </c>
      <c r="T236" s="209"/>
      <c r="U236" s="209"/>
      <c r="V236" s="22"/>
      <c r="X236" s="209"/>
      <c r="Y236" s="27"/>
    </row>
    <row r="237" spans="1:25" ht="14.1" customHeight="1" x14ac:dyDescent="0.2">
      <c r="A237" s="11">
        <v>39</v>
      </c>
      <c r="B237" s="23"/>
      <c r="D237" s="199" t="str">
        <f>IF(LEN(Q234)&lt;=265,"",RIGHT(Q234,LEN(Q234)-SEARCH(" ",Q234,255)))</f>
        <v/>
      </c>
      <c r="E237" s="200"/>
      <c r="F237" s="200"/>
      <c r="G237" s="200"/>
      <c r="H237" s="200"/>
      <c r="I237" s="200"/>
      <c r="J237" s="200"/>
      <c r="K237" s="200"/>
      <c r="L237" s="200"/>
      <c r="M237" s="25"/>
      <c r="O237" s="26"/>
      <c r="P237" s="210" t="s">
        <v>282</v>
      </c>
      <c r="Q237" s="211"/>
      <c r="R237" s="212">
        <f>LEN(Q236)</f>
        <v>0</v>
      </c>
      <c r="S237" s="213"/>
      <c r="T237" s="213"/>
      <c r="U237" s="213"/>
      <c r="V237" s="213"/>
      <c r="W237" s="213"/>
      <c r="X237" s="213"/>
      <c r="Y237" s="27"/>
    </row>
    <row r="238" spans="1:25" ht="14.1" customHeight="1" x14ac:dyDescent="0.2">
      <c r="A238" s="11">
        <v>40</v>
      </c>
      <c r="B238" s="23"/>
      <c r="D238" s="197" t="str">
        <f>IF(Q236="","",IF(LEN(Q236)&lt;=135,Q236,IF(LEN(Q236)&lt;=260,LEFT(Q236,SEARCH(" ",Q236,125)),LEFT(Q236,SEARCH(" ",Q236,130)))))</f>
        <v/>
      </c>
      <c r="E238" s="198"/>
      <c r="F238" s="198"/>
      <c r="G238" s="198"/>
      <c r="H238" s="198"/>
      <c r="I238" s="198"/>
      <c r="J238" s="198"/>
      <c r="K238" s="198"/>
      <c r="L238" s="198"/>
      <c r="M238" s="25"/>
      <c r="O238" s="26"/>
      <c r="P238" s="30" t="s">
        <v>284</v>
      </c>
      <c r="Q238" s="206"/>
      <c r="R238" s="207"/>
      <c r="S238" s="208" t="str">
        <f>IF(AB171="","",AB171)</f>
        <v/>
      </c>
      <c r="T238" s="209"/>
      <c r="U238" s="209"/>
      <c r="V238" s="22"/>
      <c r="X238" s="209"/>
      <c r="Y238" s="27"/>
    </row>
    <row r="239" spans="1:25" ht="14.1" customHeight="1" x14ac:dyDescent="0.2">
      <c r="A239" s="11">
        <v>41</v>
      </c>
      <c r="B239" s="23"/>
      <c r="D239" s="199" t="str">
        <f>IF(LEN(Q236)&lt;=135,"",IF(LEN(Q236)&lt;=260,RIGHT(Q236,LEN(Q236)-SEARCH(" ",Q236,125)),MID(Q236,SEARCH(" ",Q236,130),IF(LEN(Q236)&lt;=265,LEN(Q236),SEARCH(" ",Q236,255)-SEARCH(" ",Q236,130)))))</f>
        <v/>
      </c>
      <c r="E239" s="200"/>
      <c r="F239" s="200"/>
      <c r="G239" s="200"/>
      <c r="H239" s="200"/>
      <c r="I239" s="200"/>
      <c r="J239" s="200"/>
      <c r="K239" s="200"/>
      <c r="L239" s="200"/>
      <c r="M239" s="25"/>
      <c r="O239" s="26"/>
      <c r="P239" s="210" t="s">
        <v>282</v>
      </c>
      <c r="Q239" s="211"/>
      <c r="R239" s="212">
        <f>LEN(Q238)</f>
        <v>0</v>
      </c>
      <c r="S239" s="213"/>
      <c r="T239" s="213"/>
      <c r="U239" s="213"/>
      <c r="V239" s="213"/>
      <c r="W239" s="213"/>
      <c r="X239" s="213"/>
      <c r="Y239" s="27"/>
    </row>
    <row r="240" spans="1:25" ht="14.1" customHeight="1" x14ac:dyDescent="0.2">
      <c r="A240" s="11">
        <v>42</v>
      </c>
      <c r="B240" s="23"/>
      <c r="D240" s="199" t="str">
        <f>IF(LEN(Q236)&lt;=265,"",RIGHT(Q236,LEN(Q236)-SEARCH(" ",Q236,255)))</f>
        <v/>
      </c>
      <c r="E240" s="200"/>
      <c r="F240" s="200"/>
      <c r="G240" s="200"/>
      <c r="H240" s="200"/>
      <c r="I240" s="200"/>
      <c r="J240" s="200"/>
      <c r="K240" s="200"/>
      <c r="L240" s="200"/>
      <c r="M240" s="25"/>
      <c r="O240" s="26"/>
      <c r="P240" s="30" t="s">
        <v>284</v>
      </c>
      <c r="Q240" s="206"/>
      <c r="R240" s="207"/>
      <c r="S240" s="208" t="str">
        <f>IF(AB173="","",AB173)</f>
        <v/>
      </c>
      <c r="T240" s="209"/>
      <c r="U240" s="209"/>
      <c r="V240" s="22"/>
      <c r="X240" s="209"/>
      <c r="Y240" s="27"/>
    </row>
    <row r="241" spans="1:25" ht="14.1" customHeight="1" x14ac:dyDescent="0.2">
      <c r="A241" s="11">
        <v>43</v>
      </c>
      <c r="B241" s="23"/>
      <c r="D241" s="197" t="str">
        <f>IF(Q238="","",IF(LEN(Q238)&lt;=135,Q238,IF(LEN(Q238)&lt;=260,LEFT(Q238,SEARCH(" ",Q238,125)),LEFT(Q238,SEARCH(" ",Q238,130)))))</f>
        <v/>
      </c>
      <c r="E241" s="198"/>
      <c r="F241" s="198"/>
      <c r="G241" s="198"/>
      <c r="H241" s="198"/>
      <c r="I241" s="198"/>
      <c r="J241" s="198"/>
      <c r="K241" s="198"/>
      <c r="L241" s="198"/>
      <c r="M241" s="25"/>
      <c r="O241" s="26"/>
      <c r="P241" s="210" t="s">
        <v>282</v>
      </c>
      <c r="Q241" s="211"/>
      <c r="R241" s="212">
        <f>LEN(Q240)</f>
        <v>0</v>
      </c>
      <c r="S241" s="213"/>
      <c r="T241" s="213"/>
      <c r="U241" s="213"/>
      <c r="V241" s="213"/>
      <c r="W241" s="213"/>
      <c r="X241" s="213"/>
      <c r="Y241" s="27"/>
    </row>
    <row r="242" spans="1:25" ht="14.1" customHeight="1" x14ac:dyDescent="0.2">
      <c r="A242" s="11">
        <v>44</v>
      </c>
      <c r="B242" s="23"/>
      <c r="D242" s="199" t="str">
        <f>IF(LEN(Q238)&lt;=135,"",IF(LEN(Q238)&lt;=260,RIGHT(Q238,LEN(Q238)-SEARCH(" ",Q238,125)),MID(Q238,SEARCH(" ",Q238,130),IF(LEN(Q238)&lt;=265,LEN(Q238),SEARCH(" ",Q238,255)-SEARCH(" ",Q238,130)))))</f>
        <v/>
      </c>
      <c r="E242" s="200"/>
      <c r="F242" s="200"/>
      <c r="G242" s="200"/>
      <c r="H242" s="200"/>
      <c r="I242" s="200"/>
      <c r="J242" s="200"/>
      <c r="K242" s="200"/>
      <c r="L242" s="200"/>
      <c r="M242" s="25"/>
      <c r="O242" s="26"/>
      <c r="P242" s="30" t="s">
        <v>284</v>
      </c>
      <c r="Q242" s="206"/>
      <c r="R242" s="207"/>
      <c r="S242" s="208" t="str">
        <f>IF(AB175="","",AB175)</f>
        <v/>
      </c>
      <c r="T242" s="209"/>
      <c r="U242" s="209"/>
      <c r="V242" s="22"/>
      <c r="X242" s="209"/>
      <c r="Y242" s="27"/>
    </row>
    <row r="243" spans="1:25" ht="14.1" customHeight="1" x14ac:dyDescent="0.2">
      <c r="A243" s="11">
        <v>45</v>
      </c>
      <c r="B243" s="23"/>
      <c r="D243" s="199" t="str">
        <f>IF(LEN(Q238)&lt;=265,"",RIGHT(Q238,LEN(Q238)-SEARCH(" ",Q238,255)))</f>
        <v/>
      </c>
      <c r="E243" s="200"/>
      <c r="F243" s="200"/>
      <c r="G243" s="200"/>
      <c r="H243" s="200"/>
      <c r="I243" s="200"/>
      <c r="J243" s="200"/>
      <c r="K243" s="200"/>
      <c r="L243" s="200"/>
      <c r="M243" s="25"/>
      <c r="O243" s="26"/>
      <c r="P243" s="210" t="s">
        <v>282</v>
      </c>
      <c r="Q243" s="211"/>
      <c r="R243" s="212">
        <f>LEN(Q242)</f>
        <v>0</v>
      </c>
      <c r="S243" s="213"/>
      <c r="T243" s="213"/>
      <c r="U243" s="213"/>
      <c r="V243" s="213"/>
      <c r="W243" s="213"/>
      <c r="X243" s="213"/>
      <c r="Y243" s="27"/>
    </row>
    <row r="244" spans="1:25" ht="14.1" customHeight="1" x14ac:dyDescent="0.2">
      <c r="A244" s="11">
        <v>46</v>
      </c>
      <c r="B244" s="23"/>
      <c r="D244" s="197" t="str">
        <f>IF(Q240="","",IF(LEN(Q240)&lt;=135,Q240,IF(LEN(Q240)&lt;=260,LEFT(Q240,SEARCH(" ",Q240,125)),LEFT(Q240,SEARCH(" ",Q240,130)))))</f>
        <v/>
      </c>
      <c r="E244" s="198"/>
      <c r="F244" s="198"/>
      <c r="G244" s="198"/>
      <c r="H244" s="198"/>
      <c r="I244" s="198"/>
      <c r="J244" s="198"/>
      <c r="K244" s="198"/>
      <c r="L244" s="198"/>
      <c r="M244" s="25"/>
      <c r="O244" s="26"/>
      <c r="P244" s="30" t="s">
        <v>284</v>
      </c>
      <c r="Q244" s="206"/>
      <c r="R244" s="207"/>
      <c r="S244" s="208" t="str">
        <f>IF(AB177="","",AB177)</f>
        <v/>
      </c>
      <c r="T244" s="209"/>
      <c r="U244" s="209"/>
      <c r="V244" s="22"/>
      <c r="X244" s="209"/>
      <c r="Y244" s="27"/>
    </row>
    <row r="245" spans="1:25" ht="14.1" customHeight="1" x14ac:dyDescent="0.2">
      <c r="A245" s="11">
        <v>47</v>
      </c>
      <c r="B245" s="23"/>
      <c r="D245" s="199" t="str">
        <f>IF(LEN(Q240)&lt;=135,"",IF(LEN(Q240)&lt;=260,RIGHT(Q240,LEN(Q240)-SEARCH(" ",Q240,125)),MID(Q240,SEARCH(" ",Q240,130),IF(LEN(Q240)&lt;=265,LEN(Q240),SEARCH(" ",Q240,255)-SEARCH(" ",Q240,130)))))</f>
        <v/>
      </c>
      <c r="E245" s="200"/>
      <c r="F245" s="200"/>
      <c r="G245" s="200"/>
      <c r="H245" s="200"/>
      <c r="I245" s="200"/>
      <c r="J245" s="200"/>
      <c r="K245" s="200"/>
      <c r="L245" s="200"/>
      <c r="M245" s="25"/>
      <c r="O245" s="26"/>
      <c r="P245" s="210" t="s">
        <v>282</v>
      </c>
      <c r="Q245" s="211"/>
      <c r="R245" s="212">
        <f>LEN(Q244)</f>
        <v>0</v>
      </c>
      <c r="S245" s="213"/>
      <c r="T245" s="213"/>
      <c r="U245" s="213"/>
      <c r="V245" s="213"/>
      <c r="W245" s="213"/>
      <c r="X245" s="213"/>
      <c r="Y245" s="27"/>
    </row>
    <row r="246" spans="1:25" ht="14.1" customHeight="1" x14ac:dyDescent="0.2">
      <c r="A246" s="11">
        <v>48</v>
      </c>
      <c r="B246" s="23"/>
      <c r="D246" s="199" t="str">
        <f>IF(LEN(Q240)&lt;=265,"",RIGHT(Q240,LEN(Q240)-SEARCH(" ",Q240,255)))</f>
        <v/>
      </c>
      <c r="E246" s="200"/>
      <c r="F246" s="200"/>
      <c r="G246" s="200"/>
      <c r="H246" s="200"/>
      <c r="I246" s="200"/>
      <c r="J246" s="200"/>
      <c r="K246" s="200"/>
      <c r="L246" s="200"/>
      <c r="M246" s="25"/>
      <c r="O246" s="26"/>
      <c r="P246" s="30" t="s">
        <v>284</v>
      </c>
      <c r="Q246" s="206"/>
      <c r="R246" s="207"/>
      <c r="S246" s="208" t="str">
        <f>IF(AB179="","",AB179)</f>
        <v/>
      </c>
      <c r="T246" s="209"/>
      <c r="U246" s="209"/>
      <c r="V246" s="22"/>
      <c r="X246" s="209"/>
      <c r="Y246" s="27"/>
    </row>
    <row r="247" spans="1:25" ht="14.1" customHeight="1" x14ac:dyDescent="0.2">
      <c r="A247" s="11">
        <v>49</v>
      </c>
      <c r="B247" s="23"/>
      <c r="D247" s="197" t="str">
        <f>IF(Q242="","",IF(LEN(Q242)&lt;=135,Q242,IF(LEN(Q242)&lt;=260,LEFT(Q242,SEARCH(" ",Q242,125)),LEFT(Q242,SEARCH(" ",Q242,130)))))</f>
        <v/>
      </c>
      <c r="E247" s="198"/>
      <c r="F247" s="198"/>
      <c r="G247" s="198"/>
      <c r="H247" s="198"/>
      <c r="I247" s="198"/>
      <c r="J247" s="198"/>
      <c r="K247" s="198"/>
      <c r="L247" s="198"/>
      <c r="M247" s="25"/>
      <c r="O247" s="26"/>
      <c r="P247" s="210" t="s">
        <v>282</v>
      </c>
      <c r="Q247" s="211"/>
      <c r="R247" s="212">
        <f>LEN(Q246)</f>
        <v>0</v>
      </c>
      <c r="S247" s="213"/>
      <c r="T247" s="213"/>
      <c r="U247" s="213"/>
      <c r="V247" s="213"/>
      <c r="W247" s="213"/>
      <c r="X247" s="213"/>
      <c r="Y247" s="27"/>
    </row>
    <row r="248" spans="1:25" ht="14.1" customHeight="1" x14ac:dyDescent="0.2">
      <c r="A248" s="11">
        <v>50</v>
      </c>
      <c r="B248" s="23"/>
      <c r="D248" s="199" t="str">
        <f>IF(LEN(Q242)&lt;=135,"",IF(LEN(Q242)&lt;=260,RIGHT(Q242,LEN(Q242)-SEARCH(" ",Q242,125)),MID(Q242,SEARCH(" ",Q242,130),IF(LEN(Q242)&lt;=265,LEN(Q242),SEARCH(" ",Q242,255)-SEARCH(" ",Q242,130)))))</f>
        <v/>
      </c>
      <c r="E248" s="200"/>
      <c r="F248" s="200"/>
      <c r="G248" s="200"/>
      <c r="H248" s="200"/>
      <c r="I248" s="200"/>
      <c r="J248" s="200"/>
      <c r="K248" s="200"/>
      <c r="L248" s="200"/>
      <c r="M248" s="25"/>
      <c r="O248" s="26"/>
      <c r="P248" s="30" t="s">
        <v>284</v>
      </c>
      <c r="Q248" s="206"/>
      <c r="R248" s="207"/>
      <c r="S248" s="208" t="str">
        <f>IF(AB181="","",AB181)</f>
        <v/>
      </c>
      <c r="T248" s="209"/>
      <c r="U248" s="209"/>
      <c r="V248" s="22"/>
      <c r="X248" s="209"/>
      <c r="Y248" s="27"/>
    </row>
    <row r="249" spans="1:25" ht="14.1" customHeight="1" x14ac:dyDescent="0.2">
      <c r="A249" s="11">
        <v>51</v>
      </c>
      <c r="B249" s="23"/>
      <c r="D249" s="199" t="str">
        <f>IF(LEN(Q242)&lt;=265,"",RIGHT(Q242,LEN(Q242)-SEARCH(" ",Q242,255)))</f>
        <v/>
      </c>
      <c r="E249" s="200"/>
      <c r="F249" s="200"/>
      <c r="G249" s="200"/>
      <c r="H249" s="200"/>
      <c r="I249" s="200"/>
      <c r="J249" s="200"/>
      <c r="K249" s="200"/>
      <c r="L249" s="200"/>
      <c r="M249" s="25"/>
      <c r="O249" s="26"/>
      <c r="P249" s="210" t="s">
        <v>282</v>
      </c>
      <c r="Q249" s="213"/>
      <c r="R249" s="212">
        <f>LEN(Q248)</f>
        <v>0</v>
      </c>
      <c r="S249" s="213"/>
      <c r="T249" s="213"/>
      <c r="U249" s="213"/>
      <c r="V249" s="213"/>
      <c r="W249" s="213"/>
      <c r="X249" s="213"/>
      <c r="Y249" s="27"/>
    </row>
    <row r="250" spans="1:25" ht="14.1" customHeight="1" x14ac:dyDescent="0.2">
      <c r="A250" s="11">
        <v>52</v>
      </c>
      <c r="B250" s="23"/>
      <c r="D250" s="197" t="str">
        <f>IF(Q244="","",IF(LEN(Q244)&lt;=135,Q244,IF(LEN(Q244)&lt;=260,LEFT(Q244,SEARCH(" ",Q244,125)),LEFT(Q244,SEARCH(" ",Q244,130)))))</f>
        <v/>
      </c>
      <c r="E250" s="198"/>
      <c r="F250" s="198"/>
      <c r="G250" s="198"/>
      <c r="H250" s="198"/>
      <c r="I250" s="198"/>
      <c r="J250" s="198"/>
      <c r="K250" s="198"/>
      <c r="L250" s="198"/>
      <c r="M250" s="25"/>
      <c r="O250" s="35"/>
      <c r="P250" s="36"/>
      <c r="Q250" s="36"/>
      <c r="R250" s="36"/>
      <c r="S250" s="36"/>
      <c r="T250" s="36"/>
      <c r="U250" s="36"/>
      <c r="V250" s="36"/>
      <c r="W250" s="36"/>
      <c r="X250" s="36"/>
      <c r="Y250" s="37"/>
    </row>
    <row r="251" spans="1:25" ht="14.1" customHeight="1" x14ac:dyDescent="0.2">
      <c r="A251" s="11">
        <v>53</v>
      </c>
      <c r="B251" s="23"/>
      <c r="D251" s="199" t="str">
        <f>IF(LEN(Q244)&lt;=135,"",IF(LEN(Q244)&lt;=260,RIGHT(Q244,LEN(Q244)-SEARCH(" ",Q244,125)),MID(Q244,SEARCH(" ",Q244,130),IF(LEN(Q244)&lt;=265,LEN(Q244),SEARCH(" ",Q244,255)-SEARCH(" ",Q244,130)))))</f>
        <v/>
      </c>
      <c r="E251" s="200"/>
      <c r="F251" s="200"/>
      <c r="G251" s="200"/>
      <c r="H251" s="200"/>
      <c r="I251" s="200"/>
      <c r="J251" s="200"/>
      <c r="K251" s="200"/>
      <c r="L251" s="200"/>
      <c r="M251" s="25"/>
      <c r="O251" s="22"/>
      <c r="P251" s="22"/>
      <c r="Q251" s="22"/>
      <c r="R251" s="22"/>
      <c r="S251" s="22"/>
      <c r="T251" s="22"/>
      <c r="U251" s="22"/>
      <c r="V251" s="22"/>
      <c r="W251" s="22"/>
      <c r="X251" s="22"/>
      <c r="Y251" s="22"/>
    </row>
    <row r="252" spans="1:25" ht="14.1" customHeight="1" x14ac:dyDescent="0.2">
      <c r="A252" s="11">
        <v>54</v>
      </c>
      <c r="B252" s="23"/>
      <c r="D252" s="199" t="str">
        <f>IF(LEN(Q244)&lt;=265,"",RIGHT(Q244,LEN(Q244)-SEARCH(" ",Q244,255)))</f>
        <v/>
      </c>
      <c r="E252" s="200"/>
      <c r="F252" s="200"/>
      <c r="G252" s="200"/>
      <c r="H252" s="200"/>
      <c r="I252" s="200"/>
      <c r="J252" s="200"/>
      <c r="K252" s="200"/>
      <c r="L252" s="200"/>
      <c r="M252" s="25"/>
    </row>
    <row r="253" spans="1:25" ht="14.1" customHeight="1" x14ac:dyDescent="0.2">
      <c r="A253" s="11">
        <v>55</v>
      </c>
      <c r="B253" s="23"/>
      <c r="D253" s="197" t="str">
        <f>IF(Q246="","",IF(LEN(Q246)&lt;=135,Q246,IF(LEN(Q246)&lt;=260,LEFT(Q246,SEARCH(" ",Q246,125)),LEFT(Q246,SEARCH(" ",Q246,130)))))</f>
        <v/>
      </c>
      <c r="E253" s="198"/>
      <c r="F253" s="198"/>
      <c r="G253" s="198"/>
      <c r="H253" s="198"/>
      <c r="I253" s="198"/>
      <c r="J253" s="198"/>
      <c r="K253" s="198"/>
      <c r="L253" s="198"/>
      <c r="M253" s="25"/>
    </row>
    <row r="254" spans="1:25" ht="14.1" customHeight="1" x14ac:dyDescent="0.2">
      <c r="A254" s="11">
        <v>56</v>
      </c>
      <c r="B254" s="23"/>
      <c r="D254" s="199" t="str">
        <f>IF(LEN(Q246)&lt;=135,"",IF(LEN(Q246)&lt;=260,RIGHT(Q246,LEN(Q246)-SEARCH(" ",Q246,125)),MID(Q246,SEARCH(" ",Q246,130),IF(LEN(Q246)&lt;=265,LEN(Q246),SEARCH(" ",Q246,255)-SEARCH(" ",Q246,130)))))</f>
        <v/>
      </c>
      <c r="E254" s="200"/>
      <c r="F254" s="200"/>
      <c r="G254" s="200"/>
      <c r="H254" s="200"/>
      <c r="I254" s="200"/>
      <c r="J254" s="200"/>
      <c r="K254" s="200"/>
      <c r="L254" s="200"/>
      <c r="M254" s="25"/>
    </row>
    <row r="255" spans="1:25" ht="14.1" customHeight="1" x14ac:dyDescent="0.2">
      <c r="A255" s="11">
        <v>57</v>
      </c>
      <c r="B255" s="23"/>
      <c r="D255" s="199" t="str">
        <f>IF(LEN(Q246)&lt;=265,"",RIGHT(Q246,LEN(Q246)-SEARCH(" ",Q246,255)))</f>
        <v/>
      </c>
      <c r="E255" s="200"/>
      <c r="F255" s="200"/>
      <c r="G255" s="200"/>
      <c r="H255" s="200"/>
      <c r="I255" s="200"/>
      <c r="J255" s="200"/>
      <c r="K255" s="200"/>
      <c r="L255" s="200"/>
      <c r="M255" s="25"/>
    </row>
    <row r="256" spans="1:25" ht="14.1" customHeight="1" x14ac:dyDescent="0.2">
      <c r="A256" s="11">
        <v>58</v>
      </c>
      <c r="B256" s="23"/>
      <c r="D256" s="197" t="str">
        <f>IF(Q248="","",IF(LEN(Q248)&lt;=135,Q248,IF(LEN(Q248)&lt;=260,LEFT(Q248,SEARCH(" ",Q248,125)),LEFT(Q248,SEARCH(" ",Q248,130)))))</f>
        <v/>
      </c>
      <c r="E256" s="198"/>
      <c r="F256" s="198"/>
      <c r="G256" s="198"/>
      <c r="H256" s="198"/>
      <c r="I256" s="198"/>
      <c r="J256" s="198"/>
      <c r="K256" s="198"/>
      <c r="L256" s="198"/>
      <c r="M256" s="25"/>
    </row>
    <row r="257" spans="1:13" ht="14.1" customHeight="1" x14ac:dyDescent="0.2">
      <c r="A257" s="11">
        <v>59</v>
      </c>
      <c r="B257" s="23"/>
      <c r="D257" s="199" t="str">
        <f>IF(LEN(Q248)&lt;=135,"",IF(LEN(Q248)&lt;=260,RIGHT(Q248,LEN(Q248)-SEARCH(" ",Q248,125)),MID(Q248,SEARCH(" ",Q248,130),IF(LEN(Q248)&lt;=265,LEN(Q248),SEARCH(" ",Q248,255)-SEARCH(" ",Q248,130)))))</f>
        <v/>
      </c>
      <c r="E257" s="200"/>
      <c r="F257" s="200"/>
      <c r="G257" s="200"/>
      <c r="H257" s="200"/>
      <c r="I257" s="200"/>
      <c r="J257" s="200"/>
      <c r="K257" s="200"/>
      <c r="L257" s="200"/>
      <c r="M257" s="25"/>
    </row>
    <row r="258" spans="1:13" ht="14.1" customHeight="1" x14ac:dyDescent="0.2">
      <c r="A258" s="11">
        <v>60</v>
      </c>
      <c r="B258" s="23"/>
      <c r="D258" s="199" t="str">
        <f>IF(LEN(Q248)&lt;=265,"",RIGHT(Q248,LEN(Q248)-SEARCH(" ",Q248,255)))</f>
        <v/>
      </c>
      <c r="E258" s="200"/>
      <c r="F258" s="200"/>
      <c r="G258" s="200"/>
      <c r="H258" s="200"/>
      <c r="I258" s="200"/>
      <c r="J258" s="200"/>
      <c r="K258" s="200"/>
      <c r="L258" s="200"/>
      <c r="M258" s="25"/>
    </row>
    <row r="259" spans="1:13" ht="14.1" customHeight="1" x14ac:dyDescent="0.2">
      <c r="A259" s="11">
        <v>61</v>
      </c>
      <c r="B259" s="23"/>
      <c r="M259" s="25"/>
    </row>
    <row r="260" spans="1:13" ht="14.1" customHeight="1" x14ac:dyDescent="0.2">
      <c r="A260" s="11">
        <v>62</v>
      </c>
      <c r="B260" s="23"/>
      <c r="M260" s="25"/>
    </row>
    <row r="261" spans="1:13" ht="14.1" customHeight="1" x14ac:dyDescent="0.2">
      <c r="A261" s="11">
        <v>63</v>
      </c>
      <c r="B261" s="23"/>
      <c r="M261" s="25"/>
    </row>
    <row r="262" spans="1:13" ht="14.1" customHeight="1" x14ac:dyDescent="0.2">
      <c r="A262" s="11">
        <v>64</v>
      </c>
      <c r="B262" s="32"/>
      <c r="C262" s="33"/>
      <c r="D262" s="33"/>
      <c r="E262" s="33"/>
      <c r="F262" s="33"/>
      <c r="G262" s="33"/>
      <c r="H262" s="33"/>
      <c r="I262" s="33"/>
      <c r="J262" s="33"/>
      <c r="K262" s="33"/>
      <c r="L262" s="33"/>
      <c r="M262" s="34"/>
    </row>
    <row r="263" spans="1:13" ht="14.1" customHeight="1" x14ac:dyDescent="0.2">
      <c r="A263" s="11">
        <v>65</v>
      </c>
      <c r="C263" s="30" t="s">
        <v>49</v>
      </c>
      <c r="D263" s="253" t="str">
        <f>IF($P$7="","",$P$7)</f>
        <v/>
      </c>
      <c r="L263" s="30" t="s">
        <v>50</v>
      </c>
      <c r="M263" s="76" t="str">
        <f>IF($X$7="","",$X$7)</f>
        <v>Eugene Mah</v>
      </c>
    </row>
    <row r="264" spans="1:13" ht="14.1" customHeight="1" x14ac:dyDescent="0.2">
      <c r="A264" s="11">
        <v>66</v>
      </c>
      <c r="C264" s="30" t="s">
        <v>150</v>
      </c>
      <c r="D264" s="77" t="str">
        <f>IF($R$14="","",$R$14)</f>
        <v/>
      </c>
      <c r="L264" s="30" t="s">
        <v>63</v>
      </c>
      <c r="M264" s="76" t="str">
        <f>IF($R$13="","",$R$13)</f>
        <v/>
      </c>
    </row>
  </sheetData>
  <mergeCells count="45">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Q89:S89"/>
    <mergeCell ref="T89:U89"/>
    <mergeCell ref="X154:Y154"/>
    <mergeCell ref="E168:F168"/>
    <mergeCell ref="G168:H168"/>
    <mergeCell ref="F91:H91"/>
    <mergeCell ref="I91:J91"/>
    <mergeCell ref="D94:E96"/>
    <mergeCell ref="Q112:S112"/>
    <mergeCell ref="P178:Q178"/>
    <mergeCell ref="R178:S178"/>
    <mergeCell ref="T112:U112"/>
    <mergeCell ref="O115:P117"/>
    <mergeCell ref="P134:P136"/>
  </mergeCells>
  <conditionalFormatting sqref="L33:L38 L41:L45 L47:L56 L59:L62">
    <cfRule type="cellIs" dxfId="63" priority="41" operator="equal">
      <formula>"TBD"</formula>
    </cfRule>
  </conditionalFormatting>
  <conditionalFormatting sqref="Q124:U124 F102:J102">
    <cfRule type="cellIs" dxfId="62" priority="39" operator="equal">
      <formula>"Fail"</formula>
    </cfRule>
  </conditionalFormatting>
  <conditionalFormatting sqref="Q138:T138 E114:H114">
    <cfRule type="cellIs" dxfId="61" priority="37" operator="equal">
      <formula>"Fail"</formula>
    </cfRule>
  </conditionalFormatting>
  <conditionalFormatting sqref="C122">
    <cfRule type="cellIs" dxfId="60" priority="35" operator="equal">
      <formula>"Fail"</formula>
    </cfRule>
    <cfRule type="cellIs" dxfId="59" priority="36" operator="equal">
      <formula>"Pass"</formula>
    </cfRule>
  </conditionalFormatting>
  <conditionalFormatting sqref="C125:C127">
    <cfRule type="cellIs" dxfId="58" priority="33" operator="equal">
      <formula>"Fail"</formula>
    </cfRule>
  </conditionalFormatting>
  <conditionalFormatting sqref="H152">
    <cfRule type="cellIs" dxfId="57" priority="31" operator="equal">
      <formula>"Fail"</formula>
    </cfRule>
  </conditionalFormatting>
  <conditionalFormatting sqref="F163:J163 Q173:U173 K170:K171 F191:F192 Q196:Q197">
    <cfRule type="cellIs" dxfId="56" priority="29" operator="equal">
      <formula>"Fail"</formula>
    </cfRule>
  </conditionalFormatting>
  <conditionalFormatting sqref="T208 F127">
    <cfRule type="cellIs" dxfId="55" priority="28" operator="greaterThan">
      <formula>0.15</formula>
    </cfRule>
  </conditionalFormatting>
  <conditionalFormatting sqref="Q123:U123">
    <cfRule type="cellIs" dxfId="32" priority="26" operator="greaterThan">
      <formula>0.2</formula>
    </cfRule>
    <cfRule type="cellIs" dxfId="33" priority="22" operator="lessThan">
      <formula>0.2</formula>
    </cfRule>
  </conditionalFormatting>
  <conditionalFormatting sqref="Q122:U122">
    <cfRule type="cellIs" dxfId="54" priority="24" operator="greaterThan">
      <formula>0.05</formula>
    </cfRule>
    <cfRule type="cellIs" dxfId="53" priority="23" operator="lessThan">
      <formula>0.05</formula>
    </cfRule>
  </conditionalFormatting>
  <conditionalFormatting sqref="M33:M38 M41:M45 M47:M56 M59:M62">
    <cfRule type="cellIs" dxfId="52" priority="21" operator="equal">
      <formula>"NO"</formula>
    </cfRule>
  </conditionalFormatting>
  <conditionalFormatting sqref="L138:L141">
    <cfRule type="cellIs" dxfId="51" priority="20" operator="equal">
      <formula>"Fail"</formula>
    </cfRule>
  </conditionalFormatting>
  <conditionalFormatting sqref="Q196:Q197">
    <cfRule type="cellIs" dxfId="50" priority="19" operator="equal">
      <formula>"Pass"</formula>
    </cfRule>
    <cfRule type="cellIs" dxfId="49" priority="18" operator="equal">
      <formula>"Fail"</formula>
    </cfRule>
  </conditionalFormatting>
  <conditionalFormatting sqref="R188:S192">
    <cfRule type="cellIs" dxfId="48" priority="17" operator="lessThan">
      <formula>5</formula>
    </cfRule>
    <cfRule type="cellIs" dxfId="47" priority="16" operator="greaterThan">
      <formula>5</formula>
    </cfRule>
  </conditionalFormatting>
  <conditionalFormatting sqref="H181:H185">
    <cfRule type="cellIs" dxfId="46" priority="15" operator="equal">
      <formula>"Fail"</formula>
    </cfRule>
  </conditionalFormatting>
  <conditionalFormatting sqref="T188:T192">
    <cfRule type="cellIs" dxfId="45" priority="14" operator="equal">
      <formula>"Pass"</formula>
    </cfRule>
    <cfRule type="cellIs" dxfId="44" priority="13" operator="equal">
      <formula>"Fail"</formula>
    </cfRule>
  </conditionalFormatting>
  <conditionalFormatting sqref="P157:V157">
    <cfRule type="cellIs" dxfId="43" priority="10" operator="greaterThan">
      <formula>5</formula>
    </cfRule>
    <cfRule type="cellIs" dxfId="42" priority="9" operator="lessThan">
      <formula>-5</formula>
    </cfRule>
  </conditionalFormatting>
  <conditionalFormatting sqref="X180">
    <cfRule type="cellIs" dxfId="41" priority="8" operator="equal">
      <formula>"Pass"</formula>
    </cfRule>
    <cfRule type="cellIs" dxfId="40" priority="7" operator="equal">
      <formula>"Fail"</formula>
    </cfRule>
  </conditionalFormatting>
  <conditionalFormatting sqref="P184:Q184">
    <cfRule type="cellIs" dxfId="39" priority="6" operator="greaterThan">
      <formula>1</formula>
    </cfRule>
    <cfRule type="cellIs" dxfId="38" priority="5" operator="lessThan">
      <formula>1</formula>
    </cfRule>
  </conditionalFormatting>
  <conditionalFormatting sqref="R184">
    <cfRule type="cellIs" dxfId="37" priority="4" operator="greaterThan">
      <formula>0.4</formula>
    </cfRule>
    <cfRule type="cellIs" dxfId="36" priority="3" operator="lessThan">
      <formula>0.4</formula>
    </cfRule>
  </conditionalFormatting>
  <conditionalFormatting sqref="S184">
    <cfRule type="cellIs" dxfId="35" priority="2" operator="greaterThan">
      <formula>1</formula>
    </cfRule>
    <cfRule type="cellIs" dxfId="34" priority="1" operator="lessThan">
      <formula>1</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2" manualBreakCount="2">
    <brk id="66" min="1" max="12" man="1"/>
    <brk id="132"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zoomScale="75" zoomScaleNormal="75" workbookViewId="0"/>
  </sheetViews>
  <sheetFormatPr defaultRowHeight="12.75" x14ac:dyDescent="0.2"/>
  <cols>
    <col min="1" max="1012" width="12.83203125" customWidth="1"/>
  </cols>
  <sheetData>
    <row r="1" spans="1:4" x14ac:dyDescent="0.2">
      <c r="A1" s="6" t="s">
        <v>289</v>
      </c>
      <c r="B1" s="6"/>
      <c r="C1" s="6"/>
      <c r="D1" s="6"/>
    </row>
    <row r="2" spans="1:4" x14ac:dyDescent="0.2">
      <c r="A2" s="266" t="s">
        <v>290</v>
      </c>
      <c r="B2" s="266" t="s">
        <v>291</v>
      </c>
      <c r="C2" s="266"/>
      <c r="D2" s="266"/>
    </row>
    <row r="3" spans="1:4" x14ac:dyDescent="0.2">
      <c r="A3" s="266"/>
      <c r="B3" s="5" t="s">
        <v>292</v>
      </c>
      <c r="C3" s="5" t="s">
        <v>293</v>
      </c>
      <c r="D3" s="5" t="s">
        <v>294</v>
      </c>
    </row>
    <row r="4" spans="1:4" x14ac:dyDescent="0.2">
      <c r="A4" s="5" t="s">
        <v>295</v>
      </c>
      <c r="B4" s="5" t="s">
        <v>296</v>
      </c>
      <c r="C4" s="12">
        <v>3.5</v>
      </c>
      <c r="D4" s="12">
        <v>1</v>
      </c>
    </row>
    <row r="5" spans="1:4" x14ac:dyDescent="0.2">
      <c r="A5" s="5" t="s">
        <v>297</v>
      </c>
      <c r="B5" s="5" t="s">
        <v>296</v>
      </c>
      <c r="C5" s="12">
        <v>6</v>
      </c>
      <c r="D5" s="12">
        <v>1</v>
      </c>
    </row>
    <row r="6" spans="1:4" x14ac:dyDescent="0.2">
      <c r="A6" s="5" t="s">
        <v>298</v>
      </c>
      <c r="B6" s="5" t="s">
        <v>299</v>
      </c>
      <c r="C6" s="12">
        <v>10.5</v>
      </c>
      <c r="D6" s="12">
        <v>1.5</v>
      </c>
    </row>
    <row r="7" spans="1:4" x14ac:dyDescent="0.2">
      <c r="A7" s="5" t="s">
        <v>300</v>
      </c>
      <c r="B7" s="5" t="s">
        <v>299</v>
      </c>
      <c r="C7" s="12">
        <v>11.5</v>
      </c>
      <c r="D7" s="12">
        <v>1.5</v>
      </c>
    </row>
    <row r="8" spans="1:4" x14ac:dyDescent="0.2">
      <c r="A8" s="5" t="s">
        <v>301</v>
      </c>
      <c r="B8" s="5" t="s">
        <v>296</v>
      </c>
      <c r="C8" s="12">
        <v>11.1</v>
      </c>
      <c r="D8" s="12">
        <v>1.5</v>
      </c>
    </row>
    <row r="9" spans="1:4" x14ac:dyDescent="0.2">
      <c r="A9" s="5" t="s">
        <v>302</v>
      </c>
      <c r="B9" s="5" t="s">
        <v>299</v>
      </c>
      <c r="C9" s="12">
        <v>18.8</v>
      </c>
      <c r="D9" s="12">
        <v>1.5</v>
      </c>
    </row>
    <row r="10" spans="1:4" x14ac:dyDescent="0.2">
      <c r="A10" s="5" t="s">
        <v>303</v>
      </c>
      <c r="B10" s="5" t="s">
        <v>296</v>
      </c>
      <c r="C10" s="12">
        <v>19.399999999999999</v>
      </c>
      <c r="D10" s="12">
        <v>1.5</v>
      </c>
    </row>
    <row r="11" spans="1:4" x14ac:dyDescent="0.2">
      <c r="A11" s="5" t="s">
        <v>304</v>
      </c>
      <c r="B11" s="5" t="s">
        <v>296</v>
      </c>
      <c r="C11" s="12">
        <v>24.4</v>
      </c>
      <c r="D11" s="12">
        <v>2</v>
      </c>
    </row>
    <row r="12" spans="1:4" x14ac:dyDescent="0.2">
      <c r="A12" s="5" t="s">
        <v>304</v>
      </c>
      <c r="B12" s="5" t="s">
        <v>299</v>
      </c>
      <c r="C12" s="12">
        <v>27.4</v>
      </c>
      <c r="D12" s="12">
        <v>2</v>
      </c>
    </row>
    <row r="13" spans="1:4" x14ac:dyDescent="0.2">
      <c r="A13" s="5" t="s">
        <v>305</v>
      </c>
      <c r="B13" s="5" t="s">
        <v>296</v>
      </c>
      <c r="C13" s="12">
        <v>44</v>
      </c>
      <c r="D13" s="12">
        <v>2</v>
      </c>
    </row>
    <row r="14" spans="1:4" x14ac:dyDescent="0.2">
      <c r="A14" s="5" t="s">
        <v>306</v>
      </c>
      <c r="B14" s="5" t="s">
        <v>299</v>
      </c>
      <c r="C14" s="12">
        <v>45.5</v>
      </c>
      <c r="D14" s="12">
        <v>2</v>
      </c>
    </row>
    <row r="15" spans="1:4" x14ac:dyDescent="0.2">
      <c r="A15" s="5"/>
      <c r="B15" s="5"/>
      <c r="C15" s="5"/>
      <c r="D15" s="5"/>
    </row>
    <row r="16" spans="1:4" x14ac:dyDescent="0.2">
      <c r="A16" s="266" t="s">
        <v>290</v>
      </c>
      <c r="B16" s="266" t="s">
        <v>307</v>
      </c>
      <c r="C16" s="266"/>
      <c r="D16" s="266"/>
    </row>
    <row r="17" spans="1:4" x14ac:dyDescent="0.2">
      <c r="A17" s="266"/>
      <c r="B17" s="5" t="s">
        <v>292</v>
      </c>
      <c r="C17" s="5" t="s">
        <v>293</v>
      </c>
      <c r="D17" s="5" t="s">
        <v>294</v>
      </c>
    </row>
    <row r="18" spans="1:4" x14ac:dyDescent="0.2">
      <c r="A18" s="5" t="s">
        <v>295</v>
      </c>
      <c r="B18" s="5" t="s">
        <v>296</v>
      </c>
      <c r="C18" s="12">
        <v>4.7</v>
      </c>
      <c r="D18" s="12">
        <v>1</v>
      </c>
    </row>
    <row r="19" spans="1:4" x14ac:dyDescent="0.2">
      <c r="A19" s="5" t="s">
        <v>297</v>
      </c>
      <c r="B19" s="5" t="s">
        <v>296</v>
      </c>
      <c r="C19" s="12">
        <v>6.6</v>
      </c>
      <c r="D19" s="12">
        <v>1</v>
      </c>
    </row>
    <row r="20" spans="1:4" x14ac:dyDescent="0.2">
      <c r="A20" s="5" t="s">
        <v>298</v>
      </c>
      <c r="B20" s="5" t="s">
        <v>299</v>
      </c>
      <c r="C20" s="12">
        <v>11.2</v>
      </c>
      <c r="D20" s="12">
        <v>1</v>
      </c>
    </row>
    <row r="21" spans="1:4" x14ac:dyDescent="0.2">
      <c r="A21" s="5" t="s">
        <v>300</v>
      </c>
      <c r="B21" s="5" t="s">
        <v>296</v>
      </c>
      <c r="C21" s="12">
        <v>8.5</v>
      </c>
      <c r="D21" s="12">
        <v>1</v>
      </c>
    </row>
    <row r="22" spans="1:4" x14ac:dyDescent="0.2">
      <c r="A22" s="5" t="s">
        <v>301</v>
      </c>
      <c r="B22" s="5" t="s">
        <v>296</v>
      </c>
      <c r="C22" s="12">
        <v>11.6</v>
      </c>
      <c r="D22" s="12">
        <v>1</v>
      </c>
    </row>
    <row r="23" spans="1:4" x14ac:dyDescent="0.2">
      <c r="A23" s="5" t="s">
        <v>300</v>
      </c>
      <c r="B23" s="5" t="s">
        <v>299</v>
      </c>
      <c r="C23" s="12">
        <v>11.5</v>
      </c>
      <c r="D23" s="12">
        <v>1</v>
      </c>
    </row>
    <row r="24" spans="1:4" x14ac:dyDescent="0.2">
      <c r="A24" s="5" t="s">
        <v>308</v>
      </c>
      <c r="B24" s="5" t="s">
        <v>296</v>
      </c>
      <c r="C24" s="12">
        <v>11.8</v>
      </c>
      <c r="D24" s="12">
        <v>1</v>
      </c>
    </row>
    <row r="25" spans="1:4" x14ac:dyDescent="0.2">
      <c r="A25" s="5" t="s">
        <v>303</v>
      </c>
      <c r="B25" s="5" t="s">
        <v>296</v>
      </c>
      <c r="C25" s="12">
        <v>19.8</v>
      </c>
      <c r="D25" s="12">
        <v>1</v>
      </c>
    </row>
    <row r="26" spans="1:4" x14ac:dyDescent="0.2">
      <c r="A26" s="5" t="s">
        <v>309</v>
      </c>
      <c r="B26" s="5" t="s">
        <v>296</v>
      </c>
      <c r="C26" s="12">
        <v>41</v>
      </c>
      <c r="D26" s="12">
        <v>1.5</v>
      </c>
    </row>
    <row r="27" spans="1:4" x14ac:dyDescent="0.2">
      <c r="A27" s="5" t="s">
        <v>306</v>
      </c>
      <c r="B27" s="5" t="s">
        <v>299</v>
      </c>
      <c r="C27" s="12">
        <v>45.5</v>
      </c>
      <c r="D27" s="12">
        <v>1.5</v>
      </c>
    </row>
    <row r="28" spans="1:4" x14ac:dyDescent="0.2">
      <c r="A28" s="5" t="s">
        <v>305</v>
      </c>
      <c r="B28" s="5" t="s">
        <v>296</v>
      </c>
      <c r="C28" s="12">
        <v>43.5</v>
      </c>
      <c r="D28" s="12">
        <v>1.5</v>
      </c>
    </row>
    <row r="29" spans="1:4" x14ac:dyDescent="0.2">
      <c r="A29" s="5" t="s">
        <v>310</v>
      </c>
      <c r="B29" s="5" t="s">
        <v>296</v>
      </c>
      <c r="C29" s="12">
        <v>23.5</v>
      </c>
      <c r="D29" s="12">
        <v>1</v>
      </c>
    </row>
    <row r="30" spans="1:4" x14ac:dyDescent="0.2">
      <c r="A30" s="5" t="s">
        <v>304</v>
      </c>
      <c r="B30" s="5" t="s">
        <v>299</v>
      </c>
      <c r="C30" s="12">
        <v>28</v>
      </c>
      <c r="D30" s="12">
        <v>1</v>
      </c>
    </row>
    <row r="31" spans="1:4" x14ac:dyDescent="0.2">
      <c r="A31" s="5" t="s">
        <v>302</v>
      </c>
      <c r="B31" s="5" t="s">
        <v>296</v>
      </c>
      <c r="C31" s="12">
        <v>18</v>
      </c>
      <c r="D31" s="12">
        <v>1</v>
      </c>
    </row>
    <row r="32" spans="1:4" x14ac:dyDescent="0.2">
      <c r="A32" s="5" t="s">
        <v>311</v>
      </c>
      <c r="B32" s="5" t="s">
        <v>296</v>
      </c>
      <c r="C32" s="12">
        <v>25</v>
      </c>
      <c r="D32" s="12">
        <v>1</v>
      </c>
    </row>
    <row r="33" spans="1:4" x14ac:dyDescent="0.2">
      <c r="A33" s="5" t="s">
        <v>302</v>
      </c>
      <c r="B33" s="5" t="s">
        <v>299</v>
      </c>
      <c r="C33" s="12">
        <v>20</v>
      </c>
      <c r="D33" s="12">
        <v>1</v>
      </c>
    </row>
    <row r="35" spans="1:4" x14ac:dyDescent="0.2">
      <c r="A35" s="266" t="s">
        <v>290</v>
      </c>
      <c r="B35" s="266" t="s">
        <v>312</v>
      </c>
      <c r="C35" s="266"/>
    </row>
    <row r="36" spans="1:4" x14ac:dyDescent="0.2">
      <c r="A36" s="266"/>
      <c r="B36" s="5" t="s">
        <v>293</v>
      </c>
      <c r="C36" s="5" t="s">
        <v>294</v>
      </c>
    </row>
    <row r="37" spans="1:4" x14ac:dyDescent="0.2">
      <c r="A37" s="5" t="s">
        <v>310</v>
      </c>
      <c r="B37" s="12">
        <v>22.5</v>
      </c>
      <c r="C37" s="12">
        <v>1.5</v>
      </c>
    </row>
    <row r="38" spans="1:4" x14ac:dyDescent="0.2">
      <c r="A38" s="5" t="s">
        <v>313</v>
      </c>
      <c r="B38" s="12">
        <v>33.5</v>
      </c>
      <c r="C38" s="12">
        <v>1.5</v>
      </c>
    </row>
    <row r="39" spans="1:4" x14ac:dyDescent="0.2">
      <c r="A39" s="5" t="s">
        <v>303</v>
      </c>
      <c r="B39" s="12">
        <v>19.5</v>
      </c>
      <c r="C39" s="12">
        <v>1.5</v>
      </c>
    </row>
    <row r="40" spans="1:4" x14ac:dyDescent="0.2">
      <c r="A40" s="5" t="s">
        <v>301</v>
      </c>
      <c r="B40" s="12">
        <v>11.5</v>
      </c>
      <c r="C40" s="12">
        <v>1.5</v>
      </c>
    </row>
    <row r="41" spans="1:4" x14ac:dyDescent="0.2">
      <c r="A41" s="5" t="s">
        <v>297</v>
      </c>
      <c r="B41" s="12">
        <v>6.5</v>
      </c>
      <c r="C41" s="12">
        <v>1.5</v>
      </c>
    </row>
    <row r="42" spans="1:4" x14ac:dyDescent="0.2">
      <c r="A42" s="5" t="s">
        <v>295</v>
      </c>
      <c r="B42" s="12">
        <v>4</v>
      </c>
      <c r="C42" s="12">
        <v>1</v>
      </c>
    </row>
    <row r="43" spans="1:4" x14ac:dyDescent="0.2">
      <c r="A43" s="5" t="s">
        <v>314</v>
      </c>
      <c r="B43" s="12">
        <v>7</v>
      </c>
      <c r="C43" s="12">
        <v>1</v>
      </c>
    </row>
    <row r="45" spans="1:4" x14ac:dyDescent="0.2">
      <c r="A45" s="266" t="s">
        <v>290</v>
      </c>
      <c r="B45" s="266" t="s">
        <v>315</v>
      </c>
      <c r="C45" s="266"/>
    </row>
    <row r="46" spans="1:4" x14ac:dyDescent="0.2">
      <c r="A46" s="266"/>
      <c r="B46" s="5" t="s">
        <v>293</v>
      </c>
      <c r="C46" s="5" t="s">
        <v>294</v>
      </c>
    </row>
    <row r="47" spans="1:4" x14ac:dyDescent="0.2">
      <c r="A47" s="5" t="s">
        <v>316</v>
      </c>
      <c r="B47" s="12">
        <v>30.5</v>
      </c>
      <c r="C47" s="12">
        <v>1</v>
      </c>
    </row>
    <row r="48" spans="1:4" x14ac:dyDescent="0.2">
      <c r="A48" s="5" t="s">
        <v>317</v>
      </c>
      <c r="B48" s="12">
        <v>18.5</v>
      </c>
      <c r="C48" s="12">
        <v>1</v>
      </c>
    </row>
    <row r="49" spans="1:3" x14ac:dyDescent="0.2">
      <c r="A49" s="5" t="s">
        <v>318</v>
      </c>
      <c r="B49" s="12">
        <v>24.5</v>
      </c>
      <c r="C49" s="12">
        <v>1</v>
      </c>
    </row>
    <row r="50" spans="1:3" x14ac:dyDescent="0.2">
      <c r="A50" s="5" t="s">
        <v>319</v>
      </c>
      <c r="B50" s="12">
        <v>15.5</v>
      </c>
      <c r="C50" s="12">
        <v>1</v>
      </c>
    </row>
    <row r="51" spans="1:3" x14ac:dyDescent="0.2">
      <c r="A51" s="5" t="s">
        <v>320</v>
      </c>
      <c r="B51" s="12">
        <v>12.5</v>
      </c>
      <c r="C51" s="12">
        <v>1</v>
      </c>
    </row>
    <row r="52" spans="1:3" x14ac:dyDescent="0.2">
      <c r="A52" s="5" t="s">
        <v>295</v>
      </c>
      <c r="B52" s="12">
        <v>3.5</v>
      </c>
      <c r="C52" s="12">
        <v>1</v>
      </c>
    </row>
    <row r="53" spans="1:3" x14ac:dyDescent="0.2">
      <c r="A53" s="5" t="s">
        <v>321</v>
      </c>
      <c r="B53" s="12">
        <v>3</v>
      </c>
      <c r="C53" s="12">
        <v>1</v>
      </c>
    </row>
    <row r="55" spans="1:3" x14ac:dyDescent="0.2">
      <c r="A55" s="266" t="s">
        <v>290</v>
      </c>
      <c r="B55" s="266" t="s">
        <v>322</v>
      </c>
      <c r="C55" s="266"/>
    </row>
    <row r="56" spans="1:3" x14ac:dyDescent="0.2">
      <c r="A56" s="266"/>
      <c r="B56" s="5" t="s">
        <v>293</v>
      </c>
      <c r="C56" s="5" t="s">
        <v>294</v>
      </c>
    </row>
    <row r="57" spans="1:3" x14ac:dyDescent="0.2">
      <c r="A57" s="5" t="s">
        <v>323</v>
      </c>
      <c r="B57" s="12">
        <v>4.9000000000000004</v>
      </c>
      <c r="C57" s="12">
        <v>1</v>
      </c>
    </row>
    <row r="58" spans="1:3" x14ac:dyDescent="0.2">
      <c r="A58" s="5" t="s">
        <v>324</v>
      </c>
      <c r="B58" s="12">
        <v>12.6</v>
      </c>
      <c r="C58" s="12">
        <v>1</v>
      </c>
    </row>
    <row r="59" spans="1:3" x14ac:dyDescent="0.2">
      <c r="A59" s="5" t="s">
        <v>325</v>
      </c>
      <c r="B59" s="12">
        <v>14.5</v>
      </c>
      <c r="C59" s="12">
        <v>1</v>
      </c>
    </row>
    <row r="60" spans="1:3" x14ac:dyDescent="0.2">
      <c r="A60" s="5" t="s">
        <v>320</v>
      </c>
      <c r="B60" s="12">
        <v>12.6</v>
      </c>
      <c r="C60" s="12">
        <v>1</v>
      </c>
    </row>
    <row r="61" spans="1:3" x14ac:dyDescent="0.2">
      <c r="A61" s="5" t="s">
        <v>303</v>
      </c>
      <c r="B61" s="12">
        <v>18.5</v>
      </c>
      <c r="C61" s="12">
        <v>1</v>
      </c>
    </row>
    <row r="62" spans="1:3" x14ac:dyDescent="0.2">
      <c r="A62" s="5" t="s">
        <v>326</v>
      </c>
      <c r="B62" s="12">
        <v>18.5</v>
      </c>
      <c r="C62" s="12">
        <v>1</v>
      </c>
    </row>
    <row r="63" spans="1:3" x14ac:dyDescent="0.2">
      <c r="A63" s="5" t="s">
        <v>311</v>
      </c>
      <c r="B63" s="12">
        <v>24.2</v>
      </c>
      <c r="C63" s="12">
        <v>1</v>
      </c>
    </row>
    <row r="65" spans="1:3" x14ac:dyDescent="0.2">
      <c r="A65" s="266" t="s">
        <v>290</v>
      </c>
      <c r="B65" s="266" t="s">
        <v>327</v>
      </c>
      <c r="C65" s="266"/>
    </row>
    <row r="66" spans="1:3" x14ac:dyDescent="0.2">
      <c r="A66" s="266"/>
      <c r="B66" s="5" t="s">
        <v>293</v>
      </c>
      <c r="C66" s="5" t="s">
        <v>294</v>
      </c>
    </row>
    <row r="67" spans="1:3" x14ac:dyDescent="0.2">
      <c r="A67" s="5" t="s">
        <v>295</v>
      </c>
      <c r="B67" s="13">
        <v>3</v>
      </c>
      <c r="C67" s="13">
        <v>1</v>
      </c>
    </row>
    <row r="68" spans="1:3" x14ac:dyDescent="0.2">
      <c r="A68" s="5" t="s">
        <v>328</v>
      </c>
      <c r="B68" s="13">
        <v>7</v>
      </c>
      <c r="C68" s="13">
        <v>1</v>
      </c>
    </row>
    <row r="69" spans="1:3" x14ac:dyDescent="0.2">
      <c r="A69" s="5" t="s">
        <v>297</v>
      </c>
      <c r="B69" s="13">
        <v>7.5</v>
      </c>
      <c r="C69" s="13">
        <v>1</v>
      </c>
    </row>
    <row r="70" spans="1:3" x14ac:dyDescent="0.2">
      <c r="A70" s="5" t="s">
        <v>301</v>
      </c>
      <c r="B70" s="13">
        <v>12</v>
      </c>
      <c r="C70" s="13">
        <v>1.5</v>
      </c>
    </row>
    <row r="71" spans="1:3" x14ac:dyDescent="0.2">
      <c r="A71" s="5" t="s">
        <v>303</v>
      </c>
      <c r="B71" s="13">
        <v>24</v>
      </c>
      <c r="C71" s="13">
        <v>2</v>
      </c>
    </row>
    <row r="72" spans="1:3" x14ac:dyDescent="0.2">
      <c r="A72" s="5" t="s">
        <v>329</v>
      </c>
      <c r="B72" s="13">
        <v>22.5</v>
      </c>
      <c r="C72" s="13">
        <v>2</v>
      </c>
    </row>
    <row r="73" spans="1:3" x14ac:dyDescent="0.2">
      <c r="A73" s="5" t="s">
        <v>330</v>
      </c>
      <c r="B73" s="13">
        <v>24.5</v>
      </c>
      <c r="C73" s="13">
        <v>2</v>
      </c>
    </row>
    <row r="74" spans="1:3" x14ac:dyDescent="0.2">
      <c r="A74" s="5" t="s">
        <v>331</v>
      </c>
      <c r="B74" s="13">
        <v>28.5</v>
      </c>
      <c r="C74" s="13">
        <v>2</v>
      </c>
    </row>
    <row r="75" spans="1:3" x14ac:dyDescent="0.2">
      <c r="A75" s="5" t="s">
        <v>306</v>
      </c>
      <c r="B75" s="13">
        <v>47.5</v>
      </c>
      <c r="C75" s="13">
        <v>2</v>
      </c>
    </row>
    <row r="76" spans="1:3" x14ac:dyDescent="0.2">
      <c r="A76" s="5" t="s">
        <v>332</v>
      </c>
      <c r="B76" s="13">
        <v>66</v>
      </c>
      <c r="C76" s="13">
        <v>2</v>
      </c>
    </row>
    <row r="77" spans="1:3" x14ac:dyDescent="0.2">
      <c r="A77" s="5" t="s">
        <v>333</v>
      </c>
      <c r="B77" s="13">
        <v>67</v>
      </c>
      <c r="C77" s="13">
        <v>2</v>
      </c>
    </row>
  </sheetData>
  <mergeCells count="12">
    <mergeCell ref="A2:A3"/>
    <mergeCell ref="B2:D2"/>
    <mergeCell ref="A16:A17"/>
    <mergeCell ref="B16:D16"/>
    <mergeCell ref="A35:A36"/>
    <mergeCell ref="B35:C35"/>
    <mergeCell ref="A45:A46"/>
    <mergeCell ref="B45:C45"/>
    <mergeCell ref="A55:A56"/>
    <mergeCell ref="B55:C55"/>
    <mergeCell ref="A65:A66"/>
    <mergeCell ref="B65:C65"/>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2019-07-19T15:03:09Z</dcterms:modified>
  <dc:language>en-US</dc:language>
</cp:coreProperties>
</file>