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1" activeTab="3"/>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69" i="1" l="1"/>
  <c r="V272" i="1"/>
  <c r="V271" i="1"/>
  <c r="V270" i="1"/>
  <c r="V267" i="1"/>
  <c r="V266" i="1"/>
  <c r="V265" i="1"/>
  <c r="U272" i="1" l="1"/>
  <c r="U271" i="1"/>
  <c r="U270" i="1"/>
  <c r="U269" i="1"/>
  <c r="U268" i="1"/>
  <c r="U267" i="1"/>
  <c r="U266" i="1"/>
  <c r="U265" i="1"/>
  <c r="J165" i="1"/>
  <c r="I165" i="1"/>
  <c r="H165" i="1"/>
  <c r="G165" i="1"/>
  <c r="F165" i="1"/>
  <c r="E165" i="1"/>
  <c r="V154" i="1" l="1"/>
  <c r="U154" i="1"/>
  <c r="S154" i="1"/>
  <c r="R154" i="1"/>
  <c r="Q154" i="1"/>
  <c r="AF154" i="1"/>
  <c r="AE154" i="1"/>
  <c r="AD154" i="1"/>
  <c r="AC154" i="1"/>
  <c r="AB154" i="1"/>
  <c r="AF152" i="1"/>
  <c r="AE152" i="1"/>
  <c r="AD152" i="1"/>
  <c r="AC152" i="1"/>
  <c r="AB152" i="1"/>
  <c r="AA152" i="1"/>
  <c r="AF156" i="1"/>
  <c r="AE156" i="1"/>
  <c r="AD156" i="1"/>
  <c r="AC156" i="1"/>
  <c r="AB156" i="1"/>
  <c r="AF155" i="1"/>
  <c r="AE155" i="1"/>
  <c r="AD155" i="1"/>
  <c r="AC155" i="1"/>
  <c r="AB155" i="1"/>
  <c r="AF153" i="1"/>
  <c r="AE153" i="1"/>
  <c r="AD153" i="1"/>
  <c r="AC153" i="1"/>
  <c r="AB153" i="1"/>
  <c r="AA156" i="1"/>
  <c r="AA155" i="1"/>
  <c r="AA154" i="1"/>
  <c r="AA153" i="1"/>
  <c r="I195" i="1"/>
  <c r="H195" i="1"/>
  <c r="G195" i="1"/>
  <c r="F195" i="1"/>
  <c r="E195" i="1"/>
  <c r="D195" i="1"/>
  <c r="U257" i="1" l="1"/>
  <c r="U256" i="1"/>
  <c r="U255" i="1"/>
  <c r="U254" i="1"/>
  <c r="U253" i="1"/>
  <c r="U252" i="1"/>
  <c r="U251" i="1"/>
  <c r="U243" i="1"/>
  <c r="U242" i="1"/>
  <c r="U241" i="1"/>
  <c r="U240" i="1"/>
  <c r="U239" i="1"/>
  <c r="U238" i="1"/>
  <c r="U237" i="1"/>
  <c r="U236" i="1"/>
  <c r="P186" i="1" l="1"/>
  <c r="P184" i="1"/>
  <c r="P185" i="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T154" i="1" l="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R268" i="1"/>
  <c r="E243" i="1" s="1"/>
  <c r="G251" i="1"/>
  <c r="F251" i="1"/>
  <c r="E251" i="1"/>
  <c r="Y267" i="1"/>
  <c r="X267" i="1"/>
  <c r="Y266" i="1"/>
  <c r="X266" i="1"/>
  <c r="H241" i="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I38"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0" i="1" l="1"/>
  <c r="AK29" i="1"/>
  <c r="AK28" i="1"/>
  <c r="AL29" i="1"/>
  <c r="AL28" i="1"/>
  <c r="AD42" i="1"/>
  <c r="AC42" i="1" s="1"/>
  <c r="K25" i="1"/>
  <c r="C353" i="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I246" i="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I241" i="1"/>
  <c r="L90"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T320" i="1"/>
  <c r="E356" i="1"/>
  <c r="W376" i="1"/>
  <c r="F368" i="1" s="1"/>
  <c r="E368" i="1"/>
  <c r="X376" i="1"/>
  <c r="G368" i="1" s="1"/>
  <c r="F392" i="1"/>
  <c r="S406" i="1"/>
  <c r="F396" i="1" s="1"/>
  <c r="S405" i="1"/>
  <c r="F395" i="1" s="1"/>
  <c r="J392" i="1"/>
  <c r="W406" i="1"/>
  <c r="J396" i="1" s="1"/>
  <c r="W405" i="1"/>
  <c r="J395" i="1" s="1"/>
  <c r="W458" i="1"/>
  <c r="K333" i="1" s="1"/>
  <c r="V458" i="1"/>
  <c r="J333" i="1" s="1"/>
  <c r="F243"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W255" i="1"/>
  <c r="J230" i="1" s="1"/>
  <c r="W256" i="1"/>
  <c r="J231" i="1" s="1"/>
  <c r="H233" i="1"/>
  <c r="W257" i="1"/>
  <c r="J232" i="1" s="1"/>
  <c r="W254" i="1"/>
  <c r="J229" i="1" s="1"/>
  <c r="F184" i="1"/>
  <c r="R189" i="1"/>
  <c r="F187" i="1" s="1"/>
  <c r="D182" i="1"/>
  <c r="P188" i="1"/>
  <c r="D186" i="1" s="1"/>
  <c r="Q189" i="1"/>
  <c r="E187" i="1" s="1"/>
  <c r="E184" i="1"/>
  <c r="X379" i="1"/>
  <c r="H247" i="1"/>
  <c r="I247" i="1"/>
  <c r="F383" i="1"/>
  <c r="U188" i="1"/>
  <c r="I186" i="1" s="1"/>
  <c r="I182" i="1"/>
  <c r="W251" i="1"/>
  <c r="R188" i="1"/>
  <c r="F186" i="1" s="1"/>
  <c r="H242" i="1"/>
  <c r="I242" i="1"/>
  <c r="I245" i="1"/>
  <c r="H245" i="1"/>
  <c r="Q188" i="1"/>
  <c r="E186" i="1" s="1"/>
  <c r="E182" i="1"/>
  <c r="X380" i="1"/>
  <c r="G372" i="1" s="1"/>
  <c r="W244" i="1"/>
  <c r="J219" i="1" s="1"/>
  <c r="J211" i="1"/>
  <c r="K149" i="1"/>
  <c r="O52" i="1"/>
  <c r="W379"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<sst xmlns="http://schemas.openxmlformats.org/spreadsheetml/2006/main" count="2532" uniqueCount="718">
  <si>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</si>
  <si>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</si>
  <si>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</si>
  <si>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</si>
  <si>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</si>
  <si>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</si>
  <si>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</si>
  <si>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</si>
  <si>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</si>
  <si>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</si>
  <si>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</si>
  <si>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</si>
  <si>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</si>
  <si>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</si>
  <si>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</si>
  <si>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</si>
  <si>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</si>
  <si>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</si>
  <si>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</si>
  <si>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</si>
  <si>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</si>
  <si>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</si>
  <si>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</si>
  <si>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</si>
  <si>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</si>
  <si>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</si>
  <si>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</si>
  <si>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</si>
  <si>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</si>
  <si>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</si>
  <si>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</si>
  <si>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</si>
  <si>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</si>
  <si>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</si>
  <si>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</si>
  <si>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</si>
  <si>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</si>
  <si>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</si>
  <si>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</si>
  <si>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</si>
  <si>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</si>
  <si>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</si>
  <si>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</si>
  <si>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</si>
  <si>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</si>
  <si>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</si>
  <si>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</si>
  <si>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</si>
  <si>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</si>
  <si>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</si>
  <si>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</si>
  <si>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</si>
  <si>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</si>
  <si>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</si>
  <si>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</si>
  <si>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</si>
  <si>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</si>
  <si>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</si>
  <si>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</si>
  <si>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</si>
  <si>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</si>
  <si>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</si>
  <si>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</si>
  <si>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</si>
  <si>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</si>
  <si>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</si>
  <si>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</si>
  <si>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</si>
  <si>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</si>
  <si>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</si>
  <si>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</si>
  <si>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</si>
  <si>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</si>
  <si>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</si>
  <si>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</si>
  <si>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</si>
  <si>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</si>
  <si>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</si>
  <si>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</si>
  <si>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</si>
  <si>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</si>
  <si>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</si>
  <si>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</si>
  <si>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</si>
  <si>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</si>
  <si>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</si>
  <si>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</si>
  <si>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</si>
  <si>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</si>
  <si>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</si>
  <si>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</si>
  <si>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</si>
  <si>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</si>
  <si>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</si>
  <si>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</si>
  <si>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</si>
  <si>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</si>
  <si>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</si>
  <si>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</si>
  <si>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</si>
  <si>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</si>
  <si>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</si>
  <si>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</si>
  <si>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</si>
  <si>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</si>
  <si>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</si>
  <si>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</si>
  <si>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</si>
  <si>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</si>
  <si>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</si>
  <si>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</si>
  <si>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</si>
  <si>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</si>
  <si>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</si>
  <si>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</si>
  <si>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</si>
  <si>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</si>
  <si>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</si>
  <si>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</si>
  <si>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</si>
  <si>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</si>
  <si>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</si>
  <si>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</si>
  <si>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</si>
  <si>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</si>
  <si>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</si>
  <si>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</si>
  <si>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</si>
  <si>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</si>
  <si>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</si>
  <si>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</si>
  <si>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</si>
  <si>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</si>
  <si>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</si>
  <si>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</si>
  <si>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</si>
  <si>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</si>
  <si>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</si>
  <si>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</si>
  <si>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</si>
  <si>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</si>
  <si>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</si>
  <si>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</si>
  <si>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</si>
  <si>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</si>
  <si>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</si>
  <si>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</si>
  <si>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</si>
  <si>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</si>
  <si>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</si>
  <si>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</si>
  <si>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</si>
  <si>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</si>
  <si>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</si>
  <si>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</si>
  <si>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</si>
  <si>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</si>
  <si>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</si>
  <si>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</si>
  <si>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</si>
  <si>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</si>
  <si>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</si>
  <si>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</si>
  <si>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</si>
  <si>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</si>
  <si>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</si>
  <si>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</si>
  <si>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</si>
  <si>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</si>
  <si>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</si>
  <si>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</si>
  <si>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</si>
  <si>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</si>
  <si>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</si>
  <si>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</si>
  <si>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</si>
  <si>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</si>
  <si>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</si>
  <si>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</si>
  <si>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</si>
  <si>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</si>
  <si>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</si>
  <si>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</si>
  <si>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</si>
  <si>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</si>
  <si>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</si>
  <si>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</si>
  <si>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</si>
  <si>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</si>
  <si>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</si>
  <si>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</si>
  <si>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</si>
  <si>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</si>
  <si>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</si>
  <si>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</si>
  <si>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</si>
  <si>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</si>
  <si>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</si>
  <si>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</si>
  <si>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</si>
  <si>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</si>
  <si>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</si>
  <si>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</si>
  <si>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</si>
  <si>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</si>
  <si>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</si>
  <si>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</si>
  <si>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</si>
  <si>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</si>
  <si>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</si>
  <si>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</si>
  <si>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</si>
  <si>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</si>
  <si>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</si>
  <si>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</si>
  <si>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</si>
  <si>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</si>
  <si>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</si>
  <si>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</si>
  <si>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</si>
  <si>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</si>
  <si>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</si>
  <si>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</si>
  <si>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</si>
  <si>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</si>
  <si>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</si>
  <si>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</si>
  <si>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</si>
  <si>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</si>
  <si>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</si>
  <si>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</si>
  <si>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</si>
  <si>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</si>
  <si>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</si>
  <si>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</si>
  <si>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</si>
  <si>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</si>
  <si>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</si>
  <si>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</si>
  <si>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</si>
  <si>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</si>
  <si>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</si>
  <si>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</si>
  <si>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</si>
  <si>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</si>
  <si>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</si>
  <si>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</si>
  <si>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</si>
  <si>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</si>
  <si>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</si>
  <si>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</si>
  <si>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</si>
  <si>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</si>
  <si>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</si>
  <si>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</si>
  <si>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</si>
  <si>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</si>
  <si>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</si>
  <si>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</si>
  <si>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</si>
  <si>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</si>
  <si>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</si>
  <si>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</si>
  <si>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</si>
  <si>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</si>
  <si>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</si>
  <si>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</si>
  <si>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</si>
  <si>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</si>
  <si>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</si>
  <si>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</si>
  <si>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</si>
  <si>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</si>
  <si>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</si>
  <si>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</si>
  <si>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</si>
  <si>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</si>
  <si>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</si>
  <si>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</si>
  <si>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</si>
  <si>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</si>
  <si>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</si>
  <si>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</si>
  <si>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</si>
  <si>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</si>
  <si>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</si>
  <si>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</si>
  <si>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</si>
  <si>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</si>
  <si>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</si>
  <si>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</si>
  <si>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</si>
  <si>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</si>
  <si>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</si>
  <si>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</si>
  <si>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</si>
  <si>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</si>
  <si>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</si>
  <si>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</si>
  <si>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</si>
  <si>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</si>
  <si>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</si>
  <si>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</si>
  <si>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</si>
  <si>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</si>
  <si>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</si>
  <si>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</si>
  <si>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</si>
  <si>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</si>
  <si>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</si>
  <si>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</si>
  <si>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</si>
  <si>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</si>
  <si>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</si>
  <si>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</si>
  <si>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</si>
  <si>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</si>
  <si>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</si>
  <si>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</si>
  <si>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</si>
  <si>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</si>
  <si>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</si>
  <si>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</si>
  <si>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</si>
  <si>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</si>
  <si>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</si>
  <si>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</si>
  <si>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</si>
  <si>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</si>
  <si>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</si>
  <si>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</si>
  <si>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</si>
  <si>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</si>
  <si>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</si>
  <si>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</si>
  <si>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</si>
  <si>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</si>
  <si>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</si>
  <si>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</si>
  <si>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</si>
  <si>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</si>
  <si>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</si>
  <si>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</si>
  <si>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</si>
  <si>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</si>
  <si>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</si>
  <si>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</si>
  <si>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</si>
  <si>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</si>
  <si>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</si>
  <si>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</si>
  <si>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</si>
  <si>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</si>
  <si>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</si>
  <si>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</si>
  <si>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</si>
  <si>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</si>
  <si>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</si>
  <si>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</si>
  <si>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</si>
  <si>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</si>
  <si>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</si>
  <si>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</si>
  <si>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</si>
  <si>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</si>
  <si>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</si>
  <si>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</si>
  <si>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</si>
  <si>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</si>
  <si>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</si>
  <si>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</si>
  <si>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</si>
  <si>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</si>
  <si>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</si>
  <si>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</si>
  <si>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</si>
  <si>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</si>
  <si>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</si>
  <si>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</si>
  <si>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</si>
  <si>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</si>
  <si>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</si>
  <si>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</si>
  <si>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</si>
  <si>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</si>
  <si>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</si>
  <si>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</si>
  <si>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</si>
  <si>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</si>
  <si>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</si>
  <si>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</si>
  <si>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</si>
  <si>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</si>
  <si>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</si>
  <si>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</si>
  <si>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</si>
  <si>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</si>
  <si>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</si>
  <si>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</si>
  <si>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</si>
  <si>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</si>
  <si>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</si>
  <si>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</si>
  <si>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</si>
  <si>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</si>
  <si>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</si>
  <si>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</si>
  <si>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</si>
  <si>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</si>
  <si>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</si>
  <si>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</si>
  <si>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</si>
  <si>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</si>
  <si>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</si>
  <si>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</si>
  <si>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</si>
  <si>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</si>
  <si>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</si>
  <si>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</si>
  <si>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</si>
  <si>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</si>
  <si>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</si>
  <si>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</si>
  <si>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</si>
  <si>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</si>
  <si>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</si>
  <si>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</si>
  <si>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</si>
  <si>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</si>
  <si>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</si>
  <si>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</si>
  <si>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</si>
  <si>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</si>
  <si>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</si>
  <si>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</si>
  <si>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</si>
  <si>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</si>
  <si>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</si>
  <si>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</si>
  <si>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</si>
  <si>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</si>
  <si>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</si>
  <si>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</si>
  <si>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</si>
  <si>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</si>
  <si>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</si>
  <si>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</si>
  <si>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</si>
  <si>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</si>
  <si>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</si>
  <si>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</si>
  <si>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</si>
  <si>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</si>
  <si>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</si>
  <si>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</si>
  <si>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</si>
  <si>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</si>
  <si>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</si>
  <si>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</si>
  <si>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</si>
  <si>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</si>
  <si>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</si>
  <si>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</si>
  <si>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</si>
  <si>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</si>
  <si>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</si>
  <si>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</si>
  <si>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</si>
  <si>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</si>
  <si>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</si>
  <si>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</si>
  <si>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</si>
  <si>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</si>
  <si>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</si>
  <si>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</si>
  <si>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</si>
  <si>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</si>
  <si>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</si>
  <si>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</si>
  <si>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</si>
  <si>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</si>
  <si>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</si>
  <si>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</si>
  <si>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</si>
  <si>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</si>
  <si>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</si>
  <si>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</si>
  <si>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</si>
  <si>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</si>
  <si>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</si>
  <si>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</si>
  <si>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</si>
  <si>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</si>
  <si>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</si>
  <si>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</si>
  <si>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</si>
  <si>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</si>
  <si>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</si>
  <si>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</si>
  <si>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</si>
  <si>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</si>
  <si>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</si>
  <si>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</si>
  <si>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</si>
  <si>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</si>
  <si>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</si>
  <si>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</si>
  <si>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</si>
  <si>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</si>
  <si>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</si>
  <si>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</si>
  <si>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</si>
  <si>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</si>
  <si>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</si>
  <si>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</si>
  <si>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</si>
  <si>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</si>
  <si>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</si>
  <si>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</si>
  <si>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</si>
  <si>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</si>
  <si>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</si>
  <si>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</si>
  <si>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</si>
  <si>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</si>
  <si>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</si>
  <si>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</si>
  <si>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</si>
  <si>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</si>
  <si>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</si>
  <si>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</si>
  <si>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</si>
  <si>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</si>
  <si>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</si>
  <si>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</si>
  <si>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</si>
  <si>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</si>
  <si>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</si>
  <si>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</si>
  <si>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</si>
  <si>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</si>
  <si>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</si>
  <si>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</si>
  <si>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</si>
  <si>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</si>
  <si>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</si>
  <si>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</si>
  <si>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</si>
  <si>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</si>
  <si>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</si>
  <si>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</si>
  <si>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</si>
  <si>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</si>
  <si>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</si>
  <si>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</si>
  <si>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</si>
  <si>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</si>
  <si>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</si>
  <si>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</si>
  <si>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</si>
  <si>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</si>
  <si>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</si>
  <si>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</si>
  <si>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</si>
  <si>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</si>
  <si>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</si>
  <si>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</si>
  <si>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</si>
  <si>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</si>
  <si>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</si>
  <si>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</si>
  <si>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</si>
  <si>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</si>
  <si>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</si>
  <si>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</si>
  <si>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</si>
  <si>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</si>
  <si>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</si>
  <si>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</si>
  <si>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</si>
  <si>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</si>
  <si>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</si>
  <si>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</si>
  <si>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</si>
  <si>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</si>
  <si>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</si>
  <si>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</si>
  <si>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</si>
  <si>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</si>
  <si>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</si>
  <si>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</si>
  <si>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</si>
  <si>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</si>
  <si>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</si>
  <si>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</si>
  <si>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</si>
  <si>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</si>
  <si>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</si>
  <si>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</si>
  <si>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</si>
  <si>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</si>
  <si>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</si>
  <si>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</si>
  <si>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</si>
  <si>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</si>
  <si>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</si>
  <si>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</si>
  <si>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</si>
  <si>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</si>
  <si>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</si>
  <si>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</si>
  <si>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</si>
  <si>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</si>
  <si>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</si>
  <si>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</si>
  <si>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</si>
  <si>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</si>
  <si>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</si>
  <si>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</si>
  <si>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</si>
  <si>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</si>
  <si>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</si>
  <si>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</si>
  <si>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</si>
  <si>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</si>
  <si>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</si>
  <si>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</si>
  <si>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</si>
  <si>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</si>
  <si>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</si>
  <si>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</si>
  <si>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</si>
  <si>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</si>
  <si>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</si>
  <si>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</si>
  <si>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</si>
  <si>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</si>
  <si>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</si>
  <si>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</si>
  <si>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</si>
  <si>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</si>
  <si>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</si>
  <si>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</si>
  <si>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</si>
  <si>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</si>
  <si>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</si>
  <si>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</si>
  <si>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</si>
  <si>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</si>
  <si>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</si>
  <si>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</si>
  <si>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</si>
  <si>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</si>
  <si>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</si>
  <si>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</si>
  <si>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</si>
  <si>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</si>
  <si>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</si>
  <si>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</si>
  <si>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</si>
  <si>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</si>
  <si>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</si>
  <si>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</si>
  <si>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</si>
  <si>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</si>
  <si>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</si>
  <si>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</si>
  <si>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</si>
  <si>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</si>
  <si>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</si>
  <si>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</si>
  <si>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</si>
  <si>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</si>
  <si>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</si>
  <si>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</si>
  <si>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</si>
  <si>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</si>
  <si>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</si>
  <si>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</si>
  <si>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</si>
  <si>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</si>
  <si>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</si>
  <si>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</si>
  <si>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</si>
  <si>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</si>
  <si>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</si>
  <si>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</si>
  <si>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</si>
  <si>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</si>
  <si>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</si>
  <si>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</si>
  <si>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</si>
  <si>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</si>
  <si>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</si>
  <si>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</si>
  <si>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</si>
  <si>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</si>
  <si>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</si>
  <si>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</si>
  <si>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</si>
  <si>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</si>
  <si>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</si>
  <si>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</si>
  <si>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</si>
  <si>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</si>
  <si>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</si>
  <si>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</si>
  <si>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</si>
  <si>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</si>
  <si>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</si>
  <si>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</si>
  <si>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</si>
  <si>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</si>
  <si>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</si>
  <si>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</si>
  <si>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</si>
  <si>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</si>
  <si>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Revision 2.3-20190920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</si>
</sst>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8">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119" xfId="0" applyBorder="1" applyAlignment="1">
      <alignment horizontal="center"/>
    </xf>
    <xf numFmtId="0" fontId="0" fillId="0" borderId="120" xfId="0" applyBorder="1" applyAlignment="1">
      <alignment horizontal="center"/>
    </xf>
    <xf numFmtId="0" fontId="0" fillId="0" borderId="0" xfId="0" applyAlignment="1">
      <alignment horizont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469">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K8" sqref="K8:N8"/>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28" t="s">
        <v>407</v>
      </c>
      <c r="B1" s="628"/>
      <c r="C1" s="628"/>
      <c r="D1" s="628"/>
      <c r="E1" s="628"/>
      <c r="F1" s="628"/>
      <c r="G1" s="628"/>
      <c r="H1" s="628"/>
      <c r="I1" s="628"/>
      <c r="J1" s="628"/>
      <c r="K1" s="628"/>
      <c r="L1" s="628"/>
      <c r="M1" s="628"/>
      <c r="N1" s="628"/>
    </row>
    <row r="2" spans="1:15" ht="26.25">
      <c r="A2" s="628" t="s">
        <v>644</v>
      </c>
      <c r="B2" s="628"/>
      <c r="C2" s="628"/>
      <c r="D2" s="628"/>
      <c r="E2" s="628"/>
      <c r="F2" s="628"/>
      <c r="G2" s="628"/>
      <c r="H2" s="628"/>
      <c r="I2" s="628"/>
      <c r="J2" s="628"/>
      <c r="K2" s="628"/>
      <c r="L2" s="628"/>
      <c r="M2" s="628"/>
      <c r="N2" s="628"/>
    </row>
    <row r="3" spans="1:15" ht="16.5" customHeight="1">
      <c r="A3" s="32"/>
      <c r="B3" s="32"/>
      <c r="C3" s="32"/>
      <c r="D3" s="32"/>
      <c r="E3" s="32"/>
      <c r="F3" s="32"/>
      <c r="G3" s="32"/>
      <c r="H3" s="32"/>
      <c r="I3" s="32"/>
      <c r="J3" s="32"/>
      <c r="K3" s="32"/>
      <c r="L3" s="32"/>
      <c r="M3" s="32"/>
      <c r="N3" s="32"/>
    </row>
    <row r="4" spans="1:15" ht="16.5" customHeight="1">
      <c r="A4" s="33" t="s">
        <v>408</v>
      </c>
      <c r="B4" s="33"/>
      <c r="C4" s="622" t="s">
        <v>707</v>
      </c>
      <c r="D4" s="623"/>
      <c r="E4" s="623"/>
      <c r="F4" s="623"/>
      <c r="G4" s="623"/>
      <c r="H4" s="624"/>
      <c r="I4" s="34"/>
      <c r="J4" s="35" t="s">
        <v>409</v>
      </c>
      <c r="K4" s="629"/>
      <c r="L4" s="630"/>
      <c r="M4" s="630"/>
      <c r="N4" s="631"/>
    </row>
    <row r="5" spans="1:15" ht="16.5" customHeight="1">
      <c r="A5" s="33" t="s">
        <v>410</v>
      </c>
      <c r="B5" s="33"/>
      <c r="C5" s="622" t="s">
        <v>708</v>
      </c>
      <c r="D5" s="623"/>
      <c r="E5" s="623"/>
      <c r="F5" s="623"/>
      <c r="G5" s="623"/>
      <c r="H5" s="624"/>
      <c r="I5" s="34"/>
      <c r="J5" s="35" t="s">
        <v>411</v>
      </c>
      <c r="K5" s="629">
        <f>Sheet1!P7</f>
        <v>0</v>
      </c>
      <c r="L5" s="630"/>
      <c r="M5" s="630"/>
      <c r="N5" s="631"/>
    </row>
    <row r="6" spans="1:15" ht="16.5" customHeight="1">
      <c r="A6" s="33" t="s">
        <v>412</v>
      </c>
      <c r="B6" s="33"/>
      <c r="C6" s="33"/>
      <c r="D6" s="622" t="s">
        <v>5</v>
      </c>
      <c r="E6" s="623"/>
      <c r="F6" s="623"/>
      <c r="G6" s="623"/>
      <c r="H6" s="624"/>
      <c r="I6" s="34"/>
      <c r="J6" s="35" t="s">
        <v>413</v>
      </c>
      <c r="K6" s="622"/>
      <c r="L6" s="623"/>
      <c r="M6" s="623"/>
      <c r="N6" s="624"/>
    </row>
    <row r="7" spans="1:15" ht="16.5" customHeight="1">
      <c r="A7" s="33" t="s">
        <v>414</v>
      </c>
      <c r="B7" s="33"/>
      <c r="C7" s="33"/>
      <c r="D7" s="622" t="s">
        <v>415</v>
      </c>
      <c r="E7" s="623"/>
      <c r="F7" s="623"/>
      <c r="G7" s="623"/>
      <c r="H7" s="624"/>
      <c r="I7" s="34"/>
      <c r="J7" s="35" t="s">
        <v>416</v>
      </c>
      <c r="K7" s="622" t="s">
        <v>638</v>
      </c>
      <c r="L7" s="623"/>
      <c r="M7" s="623"/>
      <c r="N7" s="624"/>
    </row>
    <row r="8" spans="1:15" ht="16.5" customHeight="1">
      <c r="A8" s="33" t="s">
        <v>417</v>
      </c>
      <c r="B8" s="33"/>
      <c r="C8" s="33"/>
      <c r="D8" s="625" t="str">
        <f>Sheet1!K16</f>
        <v/>
      </c>
      <c r="E8" s="626"/>
      <c r="F8" s="626"/>
      <c r="G8" s="626"/>
      <c r="H8" s="627"/>
      <c r="I8" s="34"/>
      <c r="J8" s="35" t="s">
        <v>418</v>
      </c>
      <c r="K8" s="622" t="str">
        <f>Sheet1!R14</f>
        <v/>
      </c>
      <c r="L8" s="623"/>
      <c r="M8" s="623"/>
      <c r="N8" s="624"/>
    </row>
    <row r="9" spans="1:15" ht="11.25" customHeight="1">
      <c r="A9" s="36"/>
      <c r="K9" s="37"/>
      <c r="L9" s="37"/>
      <c r="M9" s="37"/>
      <c r="N9" s="37"/>
      <c r="O9" s="37"/>
    </row>
    <row r="10" spans="1:15" s="33" customFormat="1" ht="16.5" customHeight="1">
      <c r="A10" s="36" t="s">
        <v>645</v>
      </c>
      <c r="D10" s="609" t="s">
        <v>709</v>
      </c>
      <c r="E10" s="610"/>
      <c r="F10" s="610"/>
      <c r="G10" s="610"/>
      <c r="H10" s="611"/>
      <c r="I10" s="38" t="s">
        <v>646</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12" t="s">
        <v>421</v>
      </c>
      <c r="E12" s="612"/>
      <c r="F12" s="612"/>
      <c r="G12" s="612" t="s">
        <v>416</v>
      </c>
      <c r="H12" s="612"/>
      <c r="I12" s="612" t="s">
        <v>8</v>
      </c>
      <c r="J12" s="612"/>
      <c r="K12" s="612" t="s">
        <v>419</v>
      </c>
      <c r="L12" s="612"/>
      <c r="M12" s="612"/>
      <c r="N12" s="612"/>
    </row>
    <row r="13" spans="1:15" ht="16.5" customHeight="1" thickTop="1">
      <c r="A13" s="33"/>
      <c r="B13" s="33"/>
      <c r="C13" s="40" t="s">
        <v>422</v>
      </c>
      <c r="D13" s="613" t="s">
        <v>682</v>
      </c>
      <c r="E13" s="614"/>
      <c r="F13" s="615"/>
      <c r="G13" s="613" t="s">
        <v>683</v>
      </c>
      <c r="H13" s="615"/>
      <c r="I13" s="616"/>
      <c r="J13" s="617"/>
      <c r="K13" s="613" t="s">
        <v>684</v>
      </c>
      <c r="L13" s="614"/>
      <c r="M13" s="614"/>
      <c r="N13" s="615"/>
    </row>
    <row r="14" spans="1:15" ht="16.5" customHeight="1">
      <c r="C14" s="40" t="s">
        <v>423</v>
      </c>
      <c r="D14" s="618" t="s">
        <v>682</v>
      </c>
      <c r="E14" s="619"/>
      <c r="F14" s="620"/>
      <c r="G14" s="618" t="s">
        <v>685</v>
      </c>
      <c r="H14" s="620"/>
      <c r="I14" s="609"/>
      <c r="J14" s="611"/>
      <c r="K14" s="618" t="s">
        <v>686</v>
      </c>
      <c r="L14" s="619"/>
      <c r="M14" s="619"/>
      <c r="N14" s="620"/>
    </row>
    <row r="15" spans="1:15" s="41" customFormat="1" ht="36" customHeight="1">
      <c r="A15" s="621" t="s">
        <v>647</v>
      </c>
      <c r="B15" s="621"/>
      <c r="C15" s="621"/>
      <c r="D15" s="621"/>
      <c r="E15" s="621"/>
      <c r="F15" s="621"/>
      <c r="G15" s="621"/>
      <c r="H15" s="621"/>
      <c r="I15" s="621"/>
      <c r="J15" s="621"/>
      <c r="K15" s="621"/>
      <c r="L15" s="621"/>
      <c r="M15" s="621"/>
      <c r="N15" s="621"/>
    </row>
    <row r="16" spans="1:15" ht="16.5" customHeight="1">
      <c r="A16" s="36" t="s">
        <v>424</v>
      </c>
      <c r="B16" s="36"/>
      <c r="C16" s="42"/>
      <c r="D16" s="43" t="s">
        <v>648</v>
      </c>
      <c r="E16" s="42"/>
      <c r="F16" s="42"/>
      <c r="G16" s="35"/>
      <c r="H16" s="44"/>
      <c r="I16" s="45"/>
      <c r="J16" s="35"/>
      <c r="K16" s="42"/>
      <c r="L16" s="42"/>
      <c r="M16" s="46"/>
      <c r="N16" s="40" t="s">
        <v>425</v>
      </c>
    </row>
    <row r="17" spans="1:15" s="54" customFormat="1" ht="15.75" customHeight="1">
      <c r="A17" s="47" t="s">
        <v>649</v>
      </c>
      <c r="B17" s="48"/>
      <c r="C17" s="49"/>
      <c r="D17" s="50" t="s">
        <v>354</v>
      </c>
      <c r="E17" s="49"/>
      <c r="F17" s="50" t="s">
        <v>650</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08" t="s">
        <v>426</v>
      </c>
      <c r="B19" s="608"/>
      <c r="C19" s="608"/>
      <c r="D19" s="608"/>
      <c r="E19" s="608"/>
      <c r="F19" s="608"/>
      <c r="G19" s="608"/>
      <c r="H19" s="608"/>
      <c r="I19" s="608"/>
      <c r="J19" s="608"/>
      <c r="K19" s="608"/>
      <c r="L19" s="608"/>
      <c r="M19" s="608"/>
      <c r="N19" s="608"/>
    </row>
    <row r="20" spans="1:15" ht="15" customHeight="1">
      <c r="A20" s="606" t="s">
        <v>427</v>
      </c>
      <c r="B20" s="606"/>
      <c r="C20" s="606"/>
      <c r="D20" s="606"/>
      <c r="E20" s="606"/>
      <c r="F20" s="606"/>
      <c r="G20" s="606"/>
      <c r="H20" s="606"/>
      <c r="I20" s="606"/>
      <c r="J20" s="606"/>
      <c r="K20" s="606"/>
      <c r="L20" s="606"/>
      <c r="M20" s="606"/>
      <c r="N20" s="606"/>
    </row>
    <row r="21" spans="1:15" ht="15" customHeight="1">
      <c r="M21" s="607" t="s">
        <v>428</v>
      </c>
      <c r="N21" s="607"/>
    </row>
    <row r="22" spans="1:15" ht="15.75" customHeight="1">
      <c r="A22" s="58" t="s">
        <v>429</v>
      </c>
      <c r="B22" s="33"/>
      <c r="C22" s="33"/>
      <c r="D22" s="33"/>
      <c r="E22" s="33"/>
      <c r="F22" s="59"/>
      <c r="G22" s="59"/>
      <c r="H22" s="33"/>
      <c r="I22" s="33"/>
      <c r="J22" s="33"/>
      <c r="K22" s="33"/>
      <c r="L22" s="33"/>
      <c r="M22" s="603"/>
      <c r="N22" s="604"/>
    </row>
    <row r="23" spans="1:15" ht="15.75" customHeight="1">
      <c r="A23" s="58" t="s">
        <v>430</v>
      </c>
      <c r="B23" s="33"/>
      <c r="C23" s="33"/>
      <c r="D23" s="33"/>
      <c r="E23" s="33"/>
      <c r="F23" s="59"/>
      <c r="G23" s="59"/>
      <c r="H23" s="33"/>
      <c r="I23" s="33"/>
      <c r="J23" s="33"/>
      <c r="K23" s="33"/>
      <c r="L23" s="33"/>
      <c r="M23" s="603"/>
      <c r="N23" s="604"/>
    </row>
    <row r="24" spans="1:15" ht="15.75" customHeight="1">
      <c r="A24" s="58" t="s">
        <v>431</v>
      </c>
      <c r="B24" s="33"/>
      <c r="C24" s="33"/>
      <c r="D24" s="33"/>
      <c r="E24" s="33"/>
      <c r="F24" s="59"/>
      <c r="G24" s="59"/>
      <c r="H24" s="33"/>
      <c r="I24" s="33"/>
      <c r="J24" s="34"/>
      <c r="K24" s="34"/>
      <c r="L24" s="34"/>
      <c r="M24" s="603"/>
      <c r="N24" s="604"/>
    </row>
    <row r="25" spans="1:15" ht="15.75" customHeight="1">
      <c r="A25" s="58" t="s">
        <v>432</v>
      </c>
      <c r="B25" s="33"/>
      <c r="C25" s="33"/>
      <c r="D25" s="33"/>
      <c r="E25" s="33"/>
      <c r="F25" s="59"/>
      <c r="G25" s="59"/>
      <c r="H25" s="33"/>
      <c r="I25" s="33"/>
      <c r="J25" s="33"/>
      <c r="K25" s="33"/>
      <c r="L25" s="33"/>
      <c r="M25" s="603"/>
      <c r="N25" s="604"/>
    </row>
    <row r="26" spans="1:15" ht="15.75" customHeight="1">
      <c r="A26" s="58" t="s">
        <v>433</v>
      </c>
      <c r="B26" s="33"/>
      <c r="C26" s="33"/>
      <c r="D26" s="33"/>
      <c r="E26" s="33"/>
      <c r="F26" s="59"/>
      <c r="G26" s="59"/>
      <c r="H26" s="33"/>
      <c r="I26" s="33"/>
      <c r="J26" s="33"/>
      <c r="K26" s="33"/>
      <c r="L26" s="33"/>
      <c r="M26" s="603"/>
      <c r="N26" s="604"/>
    </row>
    <row r="27" spans="1:15" ht="15.75" customHeight="1">
      <c r="A27" s="58" t="s">
        <v>434</v>
      </c>
      <c r="B27" s="33"/>
      <c r="C27" s="33"/>
      <c r="D27" s="33"/>
      <c r="E27" s="33"/>
      <c r="F27" s="59"/>
      <c r="G27" s="59"/>
      <c r="H27" s="33"/>
      <c r="I27" s="33"/>
      <c r="J27" s="33"/>
      <c r="K27" s="33"/>
      <c r="L27" s="33"/>
      <c r="M27" s="603"/>
      <c r="N27" s="604"/>
    </row>
    <row r="28" spans="1:15" ht="15.75" customHeight="1">
      <c r="A28" s="58" t="s">
        <v>651</v>
      </c>
      <c r="B28" s="33"/>
      <c r="C28" s="33"/>
      <c r="D28" s="33"/>
      <c r="E28" s="33"/>
      <c r="F28" s="59"/>
      <c r="G28" s="59"/>
      <c r="H28" s="33"/>
      <c r="I28" s="33"/>
      <c r="J28" s="33"/>
      <c r="K28" s="33"/>
      <c r="L28" s="33"/>
      <c r="M28" s="603"/>
      <c r="N28" s="604"/>
    </row>
    <row r="29" spans="1:15" ht="15.75" customHeight="1">
      <c r="A29" s="58" t="s">
        <v>652</v>
      </c>
      <c r="B29" s="33"/>
      <c r="C29" s="33"/>
      <c r="D29" s="33"/>
      <c r="E29" s="33"/>
      <c r="F29" s="59"/>
      <c r="G29" s="59"/>
      <c r="H29" s="33"/>
      <c r="I29" s="33"/>
      <c r="J29" s="33"/>
      <c r="K29" s="33"/>
      <c r="L29" s="33"/>
    </row>
    <row r="30" spans="1:15" ht="15.75" customHeight="1">
      <c r="A30" s="33"/>
      <c r="B30" s="60" t="s">
        <v>653</v>
      </c>
      <c r="F30" s="61"/>
      <c r="G30" s="61"/>
      <c r="K30" s="148" t="str">
        <f>Sheet1!X283</f>
        <v/>
      </c>
      <c r="L30" s="62" t="s">
        <v>329</v>
      </c>
      <c r="M30" s="603"/>
      <c r="N30" s="604"/>
    </row>
    <row r="31" spans="1:15" ht="15.75" customHeight="1">
      <c r="A31" s="33"/>
      <c r="B31" s="62" t="s">
        <v>654</v>
      </c>
      <c r="C31" s="63"/>
      <c r="D31" s="64"/>
      <c r="E31" s="64"/>
      <c r="F31" s="65"/>
      <c r="G31" s="65"/>
      <c r="H31" s="64"/>
      <c r="I31" s="64"/>
      <c r="J31" s="64"/>
      <c r="K31" s="149" t="str">
        <f>Sheet1!X298</f>
        <v/>
      </c>
      <c r="L31" s="62" t="s">
        <v>329</v>
      </c>
      <c r="M31" s="603"/>
      <c r="N31" s="604"/>
    </row>
    <row r="32" spans="1:15" ht="15.75" customHeight="1">
      <c r="A32" s="33" t="s">
        <v>435</v>
      </c>
      <c r="B32" s="33"/>
      <c r="C32" s="33"/>
      <c r="D32" s="33"/>
      <c r="E32" s="33"/>
      <c r="F32" s="59"/>
      <c r="G32" s="59"/>
      <c r="H32" s="33"/>
      <c r="I32" s="33"/>
      <c r="J32" s="33"/>
      <c r="K32" s="33"/>
      <c r="L32" s="33"/>
      <c r="M32" s="603"/>
      <c r="N32" s="604"/>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655</v>
      </c>
      <c r="D34" s="42"/>
      <c r="E34" s="42"/>
      <c r="F34" s="67"/>
      <c r="G34" s="68" t="str">
        <f>IF(Sheet1!P446="","",Sheet1!P446)</f>
        <v/>
      </c>
      <c r="H34" s="68" t="str">
        <f>IF(Sheet1!P447="","",Sheet1!P447)</f>
        <v/>
      </c>
      <c r="I34" s="69" t="str">
        <f>IF(Sheet1!P448="","",Sheet1!P448)</f>
        <v/>
      </c>
      <c r="K34" s="37"/>
      <c r="L34" s="37"/>
      <c r="M34" s="603"/>
      <c r="N34" s="604"/>
    </row>
    <row r="35" spans="1:14" ht="15.75" customHeight="1">
      <c r="C35" s="63" t="s">
        <v>656</v>
      </c>
      <c r="D35" s="62"/>
      <c r="E35" s="62"/>
      <c r="F35" s="70"/>
      <c r="G35" s="71" t="str">
        <f>IF(Sheet1!T446="","",Sheet1!T446)</f>
        <v/>
      </c>
      <c r="H35" s="71" t="str">
        <f>IF(Sheet1!T447="","",Sheet1!T447)</f>
        <v/>
      </c>
      <c r="I35" s="71" t="str">
        <f>IF(Sheet1!T448="","",Sheet1!T448)</f>
        <v/>
      </c>
      <c r="L35" s="37"/>
      <c r="M35" s="603"/>
      <c r="N35" s="604"/>
    </row>
    <row r="36" spans="1:14" ht="15.75" customHeight="1">
      <c r="A36" s="33" t="s">
        <v>657</v>
      </c>
      <c r="B36" s="33"/>
      <c r="C36" s="33"/>
      <c r="D36" s="33"/>
      <c r="E36" s="33"/>
      <c r="F36" s="59"/>
      <c r="G36" s="59"/>
      <c r="H36" s="33"/>
      <c r="I36" s="33"/>
      <c r="J36" s="33"/>
      <c r="K36" s="33"/>
      <c r="L36" s="34"/>
      <c r="M36" s="39"/>
      <c r="N36" s="39"/>
    </row>
    <row r="37" spans="1:14" ht="15.75" customHeight="1">
      <c r="A37" s="33"/>
      <c r="B37" s="33"/>
      <c r="C37" s="42" t="s">
        <v>658</v>
      </c>
      <c r="D37" s="147" t="e">
        <f>Sheet1!T458</f>
        <v>#DIV/0!</v>
      </c>
      <c r="E37" s="33"/>
      <c r="F37" s="59"/>
      <c r="G37" s="59"/>
      <c r="H37" s="33"/>
      <c r="I37" s="33"/>
      <c r="J37" s="67"/>
      <c r="K37" s="72"/>
      <c r="L37" s="72"/>
      <c r="M37" s="603"/>
      <c r="N37" s="604"/>
    </row>
    <row r="38" spans="1:14" ht="15.75" customHeight="1">
      <c r="A38" s="33"/>
      <c r="B38" s="33"/>
      <c r="C38" s="42" t="s">
        <v>659</v>
      </c>
      <c r="D38" s="147" t="e">
        <f>Sheet1!T459</f>
        <v>#DIV/0!</v>
      </c>
      <c r="E38" s="73" t="s">
        <v>660</v>
      </c>
      <c r="F38" s="59"/>
      <c r="G38" s="59"/>
      <c r="H38" s="33"/>
      <c r="I38" s="33"/>
      <c r="J38" s="74"/>
      <c r="K38" s="72"/>
      <c r="L38" s="72"/>
      <c r="M38" s="42"/>
      <c r="N38" s="42"/>
    </row>
    <row r="39" spans="1:14" ht="15.75" customHeight="1">
      <c r="A39" s="33"/>
      <c r="B39" s="33"/>
      <c r="C39" s="42" t="s">
        <v>661</v>
      </c>
      <c r="D39" s="33"/>
      <c r="E39" s="33"/>
      <c r="F39" s="59"/>
      <c r="G39" s="59"/>
      <c r="H39" s="33"/>
      <c r="I39" s="33"/>
      <c r="J39" s="67"/>
      <c r="K39" s="72"/>
      <c r="L39" s="72"/>
      <c r="M39" s="603"/>
      <c r="N39" s="604"/>
    </row>
    <row r="40" spans="1:14" ht="15.75" customHeight="1">
      <c r="A40" s="33" t="s">
        <v>662</v>
      </c>
      <c r="B40" s="33"/>
      <c r="C40" s="33"/>
      <c r="D40" s="33"/>
      <c r="E40" s="33"/>
      <c r="F40" s="33"/>
      <c r="G40" s="33"/>
      <c r="H40" s="33"/>
      <c r="I40" s="33"/>
      <c r="J40" s="33"/>
      <c r="K40" s="33"/>
      <c r="L40" s="33"/>
      <c r="M40" s="603"/>
      <c r="N40" s="604"/>
    </row>
    <row r="41" spans="1:14" ht="15.75" customHeight="1">
      <c r="A41" s="33" t="s">
        <v>663</v>
      </c>
      <c r="B41" s="33"/>
      <c r="C41" s="33"/>
      <c r="D41" s="33"/>
      <c r="E41" s="33"/>
      <c r="F41" s="33"/>
      <c r="G41" s="33"/>
      <c r="H41" s="33"/>
      <c r="I41" s="33"/>
      <c r="J41" s="33"/>
      <c r="K41" s="33"/>
      <c r="L41" s="33"/>
      <c r="M41" s="603"/>
      <c r="N41" s="604"/>
    </row>
    <row r="42" spans="1:14" ht="15.75" customHeight="1">
      <c r="A42" s="33" t="s">
        <v>664</v>
      </c>
      <c r="B42" s="33"/>
      <c r="C42" s="33"/>
      <c r="D42" s="33"/>
      <c r="E42" s="33"/>
      <c r="F42" s="33"/>
      <c r="G42" s="33"/>
      <c r="H42" s="33"/>
      <c r="I42" s="33"/>
      <c r="J42" s="33"/>
      <c r="K42" s="33"/>
      <c r="L42" s="33"/>
      <c r="M42" s="603"/>
      <c r="N42" s="604"/>
    </row>
    <row r="43" spans="1:14" ht="15.75" customHeight="1">
      <c r="A43" s="58" t="s">
        <v>665</v>
      </c>
      <c r="B43" s="58"/>
      <c r="C43" s="58"/>
      <c r="D43" s="58"/>
      <c r="E43" s="58"/>
      <c r="F43" s="58"/>
      <c r="G43" s="58"/>
      <c r="H43" s="58"/>
      <c r="I43" s="58"/>
      <c r="J43" s="58"/>
      <c r="K43" s="58"/>
      <c r="L43" s="33"/>
      <c r="M43" s="603"/>
      <c r="N43" s="605"/>
    </row>
    <row r="44" spans="1:14" ht="15.75" customHeight="1">
      <c r="A44" s="33" t="s">
        <v>666</v>
      </c>
      <c r="B44" s="33"/>
      <c r="C44" s="33"/>
      <c r="D44" s="33"/>
      <c r="E44" s="33"/>
      <c r="F44" s="33"/>
      <c r="G44" s="33"/>
      <c r="H44" s="33"/>
      <c r="I44" s="33"/>
      <c r="J44" s="33"/>
      <c r="K44" s="33"/>
      <c r="L44" s="33"/>
      <c r="M44" s="603"/>
      <c r="N44" s="604"/>
    </row>
    <row r="45" spans="1:14" ht="15.75" customHeight="1">
      <c r="A45" s="33" t="s">
        <v>667</v>
      </c>
      <c r="B45" s="33"/>
      <c r="C45" s="33"/>
      <c r="D45" s="33"/>
      <c r="E45" s="33"/>
      <c r="F45" s="33"/>
      <c r="G45" s="33"/>
      <c r="H45" s="33"/>
      <c r="I45" s="33"/>
      <c r="J45" s="33"/>
      <c r="K45" s="33"/>
      <c r="L45" s="33"/>
      <c r="M45" s="603"/>
      <c r="N45" s="604"/>
    </row>
    <row r="46" spans="1:14" ht="15.75" customHeight="1">
      <c r="A46" s="33" t="s">
        <v>668</v>
      </c>
      <c r="B46" s="33"/>
      <c r="C46" s="33"/>
      <c r="D46" s="33"/>
      <c r="E46" s="33"/>
      <c r="F46" s="33"/>
      <c r="G46" s="33"/>
      <c r="H46" s="33"/>
      <c r="I46" s="33"/>
      <c r="J46" s="33"/>
      <c r="K46" s="33"/>
      <c r="L46" s="33"/>
      <c r="M46" s="603"/>
      <c r="N46" s="604"/>
    </row>
    <row r="47" spans="1:14" ht="15.75" customHeight="1">
      <c r="A47" s="33"/>
      <c r="B47" s="33"/>
      <c r="C47" s="33"/>
      <c r="D47" s="33"/>
      <c r="E47" s="33"/>
      <c r="F47" s="33"/>
      <c r="G47" s="33"/>
      <c r="H47" s="33"/>
      <c r="I47" s="33"/>
      <c r="J47" s="33"/>
      <c r="K47" s="33"/>
      <c r="L47" s="33"/>
      <c r="M47" s="72"/>
      <c r="N47" s="72"/>
    </row>
    <row r="48" spans="1:14" ht="15.75" customHeight="1">
      <c r="A48" s="602" t="s">
        <v>669</v>
      </c>
      <c r="B48" s="602"/>
      <c r="C48" s="602"/>
      <c r="D48" s="602"/>
      <c r="E48" s="602"/>
      <c r="F48" s="602"/>
      <c r="G48" s="602"/>
      <c r="H48" s="602"/>
      <c r="I48" s="602"/>
      <c r="J48" s="602"/>
      <c r="K48" s="602"/>
      <c r="L48" s="602"/>
      <c r="M48" s="602"/>
      <c r="N48" s="602"/>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468" priority="7" stopIfTrue="1" operator="equal">
      <formula>"Fail"</formula>
    </cfRule>
  </conditionalFormatting>
  <conditionalFormatting sqref="M41:N41">
    <cfRule type="cellIs" dxfId="467" priority="6" stopIfTrue="1" operator="equal">
      <formula>"Fail"</formula>
    </cfRule>
  </conditionalFormatting>
  <conditionalFormatting sqref="M34:N34">
    <cfRule type="cellIs" dxfId="466" priority="5" stopIfTrue="1" operator="equal">
      <formula>"Fail"</formula>
    </cfRule>
  </conditionalFormatting>
  <conditionalFormatting sqref="M31:N31">
    <cfRule type="cellIs" dxfId="465" priority="2" stopIfTrue="1" operator="equal">
      <formula>"Fail"</formula>
    </cfRule>
  </conditionalFormatting>
  <conditionalFormatting sqref="M35:N35">
    <cfRule type="cellIs" dxfId="464" priority="4" stopIfTrue="1" operator="equal">
      <formula>"Fail"</formula>
    </cfRule>
  </conditionalFormatting>
  <conditionalFormatting sqref="M30:N30">
    <cfRule type="cellIs" dxfId="463" priority="3" stopIfTrue="1" operator="equal">
      <formula>"Fail"</formula>
    </cfRule>
  </conditionalFormatting>
  <conditionalFormatting sqref="M46:N46">
    <cfRule type="cellIs" dxfId="462"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42" t="s">
        <v>407</v>
      </c>
      <c r="B1" s="642"/>
      <c r="C1" s="642"/>
      <c r="D1" s="642"/>
      <c r="E1" s="642"/>
      <c r="F1" s="642"/>
      <c r="G1" s="642"/>
      <c r="H1" s="642"/>
      <c r="I1" s="642"/>
      <c r="J1" s="642"/>
      <c r="K1" s="642"/>
      <c r="L1" s="642"/>
    </row>
    <row r="2" spans="1:12" ht="18" customHeight="1">
      <c r="A2" s="643" t="s">
        <v>670</v>
      </c>
      <c r="B2" s="644"/>
      <c r="C2" s="644"/>
      <c r="D2" s="644"/>
      <c r="E2" s="644"/>
      <c r="F2" s="644"/>
      <c r="G2" s="644"/>
      <c r="H2" s="644"/>
      <c r="I2" s="644"/>
      <c r="J2" s="644"/>
      <c r="K2" s="644"/>
      <c r="L2" s="644"/>
    </row>
    <row r="3" spans="1:12" ht="15.75" customHeight="1"/>
    <row r="4" spans="1:12" ht="24" customHeight="1">
      <c r="A4" s="645" t="s">
        <v>442</v>
      </c>
      <c r="B4" s="645"/>
      <c r="C4" s="645"/>
      <c r="D4" s="645"/>
      <c r="E4" s="645"/>
      <c r="F4" s="645"/>
      <c r="G4" s="645"/>
      <c r="H4" s="645"/>
      <c r="I4" s="645"/>
      <c r="J4" s="645"/>
      <c r="K4" s="645"/>
      <c r="L4" s="645"/>
    </row>
    <row r="5" spans="1:12" ht="42" customHeight="1">
      <c r="A5" s="646" t="s">
        <v>671</v>
      </c>
      <c r="B5" s="646"/>
      <c r="C5" s="646"/>
      <c r="D5" s="646"/>
      <c r="E5" s="646"/>
      <c r="F5" s="646"/>
      <c r="G5" s="646"/>
      <c r="H5" s="646"/>
      <c r="I5" s="646"/>
      <c r="J5" s="646"/>
      <c r="K5" s="646"/>
      <c r="L5" s="646"/>
    </row>
    <row r="6" spans="1:12" ht="15" customHeight="1">
      <c r="A6" s="75" t="s">
        <v>672</v>
      </c>
      <c r="B6" s="76"/>
      <c r="C6" s="76"/>
      <c r="D6" s="76"/>
      <c r="E6" s="76"/>
      <c r="F6" s="76"/>
      <c r="G6" s="76"/>
      <c r="H6" s="76"/>
      <c r="I6" s="77"/>
      <c r="J6" s="78"/>
      <c r="K6" s="78"/>
      <c r="L6" s="79"/>
    </row>
    <row r="7" spans="1:12" ht="15" customHeight="1">
      <c r="A7" s="80" t="s">
        <v>673</v>
      </c>
      <c r="B7" s="81"/>
      <c r="C7" s="81"/>
      <c r="D7" s="81"/>
      <c r="E7" s="81"/>
      <c r="F7" s="81"/>
      <c r="G7" s="81"/>
      <c r="H7" s="81"/>
      <c r="I7" s="81"/>
      <c r="J7" s="81"/>
      <c r="K7" s="81"/>
      <c r="L7" s="82"/>
    </row>
    <row r="8" spans="1:12" ht="15" customHeight="1">
      <c r="J8" s="647"/>
      <c r="K8" s="647"/>
      <c r="L8" s="647"/>
    </row>
    <row r="9" spans="1:12" ht="15" customHeight="1">
      <c r="A9" s="37"/>
      <c r="E9" s="37"/>
      <c r="H9" s="83" t="s">
        <v>443</v>
      </c>
      <c r="I9" s="54"/>
      <c r="J9" s="648" t="s">
        <v>428</v>
      </c>
      <c r="K9" s="648"/>
      <c r="L9" s="648"/>
    </row>
    <row r="10" spans="1:12" ht="15.75" customHeight="1">
      <c r="A10" s="84" t="s">
        <v>444</v>
      </c>
      <c r="B10" s="85" t="s">
        <v>674</v>
      </c>
      <c r="H10" s="86" t="s">
        <v>445</v>
      </c>
      <c r="J10" s="632"/>
      <c r="K10" s="633"/>
      <c r="L10" s="634"/>
    </row>
    <row r="11" spans="1:12" ht="15.75" customHeight="1">
      <c r="A11" s="87" t="s">
        <v>446</v>
      </c>
      <c r="B11" s="85" t="s">
        <v>447</v>
      </c>
      <c r="H11" s="86" t="s">
        <v>445</v>
      </c>
      <c r="J11" s="632"/>
      <c r="K11" s="633"/>
      <c r="L11" s="634"/>
    </row>
    <row r="12" spans="1:12" ht="15.75" customHeight="1">
      <c r="A12" s="87" t="s">
        <v>448</v>
      </c>
      <c r="B12" s="85" t="s">
        <v>175</v>
      </c>
      <c r="H12" s="86" t="s">
        <v>445</v>
      </c>
      <c r="J12" s="632"/>
      <c r="K12" s="633"/>
      <c r="L12" s="634"/>
    </row>
    <row r="13" spans="1:12" ht="15.75" customHeight="1">
      <c r="A13" s="87" t="s">
        <v>449</v>
      </c>
      <c r="B13" s="85" t="s">
        <v>450</v>
      </c>
      <c r="H13" s="86" t="s">
        <v>445</v>
      </c>
      <c r="J13" s="632"/>
      <c r="K13" s="633"/>
      <c r="L13" s="634"/>
    </row>
    <row r="14" spans="1:12" ht="15.75" customHeight="1">
      <c r="A14" s="87" t="s">
        <v>451</v>
      </c>
      <c r="B14" s="85" t="s">
        <v>452</v>
      </c>
      <c r="H14" s="86" t="s">
        <v>445</v>
      </c>
      <c r="J14" s="632"/>
      <c r="K14" s="633"/>
      <c r="L14" s="634"/>
    </row>
    <row r="15" spans="1:12" ht="15.75" customHeight="1">
      <c r="A15" s="87" t="s">
        <v>453</v>
      </c>
      <c r="B15" s="85" t="s">
        <v>454</v>
      </c>
      <c r="H15" s="86" t="s">
        <v>445</v>
      </c>
      <c r="J15" s="632"/>
      <c r="K15" s="633"/>
      <c r="L15" s="634"/>
    </row>
    <row r="16" spans="1:12" ht="15.75" customHeight="1">
      <c r="A16" s="87" t="s">
        <v>455</v>
      </c>
      <c r="B16" s="88" t="s">
        <v>166</v>
      </c>
      <c r="H16" s="86" t="s">
        <v>456</v>
      </c>
      <c r="J16" s="632"/>
      <c r="K16" s="633"/>
      <c r="L16" s="634"/>
    </row>
    <row r="17" spans="1:12" ht="15.75" customHeight="1">
      <c r="A17" s="87" t="s">
        <v>457</v>
      </c>
      <c r="B17" s="88" t="s">
        <v>458</v>
      </c>
      <c r="H17" s="86" t="s">
        <v>459</v>
      </c>
      <c r="J17" s="632"/>
      <c r="K17" s="633"/>
      <c r="L17" s="634"/>
    </row>
    <row r="18" spans="1:12" ht="15.75" customHeight="1">
      <c r="A18" s="84" t="s">
        <v>460</v>
      </c>
      <c r="B18" s="85" t="s">
        <v>461</v>
      </c>
      <c r="H18" s="86" t="s">
        <v>462</v>
      </c>
      <c r="J18" s="632"/>
      <c r="K18" s="633"/>
      <c r="L18" s="634"/>
    </row>
    <row r="19" spans="1:12" ht="15.75" customHeight="1">
      <c r="A19" s="84" t="s">
        <v>463</v>
      </c>
      <c r="B19" s="85" t="s">
        <v>464</v>
      </c>
      <c r="H19" s="89" t="s">
        <v>465</v>
      </c>
      <c r="J19" s="632"/>
      <c r="K19" s="633"/>
      <c r="L19" s="634"/>
    </row>
    <row r="20" spans="1:12" ht="15.75" customHeight="1">
      <c r="A20" s="90" t="s">
        <v>466</v>
      </c>
      <c r="B20" s="85" t="s">
        <v>675</v>
      </c>
      <c r="C20" s="64"/>
      <c r="D20" s="64"/>
      <c r="E20" s="64"/>
      <c r="F20" s="64"/>
      <c r="G20" s="64"/>
      <c r="H20" s="91" t="s">
        <v>465</v>
      </c>
      <c r="J20" s="632"/>
      <c r="K20" s="633"/>
      <c r="L20" s="634"/>
    </row>
    <row r="21" spans="1:12" ht="15.75" customHeight="1">
      <c r="A21" s="84" t="s">
        <v>467</v>
      </c>
      <c r="B21" s="85" t="s">
        <v>676</v>
      </c>
      <c r="H21" s="89" t="s">
        <v>677</v>
      </c>
      <c r="J21" s="632"/>
      <c r="K21" s="633"/>
      <c r="L21" s="634"/>
    </row>
    <row r="22" spans="1:12" ht="15.75" customHeight="1">
      <c r="A22" s="84" t="s">
        <v>678</v>
      </c>
      <c r="B22" s="85" t="s">
        <v>679</v>
      </c>
      <c r="H22" s="86" t="s">
        <v>680</v>
      </c>
      <c r="J22" s="632"/>
      <c r="K22" s="633"/>
      <c r="L22" s="634"/>
    </row>
    <row r="23" spans="1:12" ht="15.75" customHeight="1"/>
    <row r="24" spans="1:12" ht="24" customHeight="1">
      <c r="A24" s="635" t="s">
        <v>468</v>
      </c>
      <c r="B24" s="635"/>
      <c r="C24" s="635"/>
      <c r="D24" s="635"/>
      <c r="E24" s="635"/>
      <c r="F24" s="635"/>
      <c r="G24" s="635"/>
      <c r="H24" s="635"/>
      <c r="I24" s="635"/>
      <c r="J24" s="635"/>
      <c r="K24" s="635"/>
      <c r="L24" s="635"/>
    </row>
    <row r="25" spans="1:12" ht="15" customHeight="1"/>
    <row r="26" spans="1:12" ht="241.5" customHeight="1">
      <c r="A26" s="636"/>
      <c r="B26" s="637"/>
      <c r="C26" s="637"/>
      <c r="D26" s="637"/>
      <c r="E26" s="637"/>
      <c r="F26" s="637"/>
      <c r="G26" s="637"/>
      <c r="H26" s="637"/>
      <c r="I26" s="637"/>
      <c r="J26" s="637"/>
      <c r="K26" s="637"/>
      <c r="L26" s="638"/>
    </row>
    <row r="27" spans="1:12" ht="15" customHeight="1" thickBot="1"/>
    <row r="28" spans="1:12" ht="204.75" customHeight="1" thickBot="1">
      <c r="A28" s="639" t="s">
        <v>681</v>
      </c>
      <c r="B28" s="640"/>
      <c r="C28" s="640"/>
      <c r="D28" s="640"/>
      <c r="E28" s="640"/>
      <c r="F28" s="640"/>
      <c r="G28" s="640"/>
      <c r="H28" s="640"/>
      <c r="I28" s="640"/>
      <c r="J28" s="640"/>
      <c r="K28" s="640"/>
      <c r="L28" s="641"/>
    </row>
    <row r="33" spans="2:12" ht="18" customHeight="1">
      <c r="B33" s="33"/>
      <c r="C33" s="33"/>
      <c r="D33" s="33"/>
      <c r="E33" s="33"/>
      <c r="F33" s="33"/>
      <c r="G33" s="33"/>
      <c r="H33" s="33"/>
      <c r="I33" s="33"/>
      <c r="J33" s="33"/>
      <c r="K33" s="33"/>
      <c r="L33" s="33"/>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461" priority="2" stopIfTrue="1" operator="equal">
      <formula>"Fail"</formula>
    </cfRule>
  </conditionalFormatting>
  <conditionalFormatting sqref="J21:L21">
    <cfRule type="cellIs" dxfId="460"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51" t="s">
        <v>469</v>
      </c>
      <c r="B1" s="652"/>
      <c r="C1" s="652"/>
      <c r="D1" s="652"/>
      <c r="E1" s="652"/>
    </row>
    <row r="2" spans="1:5" ht="18" customHeight="1">
      <c r="A2" s="92"/>
      <c r="B2" s="92"/>
      <c r="C2" s="92"/>
      <c r="D2" s="92"/>
      <c r="E2" s="92"/>
    </row>
    <row r="3" spans="1:5" ht="16.5" customHeight="1">
      <c r="A3" s="93" t="s">
        <v>470</v>
      </c>
      <c r="B3" s="653" t="str">
        <f>'QC Test Summary-Hologic'!C4</f>
        <v>HCC Breast Imaging Program</v>
      </c>
      <c r="C3" s="653"/>
      <c r="D3" s="653"/>
      <c r="E3" s="653"/>
    </row>
    <row r="4" spans="1:5" ht="16.5" customHeight="1">
      <c r="A4" s="93" t="s">
        <v>471</v>
      </c>
      <c r="B4" s="654" t="str">
        <f>Sheet1!R17</f>
        <v/>
      </c>
      <c r="C4" s="654"/>
      <c r="D4" s="94" t="s">
        <v>23</v>
      </c>
      <c r="E4" s="95" t="str">
        <f>Sheet1!R18</f>
        <v/>
      </c>
    </row>
    <row r="5" spans="1:5" ht="16.5" customHeight="1">
      <c r="A5" s="93" t="s">
        <v>472</v>
      </c>
      <c r="B5" s="95" t="str">
        <f>Sheet1!V18</f>
        <v/>
      </c>
      <c r="C5" s="95"/>
      <c r="D5" s="94" t="s">
        <v>473</v>
      </c>
      <c r="E5" s="144" t="str">
        <f>Sheet1!V17</f>
        <v/>
      </c>
    </row>
    <row r="6" spans="1:5" ht="16.5" customHeight="1">
      <c r="A6" s="93" t="s">
        <v>474</v>
      </c>
      <c r="B6" s="654" t="str">
        <f>Sheet1!X7</f>
        <v>Eugene Mah</v>
      </c>
      <c r="C6" s="654"/>
      <c r="D6" s="94" t="s">
        <v>475</v>
      </c>
      <c r="E6" s="96" t="str">
        <f>Sheet1!R14</f>
        <v/>
      </c>
    </row>
    <row r="7" spans="1:5" ht="16.5" customHeight="1">
      <c r="A7" s="93" t="s">
        <v>476</v>
      </c>
      <c r="B7" s="654"/>
      <c r="C7" s="654"/>
      <c r="D7" s="94" t="s">
        <v>477</v>
      </c>
      <c r="E7" s="145">
        <f>Sheet1!P7</f>
        <v>0</v>
      </c>
    </row>
    <row r="8" spans="1:5" ht="21.75" customHeight="1" thickBot="1"/>
    <row r="9" spans="1:5" ht="35.25" customHeight="1" thickBot="1">
      <c r="A9" s="97" t="s">
        <v>478</v>
      </c>
      <c r="B9" s="98" t="s">
        <v>479</v>
      </c>
      <c r="C9" s="99" t="s">
        <v>480</v>
      </c>
      <c r="D9" s="98" t="s">
        <v>481</v>
      </c>
      <c r="E9" s="100" t="s">
        <v>687</v>
      </c>
    </row>
    <row r="10" spans="1:5" ht="33" customHeight="1" thickTop="1">
      <c r="A10" s="649" t="s">
        <v>482</v>
      </c>
      <c r="B10" s="101" t="s">
        <v>483</v>
      </c>
      <c r="C10" s="102" t="s">
        <v>484</v>
      </c>
      <c r="D10" s="103" t="s">
        <v>485</v>
      </c>
      <c r="E10" s="104"/>
    </row>
    <row r="11" spans="1:5" ht="25.5" customHeight="1" thickBot="1">
      <c r="A11" s="650"/>
      <c r="B11" s="105" t="s">
        <v>486</v>
      </c>
      <c r="C11" s="106" t="s">
        <v>487</v>
      </c>
      <c r="D11" s="107" t="s">
        <v>485</v>
      </c>
      <c r="E11" s="108"/>
    </row>
    <row r="12" spans="1:5" ht="33.75" customHeight="1">
      <c r="A12" s="660" t="s">
        <v>488</v>
      </c>
      <c r="B12" s="109" t="s">
        <v>489</v>
      </c>
      <c r="C12" s="110" t="s">
        <v>490</v>
      </c>
      <c r="D12" s="111" t="s">
        <v>491</v>
      </c>
      <c r="E12" s="112"/>
    </row>
    <row r="13" spans="1:5" ht="33.75" customHeight="1">
      <c r="A13" s="661"/>
      <c r="B13" s="113" t="s">
        <v>492</v>
      </c>
      <c r="C13" s="114" t="s">
        <v>493</v>
      </c>
      <c r="D13" s="115" t="s">
        <v>491</v>
      </c>
      <c r="E13" s="116"/>
    </row>
    <row r="14" spans="1:5" ht="34.5" customHeight="1" thickBot="1">
      <c r="A14" s="662"/>
      <c r="B14" s="117" t="s">
        <v>494</v>
      </c>
      <c r="C14" s="118" t="s">
        <v>495</v>
      </c>
      <c r="D14" s="107" t="s">
        <v>485</v>
      </c>
      <c r="E14" s="119"/>
    </row>
    <row r="15" spans="1:5" ht="56.25">
      <c r="A15" s="663" t="s">
        <v>496</v>
      </c>
      <c r="B15" s="120" t="s">
        <v>497</v>
      </c>
      <c r="C15" s="121" t="s">
        <v>498</v>
      </c>
      <c r="D15" s="111" t="s">
        <v>485</v>
      </c>
      <c r="E15" s="122"/>
    </row>
    <row r="16" spans="1:5" ht="54.75" customHeight="1" thickBot="1">
      <c r="A16" s="664"/>
      <c r="B16" s="105" t="s">
        <v>499</v>
      </c>
      <c r="C16" s="123" t="s">
        <v>500</v>
      </c>
      <c r="D16" s="107" t="s">
        <v>501</v>
      </c>
      <c r="E16" s="124"/>
    </row>
    <row r="17" spans="1:5" ht="33.75" customHeight="1">
      <c r="A17" s="655" t="s">
        <v>502</v>
      </c>
      <c r="B17" s="125" t="s">
        <v>503</v>
      </c>
      <c r="C17" s="110" t="s">
        <v>504</v>
      </c>
      <c r="D17" s="111" t="s">
        <v>485</v>
      </c>
      <c r="E17" s="126"/>
    </row>
    <row r="18" spans="1:5" ht="33.75" customHeight="1" thickBot="1">
      <c r="A18" s="650"/>
      <c r="B18" s="127" t="s">
        <v>505</v>
      </c>
      <c r="C18" s="128" t="s">
        <v>506</v>
      </c>
      <c r="D18" s="107" t="s">
        <v>485</v>
      </c>
      <c r="E18" s="108"/>
    </row>
    <row r="19" spans="1:5" ht="33.75">
      <c r="A19" s="665" t="s">
        <v>507</v>
      </c>
      <c r="B19" s="125" t="s">
        <v>508</v>
      </c>
      <c r="C19" s="110" t="s">
        <v>509</v>
      </c>
      <c r="D19" s="111" t="s">
        <v>485</v>
      </c>
      <c r="E19" s="126"/>
    </row>
    <row r="20" spans="1:5" ht="33.75" customHeight="1">
      <c r="A20" s="666"/>
      <c r="B20" s="129" t="s">
        <v>510</v>
      </c>
      <c r="C20" s="130" t="s">
        <v>511</v>
      </c>
      <c r="D20" s="103" t="s">
        <v>485</v>
      </c>
      <c r="E20" s="131"/>
    </row>
    <row r="21" spans="1:5" ht="54.75" customHeight="1" thickBot="1">
      <c r="A21" s="667"/>
      <c r="B21" s="127" t="s">
        <v>512</v>
      </c>
      <c r="C21" s="128" t="s">
        <v>513</v>
      </c>
      <c r="D21" s="107" t="s">
        <v>485</v>
      </c>
      <c r="E21" s="108"/>
    </row>
    <row r="22" spans="1:5" ht="33.75" customHeight="1">
      <c r="A22" s="655" t="s">
        <v>514</v>
      </c>
      <c r="B22" s="125" t="s">
        <v>515</v>
      </c>
      <c r="C22" s="110" t="s">
        <v>516</v>
      </c>
      <c r="D22" s="111" t="s">
        <v>485</v>
      </c>
      <c r="E22" s="126"/>
    </row>
    <row r="23" spans="1:5" ht="25.5" customHeight="1" thickBot="1">
      <c r="A23" s="650"/>
      <c r="B23" s="105" t="s">
        <v>517</v>
      </c>
      <c r="C23" s="118" t="s">
        <v>518</v>
      </c>
      <c r="D23" s="107" t="s">
        <v>485</v>
      </c>
      <c r="E23" s="124"/>
    </row>
    <row r="24" spans="1:5" ht="33.75">
      <c r="A24" s="665" t="s">
        <v>519</v>
      </c>
      <c r="B24" s="125" t="s">
        <v>520</v>
      </c>
      <c r="C24" s="110" t="s">
        <v>521</v>
      </c>
      <c r="D24" s="111" t="s">
        <v>485</v>
      </c>
      <c r="E24" s="126"/>
    </row>
    <row r="25" spans="1:5" ht="45.75" customHeight="1">
      <c r="A25" s="666"/>
      <c r="B25" s="129" t="s">
        <v>522</v>
      </c>
      <c r="C25" s="114" t="s">
        <v>523</v>
      </c>
      <c r="D25" s="103" t="s">
        <v>501</v>
      </c>
      <c r="E25" s="131"/>
    </row>
    <row r="26" spans="1:5" ht="46.5" customHeight="1">
      <c r="A26" s="666"/>
      <c r="B26" s="132" t="s">
        <v>524</v>
      </c>
      <c r="C26" s="114" t="s">
        <v>525</v>
      </c>
      <c r="D26" s="103" t="s">
        <v>485</v>
      </c>
      <c r="E26" s="131"/>
    </row>
    <row r="27" spans="1:5" ht="22.5">
      <c r="A27" s="666"/>
      <c r="B27" s="132" t="s">
        <v>526</v>
      </c>
      <c r="C27" s="114" t="s">
        <v>527</v>
      </c>
      <c r="D27" s="103" t="s">
        <v>485</v>
      </c>
      <c r="E27" s="131"/>
    </row>
    <row r="28" spans="1:5" ht="23.25" thickBot="1">
      <c r="A28" s="667"/>
      <c r="B28" s="133" t="s">
        <v>528</v>
      </c>
      <c r="C28" s="118" t="s">
        <v>529</v>
      </c>
      <c r="D28" s="107" t="s">
        <v>485</v>
      </c>
      <c r="E28" s="124"/>
    </row>
    <row r="29" spans="1:5" ht="22.5">
      <c r="A29" s="655" t="s">
        <v>530</v>
      </c>
      <c r="B29" s="134" t="s">
        <v>531</v>
      </c>
      <c r="C29" s="110" t="s">
        <v>532</v>
      </c>
      <c r="D29" s="111" t="s">
        <v>485</v>
      </c>
      <c r="E29" s="126"/>
    </row>
    <row r="30" spans="1:5" ht="54.75" customHeight="1">
      <c r="A30" s="656"/>
      <c r="B30" s="132" t="s">
        <v>533</v>
      </c>
      <c r="C30" s="114" t="s">
        <v>534</v>
      </c>
      <c r="D30" s="103" t="s">
        <v>485</v>
      </c>
      <c r="E30" s="131"/>
    </row>
    <row r="31" spans="1:5" ht="34.5" thickBot="1">
      <c r="A31" s="657"/>
      <c r="B31" s="133" t="s">
        <v>535</v>
      </c>
      <c r="C31" s="118" t="s">
        <v>536</v>
      </c>
      <c r="D31" s="107" t="s">
        <v>485</v>
      </c>
      <c r="E31" s="124"/>
    </row>
    <row r="32" spans="1:5" ht="46.5" customHeight="1">
      <c r="A32" s="655" t="s">
        <v>537</v>
      </c>
      <c r="B32" s="134" t="s">
        <v>538</v>
      </c>
      <c r="C32" s="110" t="s">
        <v>539</v>
      </c>
      <c r="D32" s="111" t="s">
        <v>491</v>
      </c>
      <c r="E32" s="126"/>
    </row>
    <row r="33" spans="1:5" ht="66.75" customHeight="1">
      <c r="A33" s="656"/>
      <c r="B33" s="132" t="s">
        <v>540</v>
      </c>
      <c r="C33" s="114" t="s">
        <v>688</v>
      </c>
      <c r="D33" s="115" t="s">
        <v>491</v>
      </c>
      <c r="E33" s="131"/>
    </row>
    <row r="34" spans="1:5" ht="34.5" thickBot="1">
      <c r="A34" s="657"/>
      <c r="B34" s="133" t="s">
        <v>541</v>
      </c>
      <c r="C34" s="118" t="s">
        <v>542</v>
      </c>
      <c r="D34" s="135" t="s">
        <v>491</v>
      </c>
      <c r="E34" s="124"/>
    </row>
    <row r="35" spans="1:5" ht="33.75" customHeight="1" thickBot="1">
      <c r="A35" s="136" t="s">
        <v>689</v>
      </c>
      <c r="B35" s="137">
        <v>11</v>
      </c>
      <c r="C35" s="138" t="s">
        <v>543</v>
      </c>
      <c r="D35" s="139" t="s">
        <v>491</v>
      </c>
      <c r="E35" s="140"/>
    </row>
    <row r="36" spans="1:5" ht="54.75" customHeight="1" thickBot="1">
      <c r="A36" s="136" t="s">
        <v>690</v>
      </c>
      <c r="B36" s="137">
        <v>12</v>
      </c>
      <c r="C36" s="138" t="s">
        <v>544</v>
      </c>
      <c r="D36" s="139" t="s">
        <v>491</v>
      </c>
      <c r="E36" s="140"/>
    </row>
    <row r="37" spans="1:5" ht="45.75" thickBot="1">
      <c r="A37" s="136" t="s">
        <v>691</v>
      </c>
      <c r="B37" s="137">
        <v>13</v>
      </c>
      <c r="C37" s="138" t="s">
        <v>545</v>
      </c>
      <c r="D37" s="139" t="s">
        <v>491</v>
      </c>
      <c r="E37" s="140"/>
    </row>
    <row r="38" spans="1:5" ht="46.5" customHeight="1" thickBot="1">
      <c r="A38" s="136" t="s">
        <v>692</v>
      </c>
      <c r="B38" s="137">
        <v>14</v>
      </c>
      <c r="C38" s="138" t="s">
        <v>546</v>
      </c>
      <c r="D38" s="139" t="s">
        <v>547</v>
      </c>
      <c r="E38" s="140"/>
    </row>
    <row r="39" spans="1:5" ht="46.5" customHeight="1" thickBot="1">
      <c r="A39" s="141" t="s">
        <v>693</v>
      </c>
      <c r="B39" s="142">
        <v>15</v>
      </c>
      <c r="C39" s="128" t="s">
        <v>548</v>
      </c>
      <c r="D39" s="107" t="s">
        <v>547</v>
      </c>
      <c r="E39" s="108"/>
    </row>
    <row r="40" spans="1:5">
      <c r="A40" s="658" t="s">
        <v>694</v>
      </c>
      <c r="B40" s="659"/>
      <c r="C40" s="659"/>
      <c r="D40" s="659"/>
      <c r="E40" s="659"/>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topLeftCell="C1" zoomScale="75" zoomScaleNormal="75" workbookViewId="0">
      <selection activeCell="N152" sqref="N152"/>
    </sheetView>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717</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590"/>
      <c r="Q7" s="180"/>
      <c r="R7" s="155"/>
      <c r="S7" s="155"/>
      <c r="T7" s="155"/>
      <c r="U7" s="155"/>
      <c r="V7" s="155"/>
      <c r="W7" s="155" t="s">
        <v>4</v>
      </c>
      <c r="X7" s="181" t="str">
        <f>IF(Y7&lt;&gt;"",Y7,IF(AB9="","",AB9))</f>
        <v>Eugene Mah</v>
      </c>
      <c r="Y7" s="182" t="s">
        <v>5</v>
      </c>
      <c r="AA7" s="171" t="s">
        <v>368</v>
      </c>
      <c r="AB7" s="183"/>
      <c r="AC7" s="184" t="str">
        <f t="shared" ref="AC7:AC19" si="0">IF(AB7&lt;&gt;AD7,"Change","")</f>
        <v>Change</v>
      </c>
      <c r="AD7" s="185" t="str">
        <f>IF(OR(AA2="",AA2=0),"",AA2)</f>
        <v>Page1,HVLPage,ExpChart,ImgQuality,Compg1,GraphAcryl,LeedsTO10</v>
      </c>
    </row>
    <row r="8" spans="1:44" ht="19.5" thickBot="1">
      <c r="A8" s="151">
        <v>8</v>
      </c>
      <c r="B8" s="155"/>
      <c r="C8" s="155"/>
      <c r="D8" s="155"/>
      <c r="E8" s="155"/>
      <c r="F8" s="155"/>
      <c r="G8" s="186"/>
      <c r="H8" s="186" t="s">
        <v>6</v>
      </c>
      <c r="I8" s="155"/>
      <c r="J8" s="155"/>
      <c r="K8" s="155"/>
      <c r="L8" s="155"/>
      <c r="M8" s="155"/>
      <c r="N8" s="155"/>
      <c r="O8" s="155" t="s">
        <v>7</v>
      </c>
      <c r="P8" s="591" t="str">
        <f>IF(AB8="","",AB8)</f>
        <v/>
      </c>
      <c r="Q8" s="187"/>
      <c r="R8" s="155"/>
      <c r="S8" s="155"/>
      <c r="T8" s="188" t="s">
        <v>6</v>
      </c>
      <c r="U8" s="155"/>
      <c r="V8" s="155"/>
      <c r="W8" s="177"/>
      <c r="X8" s="177"/>
      <c r="Y8" s="189"/>
      <c r="AA8" s="171" t="s">
        <v>375</v>
      </c>
      <c r="AB8" s="592"/>
      <c r="AC8" s="184" t="str">
        <f t="shared" si="0"/>
        <v/>
      </c>
      <c r="AD8" s="593" t="str">
        <f>IF(P7="","",P7)</f>
        <v/>
      </c>
    </row>
    <row r="9" spans="1:44" ht="17.25"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376</v>
      </c>
      <c r="AB9" s="197"/>
      <c r="AC9" s="184" t="str">
        <f t="shared" si="0"/>
        <v>Change</v>
      </c>
      <c r="AD9" s="198" t="str">
        <f>IF(X7="","",X7)</f>
        <v>Eugene Mah</v>
      </c>
      <c r="AH9" s="170" t="s">
        <v>402</v>
      </c>
      <c r="AI9" s="170" t="s">
        <v>403</v>
      </c>
      <c r="AJ9" s="170" t="s">
        <v>404</v>
      </c>
      <c r="AK9" s="170" t="s">
        <v>405</v>
      </c>
      <c r="AL9" s="170" t="s">
        <v>239</v>
      </c>
      <c r="AM9" s="170" t="s">
        <v>49</v>
      </c>
      <c r="AN9" s="170" t="s">
        <v>309</v>
      </c>
      <c r="AO9" s="170" t="s">
        <v>310</v>
      </c>
      <c r="AP9" s="170" t="s">
        <v>406</v>
      </c>
      <c r="AQ9" s="170" t="s">
        <v>584</v>
      </c>
      <c r="AR9" s="170" t="s">
        <v>583</v>
      </c>
    </row>
    <row r="10" spans="1:44">
      <c r="A10" s="151">
        <v>10</v>
      </c>
      <c r="B10" s="199"/>
      <c r="C10" s="200"/>
      <c r="D10" s="155"/>
      <c r="E10" s="171" t="s">
        <v>10</v>
      </c>
      <c r="F10" s="684" t="str">
        <f>IF(R10="","",R10)</f>
        <v/>
      </c>
      <c r="G10" s="684"/>
      <c r="H10" s="155"/>
      <c r="I10" s="155"/>
      <c r="J10" s="171" t="s">
        <v>11</v>
      </c>
      <c r="K10" s="684" t="str">
        <f>IF(V10="","",V10)</f>
        <v/>
      </c>
      <c r="L10" s="684"/>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47">
        <v>24</v>
      </c>
      <c r="AI10" s="548">
        <v>50</v>
      </c>
      <c r="AJ10" s="549">
        <v>0</v>
      </c>
      <c r="AK10" s="548" t="str">
        <f t="shared" ref="AK10:AK34" si="1">IF($V$21="","",$V$21)</f>
        <v/>
      </c>
      <c r="AL10" s="548" t="str">
        <f t="shared" ref="AL10:AL29" si="2">IF($V$24="","",$V$24)</f>
        <v/>
      </c>
      <c r="AM10" s="548"/>
      <c r="AN10" s="548"/>
      <c r="AO10" s="548"/>
      <c r="AP10" s="548"/>
      <c r="AQ10" s="550"/>
      <c r="AR10" s="550"/>
    </row>
    <row r="11" spans="1:44">
      <c r="A11" s="151">
        <v>11</v>
      </c>
      <c r="B11" s="199"/>
      <c r="C11" s="200"/>
      <c r="D11" s="155"/>
      <c r="E11" s="171" t="s">
        <v>12</v>
      </c>
      <c r="F11" s="686" t="str">
        <f>IF(R11="","",R11)</f>
        <v/>
      </c>
      <c r="G11" s="686"/>
      <c r="H11" s="155"/>
      <c r="I11" s="155"/>
      <c r="J11" s="171" t="s">
        <v>13</v>
      </c>
      <c r="K11" s="684" t="str">
        <f>IF(V11="","",V11)</f>
        <v/>
      </c>
      <c r="L11" s="684"/>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51">
        <v>24</v>
      </c>
      <c r="AI11" s="552">
        <v>50</v>
      </c>
      <c r="AJ11" s="553">
        <v>0</v>
      </c>
      <c r="AK11" s="552" t="str">
        <f t="shared" si="1"/>
        <v/>
      </c>
      <c r="AL11" s="552" t="str">
        <f t="shared" si="2"/>
        <v/>
      </c>
      <c r="AM11" s="552"/>
      <c r="AN11" s="552"/>
      <c r="AO11" s="552"/>
      <c r="AP11" s="552"/>
      <c r="AQ11" s="554"/>
      <c r="AR11" s="554"/>
    </row>
    <row r="12" spans="1:44">
      <c r="A12" s="151">
        <v>12</v>
      </c>
      <c r="B12" s="199"/>
      <c r="C12" s="200"/>
      <c r="D12" s="155"/>
      <c r="E12" s="171" t="s">
        <v>14</v>
      </c>
      <c r="F12" s="686" t="str">
        <f>IF(R12="","",R12)</f>
        <v/>
      </c>
      <c r="G12" s="686"/>
      <c r="H12" s="155"/>
      <c r="I12" s="155"/>
      <c r="J12" s="171" t="s">
        <v>15</v>
      </c>
      <c r="K12" s="685" t="str">
        <f>IF(V12="","",V12)</f>
        <v/>
      </c>
      <c r="L12" s="685"/>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51">
        <v>25</v>
      </c>
      <c r="AI12" s="552">
        <v>50</v>
      </c>
      <c r="AJ12" s="553">
        <v>0</v>
      </c>
      <c r="AK12" s="552" t="str">
        <f t="shared" si="1"/>
        <v/>
      </c>
      <c r="AL12" s="552" t="str">
        <f t="shared" si="2"/>
        <v/>
      </c>
      <c r="AM12" s="552"/>
      <c r="AN12" s="552"/>
      <c r="AO12" s="552"/>
      <c r="AP12" s="552"/>
      <c r="AQ12" s="554"/>
      <c r="AR12" s="554"/>
    </row>
    <row r="13" spans="1:44">
      <c r="A13" s="151">
        <v>13</v>
      </c>
      <c r="B13" s="199"/>
      <c r="C13" s="200"/>
      <c r="D13" s="155"/>
      <c r="E13" s="171" t="s">
        <v>16</v>
      </c>
      <c r="F13" s="686" t="str">
        <f>IF(R13="","",R13)</f>
        <v/>
      </c>
      <c r="G13" s="686"/>
      <c r="H13" s="155"/>
      <c r="I13" s="155"/>
      <c r="J13" s="171" t="s">
        <v>17</v>
      </c>
      <c r="K13" s="684" t="str">
        <f>IF(V13="","",V13)</f>
        <v/>
      </c>
      <c r="L13" s="684"/>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51">
        <v>25</v>
      </c>
      <c r="AI13" s="552">
        <v>50</v>
      </c>
      <c r="AJ13" s="553">
        <v>0</v>
      </c>
      <c r="AK13" s="552" t="str">
        <f t="shared" si="1"/>
        <v/>
      </c>
      <c r="AL13" s="552" t="str">
        <f t="shared" si="2"/>
        <v/>
      </c>
      <c r="AM13" s="552"/>
      <c r="AN13" s="552"/>
      <c r="AO13" s="552"/>
      <c r="AP13" s="552"/>
      <c r="AQ13" s="554"/>
      <c r="AR13" s="554"/>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51">
        <v>26</v>
      </c>
      <c r="AI14" s="552">
        <v>50</v>
      </c>
      <c r="AJ14" s="553">
        <v>0</v>
      </c>
      <c r="AK14" s="552" t="str">
        <f t="shared" si="1"/>
        <v/>
      </c>
      <c r="AL14" s="552" t="str">
        <f t="shared" si="2"/>
        <v/>
      </c>
      <c r="AM14" s="552"/>
      <c r="AN14" s="552"/>
      <c r="AO14" s="552"/>
      <c r="AP14" s="552"/>
      <c r="AQ14" s="554"/>
      <c r="AR14" s="554"/>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51">
        <v>28</v>
      </c>
      <c r="AI15" s="552">
        <v>20</v>
      </c>
      <c r="AJ15" s="553">
        <v>0</v>
      </c>
      <c r="AK15" s="552" t="str">
        <f t="shared" si="1"/>
        <v/>
      </c>
      <c r="AL15" s="552" t="str">
        <f t="shared" si="2"/>
        <v/>
      </c>
      <c r="AM15" s="552"/>
      <c r="AN15" s="552"/>
      <c r="AO15" s="552"/>
      <c r="AP15" s="552"/>
      <c r="AQ15" s="554"/>
      <c r="AR15" s="554"/>
    </row>
    <row r="16" spans="1:44">
      <c r="A16" s="151">
        <v>16</v>
      </c>
      <c r="B16" s="199"/>
      <c r="C16" s="200"/>
      <c r="D16" s="155"/>
      <c r="E16" s="171" t="s">
        <v>21</v>
      </c>
      <c r="F16" s="684" t="str">
        <f>IF(R17="","",R17)</f>
        <v/>
      </c>
      <c r="G16" s="684"/>
      <c r="H16" s="155"/>
      <c r="I16" s="155"/>
      <c r="J16" s="171" t="s">
        <v>22</v>
      </c>
      <c r="K16" s="685" t="str">
        <f>IF(V17="","",V17)</f>
        <v/>
      </c>
      <c r="L16" s="685"/>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51">
        <v>28</v>
      </c>
      <c r="AI16" s="552">
        <v>50</v>
      </c>
      <c r="AJ16" s="553">
        <v>0</v>
      </c>
      <c r="AK16" s="552" t="str">
        <f t="shared" si="1"/>
        <v/>
      </c>
      <c r="AL16" s="552" t="str">
        <f t="shared" si="2"/>
        <v/>
      </c>
      <c r="AM16" s="552"/>
      <c r="AN16" s="552"/>
      <c r="AO16" s="552"/>
      <c r="AP16" s="552"/>
      <c r="AQ16" s="554"/>
      <c r="AR16" s="554"/>
    </row>
    <row r="17" spans="1:44">
      <c r="A17" s="151">
        <v>17</v>
      </c>
      <c r="B17" s="199"/>
      <c r="C17" s="200"/>
      <c r="D17" s="155"/>
      <c r="E17" s="171" t="s">
        <v>23</v>
      </c>
      <c r="F17" s="684" t="str">
        <f>IF(R18="","",R18)</f>
        <v/>
      </c>
      <c r="G17" s="684"/>
      <c r="H17" s="155"/>
      <c r="I17" s="155"/>
      <c r="J17" s="171" t="s">
        <v>24</v>
      </c>
      <c r="K17" s="684" t="str">
        <f>IF(V18="","",V18)</f>
        <v/>
      </c>
      <c r="L17" s="684"/>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51">
        <v>28</v>
      </c>
      <c r="AI17" s="552">
        <v>50</v>
      </c>
      <c r="AJ17" s="553">
        <v>0</v>
      </c>
      <c r="AK17" s="552" t="str">
        <f t="shared" si="1"/>
        <v/>
      </c>
      <c r="AL17" s="552" t="str">
        <f t="shared" si="2"/>
        <v/>
      </c>
      <c r="AM17" s="552"/>
      <c r="AN17" s="552"/>
      <c r="AO17" s="552"/>
      <c r="AP17" s="552"/>
      <c r="AQ17" s="554"/>
      <c r="AR17" s="554"/>
    </row>
    <row r="18" spans="1:44">
      <c r="A18" s="151">
        <v>18</v>
      </c>
      <c r="B18" s="199"/>
      <c r="C18" s="200"/>
      <c r="D18" s="155"/>
      <c r="E18" s="171" t="s">
        <v>25</v>
      </c>
      <c r="F18" s="684" t="str">
        <f>IF(R19="","",R19)</f>
        <v/>
      </c>
      <c r="G18" s="684"/>
      <c r="H18" s="155"/>
      <c r="I18" s="155"/>
      <c r="J18" s="171" t="s">
        <v>26</v>
      </c>
      <c r="K18" s="684" t="str">
        <f>IF(V19="","",V19)</f>
        <v/>
      </c>
      <c r="L18" s="684"/>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51">
        <v>28</v>
      </c>
      <c r="AI18" s="552">
        <v>50</v>
      </c>
      <c r="AJ18" s="553">
        <v>0</v>
      </c>
      <c r="AK18" s="552" t="str">
        <f t="shared" si="1"/>
        <v/>
      </c>
      <c r="AL18" s="552" t="str">
        <f t="shared" si="2"/>
        <v/>
      </c>
      <c r="AM18" s="552"/>
      <c r="AN18" s="552"/>
      <c r="AO18" s="552"/>
      <c r="AP18" s="552"/>
      <c r="AQ18" s="554"/>
      <c r="AR18" s="554"/>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377</v>
      </c>
      <c r="AB19" s="197"/>
      <c r="AC19" s="184" t="str">
        <f t="shared" si="0"/>
        <v/>
      </c>
      <c r="AD19" s="198" t="str">
        <f>IF(V14="","",V14)</f>
        <v/>
      </c>
      <c r="AH19" s="551">
        <v>28</v>
      </c>
      <c r="AI19" s="552">
        <v>50</v>
      </c>
      <c r="AJ19" s="553">
        <v>0</v>
      </c>
      <c r="AK19" s="552" t="str">
        <f t="shared" si="1"/>
        <v/>
      </c>
      <c r="AL19" s="552" t="str">
        <f t="shared" si="2"/>
        <v/>
      </c>
      <c r="AM19" s="552"/>
      <c r="AN19" s="552"/>
      <c r="AO19" s="552"/>
      <c r="AP19" s="552"/>
      <c r="AQ19" s="554"/>
      <c r="AR19" s="554"/>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51">
        <v>28</v>
      </c>
      <c r="AI20" s="552">
        <v>100</v>
      </c>
      <c r="AJ20" s="553">
        <v>0</v>
      </c>
      <c r="AK20" s="552" t="str">
        <f t="shared" si="1"/>
        <v/>
      </c>
      <c r="AL20" s="552" t="str">
        <f t="shared" si="2"/>
        <v/>
      </c>
      <c r="AM20" s="552"/>
      <c r="AN20" s="552"/>
      <c r="AO20" s="552"/>
      <c r="AP20" s="552"/>
      <c r="AQ20" s="554"/>
      <c r="AR20" s="554"/>
    </row>
    <row r="21" spans="1:44">
      <c r="A21" s="151">
        <v>21</v>
      </c>
      <c r="B21" s="199"/>
      <c r="C21" s="200"/>
      <c r="D21" s="155"/>
      <c r="E21" s="171" t="s">
        <v>28</v>
      </c>
      <c r="F21" s="684" t="str">
        <f>IF(R22="","",R22)</f>
        <v/>
      </c>
      <c r="G21" s="684"/>
      <c r="H21" s="155"/>
      <c r="I21" s="155"/>
      <c r="J21" s="171" t="s">
        <v>29</v>
      </c>
      <c r="K21" s="684" t="str">
        <f>IF(V21="","",V21)</f>
        <v/>
      </c>
      <c r="L21" s="684"/>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51">
        <v>28</v>
      </c>
      <c r="AI21" s="552">
        <v>300</v>
      </c>
      <c r="AJ21" s="553">
        <v>0</v>
      </c>
      <c r="AK21" s="552" t="str">
        <f t="shared" si="1"/>
        <v/>
      </c>
      <c r="AL21" s="552" t="str">
        <f t="shared" si="2"/>
        <v/>
      </c>
      <c r="AM21" s="552"/>
      <c r="AN21" s="552"/>
      <c r="AO21" s="552"/>
      <c r="AP21" s="552"/>
      <c r="AQ21" s="554"/>
      <c r="AR21" s="554"/>
    </row>
    <row r="22" spans="1:44">
      <c r="A22" s="151">
        <v>22</v>
      </c>
      <c r="B22" s="199"/>
      <c r="C22" s="200"/>
      <c r="D22" s="155"/>
      <c r="E22" s="171" t="s">
        <v>22</v>
      </c>
      <c r="F22" s="685" t="str">
        <f>IF(R23="","",R23)</f>
        <v/>
      </c>
      <c r="G22" s="685"/>
      <c r="H22" s="155"/>
      <c r="I22" s="155"/>
      <c r="J22" s="171"/>
      <c r="K22" s="684" t="str">
        <f>IF(V22="","",V22)</f>
        <v/>
      </c>
      <c r="L22" s="684"/>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51">
        <v>28</v>
      </c>
      <c r="AI22" s="552">
        <v>400</v>
      </c>
      <c r="AJ22" s="553">
        <v>0</v>
      </c>
      <c r="AK22" s="552" t="str">
        <f t="shared" si="1"/>
        <v/>
      </c>
      <c r="AL22" s="552" t="str">
        <f t="shared" si="2"/>
        <v/>
      </c>
      <c r="AM22" s="552"/>
      <c r="AN22" s="552"/>
      <c r="AO22" s="552"/>
      <c r="AP22" s="552"/>
      <c r="AQ22" s="554"/>
      <c r="AR22" s="555"/>
    </row>
    <row r="23" spans="1:44">
      <c r="A23" s="151">
        <v>23</v>
      </c>
      <c r="B23" s="199"/>
      <c r="C23" s="200"/>
      <c r="D23" s="208" t="s">
        <v>30</v>
      </c>
      <c r="E23" s="155"/>
      <c r="F23" s="155"/>
      <c r="G23" s="155"/>
      <c r="H23" s="155"/>
      <c r="I23" s="155"/>
      <c r="J23" s="171" t="s">
        <v>31</v>
      </c>
      <c r="K23" s="684" t="str">
        <f>IF(V24="","",V24)</f>
        <v/>
      </c>
      <c r="L23" s="684"/>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51">
        <v>30</v>
      </c>
      <c r="AI23" s="552">
        <v>50</v>
      </c>
      <c r="AJ23" s="553">
        <v>0</v>
      </c>
      <c r="AK23" s="552" t="str">
        <f t="shared" si="1"/>
        <v/>
      </c>
      <c r="AL23" s="552" t="str">
        <f t="shared" si="2"/>
        <v/>
      </c>
      <c r="AM23" s="552"/>
      <c r="AN23" s="552"/>
      <c r="AO23" s="552"/>
      <c r="AP23" s="552"/>
      <c r="AQ23" s="554"/>
      <c r="AR23" s="554"/>
    </row>
    <row r="24" spans="1:44">
      <c r="A24" s="151">
        <v>24</v>
      </c>
      <c r="B24" s="199"/>
      <c r="C24" s="200"/>
      <c r="D24" s="155"/>
      <c r="E24" s="171" t="s">
        <v>21</v>
      </c>
      <c r="F24" s="684" t="str">
        <f>IF(R25="","",R25)</f>
        <v/>
      </c>
      <c r="G24" s="684"/>
      <c r="H24" s="155"/>
      <c r="I24" s="155"/>
      <c r="J24" s="155"/>
      <c r="K24" s="684" t="str">
        <f>IF(V25="","",V25)</f>
        <v/>
      </c>
      <c r="L24" s="684"/>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51">
        <v>32</v>
      </c>
      <c r="AI24" s="552">
        <v>50</v>
      </c>
      <c r="AJ24" s="553">
        <v>0</v>
      </c>
      <c r="AK24" s="552" t="str">
        <f t="shared" si="1"/>
        <v/>
      </c>
      <c r="AL24" s="552" t="str">
        <f t="shared" si="2"/>
        <v/>
      </c>
      <c r="AM24" s="552"/>
      <c r="AN24" s="552"/>
      <c r="AO24" s="552"/>
      <c r="AP24" s="552"/>
      <c r="AQ24" s="554"/>
      <c r="AR24" s="554"/>
    </row>
    <row r="25" spans="1:44">
      <c r="A25" s="151">
        <v>25</v>
      </c>
      <c r="B25" s="199"/>
      <c r="C25" s="200"/>
      <c r="D25" s="155"/>
      <c r="E25" s="171" t="s">
        <v>23</v>
      </c>
      <c r="F25" s="684" t="str">
        <f>IF(R26="","",R26)</f>
        <v/>
      </c>
      <c r="G25" s="684"/>
      <c r="H25" s="155"/>
      <c r="I25" s="155"/>
      <c r="J25" s="216"/>
      <c r="K25" s="684" t="str">
        <f>IF(V26="","",V26)</f>
        <v/>
      </c>
      <c r="L25" s="684"/>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51">
        <v>32</v>
      </c>
      <c r="AI25" s="552">
        <v>50</v>
      </c>
      <c r="AJ25" s="553">
        <v>0</v>
      </c>
      <c r="AK25" s="552" t="str">
        <f t="shared" si="1"/>
        <v/>
      </c>
      <c r="AL25" s="552" t="str">
        <f t="shared" si="2"/>
        <v/>
      </c>
      <c r="AM25" s="552"/>
      <c r="AN25" s="552"/>
      <c r="AO25" s="552"/>
      <c r="AP25" s="552"/>
      <c r="AQ25" s="554"/>
      <c r="AR25" s="554"/>
    </row>
    <row r="26" spans="1:44">
      <c r="A26" s="151">
        <v>26</v>
      </c>
      <c r="B26" s="199"/>
      <c r="C26" s="200"/>
      <c r="D26" s="155"/>
      <c r="E26" s="171" t="s">
        <v>24</v>
      </c>
      <c r="F26" s="684" t="str">
        <f>IF(R27="","",R27)</f>
        <v/>
      </c>
      <c r="G26" s="684"/>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51">
        <v>34</v>
      </c>
      <c r="AI26" s="552">
        <v>50</v>
      </c>
      <c r="AJ26" s="553">
        <v>0</v>
      </c>
      <c r="AK26" s="552" t="str">
        <f t="shared" si="1"/>
        <v/>
      </c>
      <c r="AL26" s="552" t="str">
        <f t="shared" si="2"/>
        <v/>
      </c>
      <c r="AM26" s="552"/>
      <c r="AN26" s="552"/>
      <c r="AO26" s="552"/>
      <c r="AP26" s="552"/>
      <c r="AQ26" s="554"/>
      <c r="AR26" s="554"/>
    </row>
    <row r="27" spans="1:44">
      <c r="A27" s="151">
        <v>27</v>
      </c>
      <c r="B27" s="199"/>
      <c r="C27" s="200"/>
      <c r="D27" s="208" t="s">
        <v>33</v>
      </c>
      <c r="E27" s="155"/>
      <c r="F27" s="155"/>
      <c r="G27" s="155"/>
      <c r="H27" s="155"/>
      <c r="I27" s="155"/>
      <c r="J27" s="171" t="s">
        <v>34</v>
      </c>
      <c r="K27" s="684" t="str">
        <f>IF(V28="","",V28)</f>
        <v/>
      </c>
      <c r="L27" s="684"/>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51">
        <v>34</v>
      </c>
      <c r="AI27" s="552">
        <v>50</v>
      </c>
      <c r="AJ27" s="553">
        <v>0</v>
      </c>
      <c r="AK27" s="552" t="str">
        <f t="shared" si="1"/>
        <v/>
      </c>
      <c r="AL27" s="552" t="str">
        <f t="shared" si="2"/>
        <v/>
      </c>
      <c r="AM27" s="552"/>
      <c r="AN27" s="552"/>
      <c r="AO27" s="552"/>
      <c r="AP27" s="552"/>
      <c r="AQ27" s="554"/>
      <c r="AR27" s="554"/>
    </row>
    <row r="28" spans="1:44">
      <c r="A28" s="151">
        <v>28</v>
      </c>
      <c r="B28" s="199"/>
      <c r="C28" s="200"/>
      <c r="D28" s="155"/>
      <c r="E28" s="171" t="s">
        <v>21</v>
      </c>
      <c r="F28" s="684" t="str">
        <f>IF(R29="","",R29)</f>
        <v/>
      </c>
      <c r="G28" s="684"/>
      <c r="H28" s="155"/>
      <c r="I28" s="216"/>
      <c r="J28" s="171" t="s">
        <v>35</v>
      </c>
      <c r="K28" s="684" t="str">
        <f>IF(V29="","",V29)</f>
        <v/>
      </c>
      <c r="L28" s="684"/>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51">
        <v>36</v>
      </c>
      <c r="AI28" s="552">
        <v>50</v>
      </c>
      <c r="AJ28" s="553">
        <v>0</v>
      </c>
      <c r="AK28" s="552" t="str">
        <f t="shared" si="1"/>
        <v/>
      </c>
      <c r="AL28" s="552" t="str">
        <f t="shared" si="2"/>
        <v/>
      </c>
      <c r="AM28" s="552"/>
      <c r="AN28" s="552"/>
      <c r="AO28" s="552"/>
      <c r="AP28" s="552"/>
      <c r="AQ28" s="554"/>
      <c r="AR28" s="554"/>
    </row>
    <row r="29" spans="1:44" ht="16.5" thickBot="1">
      <c r="A29" s="151">
        <v>29</v>
      </c>
      <c r="B29" s="199"/>
      <c r="C29" s="200"/>
      <c r="D29" s="155"/>
      <c r="E29" s="171" t="s">
        <v>23</v>
      </c>
      <c r="F29" s="684" t="str">
        <f>IF(R30="","",R30)</f>
        <v/>
      </c>
      <c r="G29" s="684"/>
      <c r="H29" s="155"/>
      <c r="I29" s="208" t="s">
        <v>36</v>
      </c>
      <c r="J29" s="171" t="s">
        <v>37</v>
      </c>
      <c r="K29" s="684" t="str">
        <f>IF(V32="","",V32)</f>
        <v/>
      </c>
      <c r="L29" s="684"/>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56">
        <v>38</v>
      </c>
      <c r="AI29" s="557">
        <v>50</v>
      </c>
      <c r="AJ29" s="558">
        <v>0</v>
      </c>
      <c r="AK29" s="557" t="str">
        <f t="shared" si="1"/>
        <v/>
      </c>
      <c r="AL29" s="557" t="str">
        <f t="shared" si="2"/>
        <v/>
      </c>
      <c r="AM29" s="557"/>
      <c r="AN29" s="557"/>
      <c r="AO29" s="557"/>
      <c r="AP29" s="557"/>
      <c r="AQ29" s="559"/>
      <c r="AR29" s="559"/>
    </row>
    <row r="30" spans="1:44">
      <c r="A30" s="151">
        <v>30</v>
      </c>
      <c r="B30" s="199"/>
      <c r="C30" s="200"/>
      <c r="D30" s="155"/>
      <c r="E30" s="171" t="s">
        <v>24</v>
      </c>
      <c r="F30" s="684" t="str">
        <f>IF(R31="","",R31)</f>
        <v/>
      </c>
      <c r="G30" s="684"/>
      <c r="H30" s="155"/>
      <c r="I30" s="155"/>
      <c r="J30" s="171" t="s">
        <v>38</v>
      </c>
      <c r="K30" s="684" t="str">
        <f>IF(V33="","",V33)</f>
        <v/>
      </c>
      <c r="L30" s="684"/>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60">
        <v>28</v>
      </c>
      <c r="AI30" s="561">
        <v>50</v>
      </c>
      <c r="AJ30" s="562">
        <v>0</v>
      </c>
      <c r="AK30" s="561" t="str">
        <f t="shared" si="1"/>
        <v/>
      </c>
      <c r="AL30" s="561" t="str">
        <f t="shared" ref="AL30:AL39" si="5">IF($V$25="","",$V$25)</f>
        <v/>
      </c>
      <c r="AM30" s="561"/>
      <c r="AN30" s="561"/>
      <c r="AO30" s="561"/>
      <c r="AP30" s="561"/>
      <c r="AQ30" s="563"/>
      <c r="AR30" s="563"/>
    </row>
    <row r="31" spans="1:44" ht="16.5"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64">
        <v>28</v>
      </c>
      <c r="AI31" s="565">
        <v>50</v>
      </c>
      <c r="AJ31" s="566">
        <v>0</v>
      </c>
      <c r="AK31" s="565" t="str">
        <f t="shared" si="1"/>
        <v/>
      </c>
      <c r="AL31" s="565" t="str">
        <f t="shared" si="5"/>
        <v/>
      </c>
      <c r="AM31" s="565"/>
      <c r="AN31" s="565"/>
      <c r="AO31" s="565"/>
      <c r="AP31" s="565"/>
      <c r="AQ31" s="567"/>
      <c r="AR31" s="567"/>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68">
        <v>30</v>
      </c>
      <c r="AI32" s="569">
        <v>50</v>
      </c>
      <c r="AJ32" s="570">
        <v>0</v>
      </c>
      <c r="AK32" s="569" t="str">
        <f t="shared" si="1"/>
        <v/>
      </c>
      <c r="AL32" s="569" t="str">
        <f t="shared" si="5"/>
        <v/>
      </c>
      <c r="AM32" s="569"/>
      <c r="AN32" s="569"/>
      <c r="AO32" s="569"/>
      <c r="AP32" s="569"/>
      <c r="AQ32" s="571"/>
      <c r="AR32" s="571"/>
    </row>
    <row r="33" spans="1:44" ht="19.5"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64">
        <v>30</v>
      </c>
      <c r="AI33" s="565">
        <v>50</v>
      </c>
      <c r="AJ33" s="566">
        <v>0</v>
      </c>
      <c r="AK33" s="565" t="str">
        <f t="shared" si="1"/>
        <v/>
      </c>
      <c r="AL33" s="565" t="str">
        <f t="shared" si="5"/>
        <v/>
      </c>
      <c r="AM33" s="565"/>
      <c r="AN33" s="565"/>
      <c r="AO33" s="565"/>
      <c r="AP33" s="565"/>
      <c r="AQ33" s="567"/>
      <c r="AR33" s="567"/>
    </row>
    <row r="34" spans="1:44" ht="17.25"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68">
        <v>32</v>
      </c>
      <c r="AI34" s="569">
        <v>50</v>
      </c>
      <c r="AJ34" s="570">
        <v>0</v>
      </c>
      <c r="AK34" s="569" t="str">
        <f t="shared" si="1"/>
        <v/>
      </c>
      <c r="AL34" s="569" t="str">
        <f t="shared" si="5"/>
        <v/>
      </c>
      <c r="AM34" s="569"/>
      <c r="AN34" s="569"/>
      <c r="AO34" s="569"/>
      <c r="AP34" s="569"/>
      <c r="AQ34" s="571"/>
      <c r="AR34" s="571"/>
    </row>
    <row r="35" spans="1:44" ht="17.25" thickTop="1" thickBot="1">
      <c r="A35" s="151">
        <v>35</v>
      </c>
      <c r="B35" s="199"/>
      <c r="C35" s="221" t="s">
        <v>41</v>
      </c>
      <c r="D35" s="681" t="s">
        <v>42</v>
      </c>
      <c r="E35" s="681"/>
      <c r="F35" s="681"/>
      <c r="G35" s="682" t="s">
        <v>43</v>
      </c>
      <c r="H35" s="682"/>
      <c r="I35" s="682"/>
      <c r="J35" s="681" t="s">
        <v>44</v>
      </c>
      <c r="K35" s="681"/>
      <c r="L35" s="681"/>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64">
        <v>32</v>
      </c>
      <c r="AI35" s="565">
        <v>50</v>
      </c>
      <c r="AJ35" s="566">
        <v>0</v>
      </c>
      <c r="AK35" s="565" t="str">
        <f t="shared" ref="AK35:AK49" si="6">IF($V$21="","",$V$21)</f>
        <v/>
      </c>
      <c r="AL35" s="565" t="str">
        <f t="shared" si="5"/>
        <v/>
      </c>
      <c r="AM35" s="565"/>
      <c r="AN35" s="565"/>
      <c r="AO35" s="565"/>
      <c r="AP35" s="565"/>
      <c r="AQ35" s="567"/>
      <c r="AR35" s="567"/>
    </row>
    <row r="36" spans="1:44" ht="16.5" thickTop="1">
      <c r="A36" s="151">
        <v>36</v>
      </c>
      <c r="B36" s="199"/>
      <c r="C36" s="223" t="s">
        <v>46</v>
      </c>
      <c r="D36" s="681"/>
      <c r="E36" s="681"/>
      <c r="F36" s="681"/>
      <c r="G36" s="682"/>
      <c r="H36" s="682"/>
      <c r="I36" s="682"/>
      <c r="J36" s="681"/>
      <c r="K36" s="681"/>
      <c r="L36" s="681"/>
      <c r="M36" s="201"/>
      <c r="N36" s="155"/>
      <c r="O36" s="155"/>
      <c r="P36" s="155"/>
      <c r="Q36" s="155"/>
      <c r="R36" s="155"/>
      <c r="S36" s="155"/>
      <c r="T36" s="155"/>
      <c r="U36" s="155"/>
      <c r="V36" s="155"/>
      <c r="W36" s="155"/>
      <c r="X36" s="155"/>
      <c r="Y36" s="155"/>
      <c r="AA36" s="171" t="s">
        <v>34</v>
      </c>
      <c r="AB36" s="197"/>
      <c r="AC36" s="184" t="str">
        <f t="shared" si="4"/>
        <v/>
      </c>
      <c r="AD36" s="198" t="str">
        <f>IF(V28="","",V28)</f>
        <v/>
      </c>
      <c r="AH36" s="568">
        <v>34</v>
      </c>
      <c r="AI36" s="569">
        <v>50</v>
      </c>
      <c r="AJ36" s="570">
        <v>0</v>
      </c>
      <c r="AK36" s="569" t="str">
        <f t="shared" si="6"/>
        <v/>
      </c>
      <c r="AL36" s="569" t="str">
        <f t="shared" si="5"/>
        <v/>
      </c>
      <c r="AM36" s="569"/>
      <c r="AN36" s="569"/>
      <c r="AO36" s="569"/>
      <c r="AP36" s="569"/>
      <c r="AQ36" s="571"/>
      <c r="AR36" s="571"/>
    </row>
    <row r="37" spans="1:44" ht="16.5"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64">
        <v>34</v>
      </c>
      <c r="AI37" s="565">
        <v>50</v>
      </c>
      <c r="AJ37" s="566">
        <v>0</v>
      </c>
      <c r="AK37" s="565" t="str">
        <f t="shared" si="6"/>
        <v/>
      </c>
      <c r="AL37" s="565" t="str">
        <f t="shared" si="5"/>
        <v/>
      </c>
      <c r="AM37" s="565"/>
      <c r="AN37" s="565"/>
      <c r="AO37" s="565"/>
      <c r="AP37" s="565"/>
      <c r="AQ37" s="567"/>
      <c r="AR37" s="567"/>
    </row>
    <row r="38" spans="1:44" ht="16.5"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378</v>
      </c>
      <c r="AB38" s="197"/>
      <c r="AC38" s="184" t="str">
        <f t="shared" si="4"/>
        <v/>
      </c>
      <c r="AD38" s="198" t="str">
        <f>IF(V21="","",V21)</f>
        <v/>
      </c>
      <c r="AH38" s="568">
        <v>36</v>
      </c>
      <c r="AI38" s="569">
        <v>50</v>
      </c>
      <c r="AJ38" s="570">
        <v>0</v>
      </c>
      <c r="AK38" s="569" t="str">
        <f t="shared" si="6"/>
        <v/>
      </c>
      <c r="AL38" s="569" t="str">
        <f t="shared" si="5"/>
        <v/>
      </c>
      <c r="AM38" s="569"/>
      <c r="AN38" s="569"/>
      <c r="AO38" s="569"/>
      <c r="AP38" s="569"/>
      <c r="AQ38" s="571"/>
      <c r="AR38" s="571"/>
    </row>
    <row r="39" spans="1:44" ht="16.5"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379</v>
      </c>
      <c r="AB39" s="197"/>
      <c r="AC39" s="184" t="str">
        <f t="shared" si="4"/>
        <v/>
      </c>
      <c r="AD39" s="198" t="str">
        <f>IF(V22="","",V22)</f>
        <v/>
      </c>
      <c r="AH39" s="572">
        <v>38</v>
      </c>
      <c r="AI39" s="573">
        <v>50</v>
      </c>
      <c r="AJ39" s="574">
        <v>0</v>
      </c>
      <c r="AK39" s="573" t="str">
        <f t="shared" si="6"/>
        <v/>
      </c>
      <c r="AL39" s="573" t="str">
        <f t="shared" si="5"/>
        <v/>
      </c>
      <c r="AM39" s="573"/>
      <c r="AN39" s="573"/>
      <c r="AO39" s="573"/>
      <c r="AP39" s="573"/>
      <c r="AQ39" s="575"/>
      <c r="AR39" s="575"/>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380</v>
      </c>
      <c r="AB40" s="197"/>
      <c r="AC40" s="184" t="str">
        <f t="shared" si="4"/>
        <v/>
      </c>
      <c r="AD40" s="198" t="str">
        <f>IF(V24="","",V24)</f>
        <v/>
      </c>
      <c r="AH40" s="576">
        <v>28</v>
      </c>
      <c r="AI40" s="577">
        <v>50</v>
      </c>
      <c r="AJ40" s="578">
        <v>0</v>
      </c>
      <c r="AK40" s="577" t="str">
        <f t="shared" si="6"/>
        <v/>
      </c>
      <c r="AL40" s="577" t="str">
        <f t="shared" ref="AL40:AL49" si="8">IF($V$26="","",$V$26)</f>
        <v/>
      </c>
      <c r="AM40" s="577"/>
      <c r="AN40" s="577"/>
      <c r="AO40" s="577"/>
      <c r="AP40" s="577"/>
      <c r="AQ40" s="579"/>
      <c r="AR40" s="579"/>
    </row>
    <row r="41" spans="1:44" ht="16.5"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381</v>
      </c>
      <c r="AB41" s="197"/>
      <c r="AC41" s="184" t="str">
        <f t="shared" si="4"/>
        <v/>
      </c>
      <c r="AD41" s="198" t="str">
        <f>IF(V25="","",V25)</f>
        <v/>
      </c>
      <c r="AH41" s="580">
        <v>28</v>
      </c>
      <c r="AI41" s="581">
        <v>50</v>
      </c>
      <c r="AJ41" s="582">
        <v>0</v>
      </c>
      <c r="AK41" s="581" t="str">
        <f t="shared" si="6"/>
        <v/>
      </c>
      <c r="AL41" s="581" t="str">
        <f t="shared" si="8"/>
        <v/>
      </c>
      <c r="AM41" s="581"/>
      <c r="AN41" s="581"/>
      <c r="AO41" s="581"/>
      <c r="AP41" s="581"/>
      <c r="AQ41" s="583"/>
      <c r="AR41" s="583"/>
    </row>
    <row r="42" spans="1:44" ht="16.5"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382</v>
      </c>
      <c r="AB42" s="197"/>
      <c r="AC42" s="184" t="str">
        <f t="shared" si="4"/>
        <v/>
      </c>
      <c r="AD42" s="198" t="str">
        <f>IF(V26="","",V26)</f>
        <v/>
      </c>
      <c r="AH42" s="584">
        <v>30</v>
      </c>
      <c r="AI42" s="585">
        <v>50</v>
      </c>
      <c r="AJ42" s="586">
        <v>0</v>
      </c>
      <c r="AK42" s="585" t="str">
        <f t="shared" si="6"/>
        <v/>
      </c>
      <c r="AL42" s="585" t="str">
        <f t="shared" si="8"/>
        <v/>
      </c>
      <c r="AM42" s="585"/>
      <c r="AN42" s="585"/>
      <c r="AO42" s="585"/>
      <c r="AP42" s="585"/>
      <c r="AQ42" s="587"/>
      <c r="AR42" s="587"/>
    </row>
    <row r="43" spans="1:44" ht="18.75">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80">
        <v>30</v>
      </c>
      <c r="AI43" s="581">
        <v>50</v>
      </c>
      <c r="AJ43" s="582">
        <v>0</v>
      </c>
      <c r="AK43" s="581" t="str">
        <f t="shared" si="6"/>
        <v/>
      </c>
      <c r="AL43" s="581" t="str">
        <f t="shared" si="8"/>
        <v/>
      </c>
      <c r="AM43" s="581"/>
      <c r="AN43" s="581"/>
      <c r="AO43" s="581"/>
      <c r="AP43" s="581"/>
      <c r="AQ43" s="583"/>
      <c r="AR43" s="583"/>
    </row>
    <row r="44" spans="1:44">
      <c r="A44" s="151">
        <v>44</v>
      </c>
      <c r="B44" s="199"/>
      <c r="C44" s="240" t="s">
        <v>62</v>
      </c>
      <c r="D44" s="155"/>
      <c r="E44" s="155"/>
      <c r="F44" s="155"/>
      <c r="G44" s="155"/>
      <c r="H44" s="155"/>
      <c r="I44" s="155"/>
      <c r="J44" s="155"/>
      <c r="K44" s="155"/>
      <c r="L44" s="683" t="s">
        <v>63</v>
      </c>
      <c r="M44" s="683"/>
      <c r="N44" s="155"/>
      <c r="O44" s="165"/>
      <c r="P44" s="155"/>
      <c r="Q44" s="155"/>
      <c r="R44" s="155"/>
      <c r="S44" s="155"/>
      <c r="T44" s="155"/>
      <c r="U44" s="155"/>
      <c r="V44" s="155"/>
      <c r="W44" s="155"/>
      <c r="X44" s="155"/>
      <c r="Y44" s="167"/>
      <c r="AA44" s="171" t="s">
        <v>383</v>
      </c>
      <c r="AB44" s="197"/>
      <c r="AC44" s="184" t="str">
        <f t="shared" si="4"/>
        <v/>
      </c>
      <c r="AD44" s="198" t="str">
        <f>IF(V33="","",V33)</f>
        <v/>
      </c>
      <c r="AH44" s="584">
        <v>32</v>
      </c>
      <c r="AI44" s="585">
        <v>50</v>
      </c>
      <c r="AJ44" s="586">
        <v>0</v>
      </c>
      <c r="AK44" s="585" t="str">
        <f t="shared" si="6"/>
        <v/>
      </c>
      <c r="AL44" s="585" t="str">
        <f t="shared" si="8"/>
        <v/>
      </c>
      <c r="AM44" s="585"/>
      <c r="AN44" s="585"/>
      <c r="AO44" s="585"/>
      <c r="AP44" s="585"/>
      <c r="AQ44" s="587"/>
      <c r="AR44" s="587"/>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80">
        <v>32</v>
      </c>
      <c r="AI45" s="581">
        <v>50</v>
      </c>
      <c r="AJ45" s="582">
        <v>0</v>
      </c>
      <c r="AK45" s="581" t="str">
        <f t="shared" si="6"/>
        <v/>
      </c>
      <c r="AL45" s="581" t="str">
        <f t="shared" si="8"/>
        <v/>
      </c>
      <c r="AM45" s="581"/>
      <c r="AN45" s="581"/>
      <c r="AO45" s="581"/>
      <c r="AP45" s="581"/>
      <c r="AQ45" s="583"/>
      <c r="AR45" s="583"/>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84">
        <v>34</v>
      </c>
      <c r="AI46" s="585">
        <v>50</v>
      </c>
      <c r="AJ46" s="586">
        <v>0</v>
      </c>
      <c r="AK46" s="585" t="str">
        <f t="shared" si="6"/>
        <v/>
      </c>
      <c r="AL46" s="585" t="str">
        <f t="shared" si="8"/>
        <v/>
      </c>
      <c r="AM46" s="585"/>
      <c r="AN46" s="585"/>
      <c r="AO46" s="585"/>
      <c r="AP46" s="585"/>
      <c r="AQ46" s="587"/>
      <c r="AR46" s="587"/>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272</v>
      </c>
      <c r="AB47" s="197"/>
      <c r="AC47" s="155"/>
      <c r="AD47" s="198" t="str">
        <f>IF(P100="","",P100)</f>
        <v/>
      </c>
      <c r="AH47" s="580">
        <v>34</v>
      </c>
      <c r="AI47" s="581">
        <v>50</v>
      </c>
      <c r="AJ47" s="582">
        <v>0</v>
      </c>
      <c r="AK47" s="581" t="str">
        <f t="shared" si="6"/>
        <v/>
      </c>
      <c r="AL47" s="581" t="str">
        <f t="shared" si="8"/>
        <v/>
      </c>
      <c r="AM47" s="581"/>
      <c r="AN47" s="581"/>
      <c r="AO47" s="581"/>
      <c r="AP47" s="581"/>
      <c r="AQ47" s="583"/>
      <c r="AR47" s="583"/>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384</v>
      </c>
      <c r="AB48" s="197"/>
      <c r="AC48" s="155"/>
      <c r="AD48" s="198" t="str">
        <f>IF(Q100="","",Q100)</f>
        <v/>
      </c>
      <c r="AH48" s="584">
        <v>38</v>
      </c>
      <c r="AI48" s="585">
        <v>50</v>
      </c>
      <c r="AJ48" s="586">
        <v>0</v>
      </c>
      <c r="AK48" s="585" t="str">
        <f t="shared" si="6"/>
        <v/>
      </c>
      <c r="AL48" s="585" t="str">
        <f t="shared" si="8"/>
        <v/>
      </c>
      <c r="AM48" s="585"/>
      <c r="AN48" s="585"/>
      <c r="AO48" s="585"/>
      <c r="AP48" s="585"/>
      <c r="AQ48" s="587"/>
      <c r="AR48" s="587"/>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385</v>
      </c>
      <c r="AB49" s="197"/>
      <c r="AC49" s="155"/>
      <c r="AD49" s="198" t="str">
        <f>IF(R100="","",R100)</f>
        <v/>
      </c>
      <c r="AH49" s="580">
        <v>38</v>
      </c>
      <c r="AI49" s="581">
        <v>50</v>
      </c>
      <c r="AJ49" s="582">
        <v>0</v>
      </c>
      <c r="AK49" s="581" t="str">
        <f t="shared" si="6"/>
        <v/>
      </c>
      <c r="AL49" s="581" t="str">
        <f t="shared" si="8"/>
        <v/>
      </c>
      <c r="AM49" s="581"/>
      <c r="AN49" s="581"/>
      <c r="AO49" s="581"/>
      <c r="AP49" s="581"/>
      <c r="AQ49" s="583"/>
      <c r="AR49" s="583"/>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272</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384</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385</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272</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384</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385</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272</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384</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385</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272</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384</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385</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272</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384</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385</v>
      </c>
      <c r="AB65" s="197"/>
      <c r="AC65" s="155"/>
      <c r="AD65" s="198" t="str">
        <f>IF(U101="","",U101)</f>
        <v/>
      </c>
      <c r="AH65"/>
      <c r="AI65"/>
      <c r="AJ65"/>
      <c r="AK65"/>
      <c r="AL65"/>
      <c r="AM65"/>
      <c r="AN65"/>
      <c r="AO65"/>
      <c r="AP65"/>
      <c r="AQ65"/>
      <c r="AR65"/>
    </row>
    <row r="66" spans="1:44" ht="16.5"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272</v>
      </c>
      <c r="AB66" s="197"/>
      <c r="AC66" s="155"/>
      <c r="AD66" s="198" t="str">
        <f>IF(S102="","",S102)</f>
        <v/>
      </c>
      <c r="AH66"/>
      <c r="AI66"/>
      <c r="AJ66"/>
      <c r="AK66"/>
      <c r="AL66"/>
      <c r="AM66"/>
      <c r="AN66"/>
      <c r="AO66"/>
      <c r="AP66"/>
      <c r="AQ66"/>
      <c r="AR66"/>
    </row>
    <row r="67" spans="1:44" ht="16.5"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384</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385</v>
      </c>
      <c r="AB68" s="197"/>
      <c r="AC68" s="155"/>
      <c r="AD68" s="198"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272</v>
      </c>
      <c r="AB69" s="197"/>
      <c r="AC69" s="155"/>
      <c r="AD69" s="198" t="str">
        <f>IF(S103="","",S103)</f>
        <v/>
      </c>
      <c r="AH69"/>
      <c r="AI69"/>
      <c r="AJ69"/>
      <c r="AK69"/>
      <c r="AL69"/>
      <c r="AM69"/>
      <c r="AN69"/>
      <c r="AO69"/>
      <c r="AP69"/>
      <c r="AQ69"/>
      <c r="AR69"/>
    </row>
    <row r="70" spans="1:44" ht="19.5"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384</v>
      </c>
      <c r="AB70" s="197"/>
      <c r="AC70" s="155"/>
      <c r="AD70" s="198" t="str">
        <f>IF(T103="","",T103)</f>
        <v/>
      </c>
      <c r="AH70"/>
      <c r="AI70"/>
      <c r="AJ70"/>
      <c r="AK70"/>
      <c r="AL70"/>
      <c r="AM70"/>
      <c r="AN70"/>
      <c r="AO70"/>
      <c r="AP70"/>
      <c r="AQ70"/>
      <c r="AR70"/>
    </row>
    <row r="71" spans="1:44" ht="16.5"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385</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272</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384</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385</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272</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384</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385</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272</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384</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385</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272</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384</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385</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387</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388</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389</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390</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391</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392</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393</v>
      </c>
      <c r="AB92" s="197"/>
      <c r="AC92" s="245"/>
      <c r="AD92" s="255" t="str">
        <f>IF(X335="","",X335)</f>
        <v/>
      </c>
    </row>
    <row r="93" spans="1:44" ht="16.5"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5"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5"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7.25"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81" t="s">
        <v>42</v>
      </c>
      <c r="Q97" s="681"/>
      <c r="R97" s="681"/>
      <c r="S97" s="682" t="s">
        <v>43</v>
      </c>
      <c r="T97" s="682"/>
      <c r="U97" s="682"/>
      <c r="V97" s="681" t="s">
        <v>44</v>
      </c>
      <c r="W97" s="681"/>
      <c r="X97" s="681"/>
      <c r="Y97" s="167"/>
      <c r="AA97" s="261"/>
      <c r="AB97" s="261"/>
      <c r="AC97" s="261"/>
      <c r="AD97" s="261"/>
    </row>
    <row r="98" spans="1:30" ht="16.5"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81"/>
      <c r="Q98" s="681"/>
      <c r="R98" s="681"/>
      <c r="S98" s="682"/>
      <c r="T98" s="682"/>
      <c r="U98" s="682"/>
      <c r="V98" s="681"/>
      <c r="W98" s="681"/>
      <c r="X98" s="681"/>
      <c r="Y98" s="167"/>
      <c r="AA98" s="208" t="s">
        <v>394</v>
      </c>
      <c r="AB98" s="155"/>
      <c r="AC98" s="155"/>
      <c r="AD98" s="155"/>
    </row>
    <row r="99" spans="1:30" ht="16.5"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5"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270</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395</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276</v>
      </c>
      <c r="AB102" s="197"/>
      <c r="AC102" s="155"/>
      <c r="AD102" s="198" t="str">
        <f t="shared" si="13"/>
        <v/>
      </c>
    </row>
    <row r="103" spans="1:30" ht="16.5"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281</v>
      </c>
      <c r="AB103" s="197"/>
      <c r="AC103" s="155"/>
      <c r="AD103" s="198" t="str">
        <f t="shared" si="13"/>
        <v/>
      </c>
    </row>
    <row r="104" spans="1:30" ht="17.25"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284</v>
      </c>
      <c r="AB104" s="197"/>
      <c r="AC104" s="155"/>
      <c r="AD104" s="198" t="str">
        <f t="shared" si="13"/>
        <v/>
      </c>
    </row>
    <row r="105" spans="1:30" ht="17.25" thickTop="1" thickBot="1">
      <c r="A105" s="151">
        <v>37</v>
      </c>
      <c r="B105" s="199"/>
      <c r="C105" s="155"/>
      <c r="D105" s="155"/>
      <c r="E105" s="155"/>
      <c r="F105" s="155"/>
      <c r="G105" s="155"/>
      <c r="H105" s="188" t="s">
        <v>155</v>
      </c>
      <c r="I105" s="155"/>
      <c r="J105" s="155"/>
      <c r="K105" s="155"/>
      <c r="L105" s="155"/>
      <c r="M105" s="201"/>
      <c r="N105" s="155"/>
      <c r="O105" s="221" t="s">
        <v>41</v>
      </c>
      <c r="P105" s="681" t="s">
        <v>42</v>
      </c>
      <c r="Q105" s="681"/>
      <c r="R105" s="681"/>
      <c r="S105" s="682" t="s">
        <v>43</v>
      </c>
      <c r="T105" s="682"/>
      <c r="U105" s="682"/>
      <c r="V105" s="681" t="s">
        <v>44</v>
      </c>
      <c r="W105" s="681"/>
      <c r="X105" s="681"/>
      <c r="Y105" s="167"/>
      <c r="AA105" s="171" t="s">
        <v>274</v>
      </c>
      <c r="AB105" s="197"/>
      <c r="AC105" s="155"/>
      <c r="AD105" s="198" t="str">
        <f>IF(U427="","",U427)</f>
        <v/>
      </c>
    </row>
    <row r="106" spans="1:30" ht="16.5"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81"/>
      <c r="Q106" s="681"/>
      <c r="R106" s="681"/>
      <c r="S106" s="682"/>
      <c r="T106" s="682"/>
      <c r="U106" s="682"/>
      <c r="V106" s="681"/>
      <c r="W106" s="681"/>
      <c r="X106" s="681"/>
      <c r="Y106" s="167"/>
      <c r="AA106" s="171" t="s">
        <v>277</v>
      </c>
      <c r="AB106" s="197"/>
      <c r="AC106" s="155"/>
      <c r="AD106" s="198" t="str">
        <f>IF(U428="","",U428)</f>
        <v/>
      </c>
    </row>
    <row r="107" spans="1:30" ht="16.5"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282</v>
      </c>
      <c r="AB107" s="197"/>
      <c r="AC107" s="155"/>
      <c r="AD107" s="198" t="str">
        <f>IF(U429="","",U429)</f>
        <v/>
      </c>
    </row>
    <row r="108" spans="1:30" ht="16.5"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396</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397</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270</v>
      </c>
      <c r="AB110" s="197"/>
      <c r="AC110" s="155"/>
      <c r="AD110" s="198">
        <f t="shared" si="14"/>
        <v>0</v>
      </c>
    </row>
    <row r="111" spans="1:30" ht="16.5"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398</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274</v>
      </c>
      <c r="AB112" s="197"/>
      <c r="AC112" s="155"/>
      <c r="AD112" s="198" t="str">
        <f t="shared" si="14"/>
        <v/>
      </c>
    </row>
    <row r="113" spans="1:30" ht="16.5"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277</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282</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399</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270</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398</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274</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277</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282</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400</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270</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398</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274</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277</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282</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317</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319</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401</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5"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5" thickTop="1">
      <c r="A135" s="151">
        <v>67</v>
      </c>
      <c r="B135" s="155"/>
      <c r="C135" s="247" t="s">
        <v>3</v>
      </c>
      <c r="D135" s="589" t="str">
        <f>IF($P$7="","",$P$7)</f>
        <v/>
      </c>
      <c r="E135" s="162"/>
      <c r="F135" s="162"/>
      <c r="G135" s="162"/>
      <c r="H135" s="162"/>
      <c r="I135" s="162"/>
      <c r="J135" s="162"/>
      <c r="K135" s="162"/>
      <c r="L135" s="247" t="s">
        <v>4</v>
      </c>
      <c r="M135" s="249" t="str">
        <f>IF($X$7="","",$X$7)</f>
        <v>Eugene Mah</v>
      </c>
      <c r="N135" s="155"/>
      <c r="O135" s="287" t="s">
        <v>175</v>
      </c>
      <c r="P135" s="155"/>
      <c r="Q135" s="208" t="s">
        <v>713</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9.5"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5"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c r="AC139" s="294" t="str">
        <f>IF(AB139&lt;&gt;AD139,"Change","")</f>
        <v/>
      </c>
      <c r="AD139" s="295" t="str">
        <f>IF(Q472="","",Q472)</f>
        <v/>
      </c>
    </row>
    <row r="140" spans="1:30" ht="16.5" thickBot="1">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5" thickBot="1">
      <c r="A141" s="151">
        <v>5</v>
      </c>
      <c r="B141" s="199"/>
      <c r="C141" s="155"/>
      <c r="D141" s="155" t="s">
        <v>161</v>
      </c>
      <c r="E141" s="202" t="str">
        <f t="shared" ref="E141:H142" si="18">IF(Q116="","",Q116)</f>
        <v/>
      </c>
      <c r="F141" s="203" t="str">
        <f t="shared" si="18"/>
        <v/>
      </c>
      <c r="G141" s="203" t="str">
        <f t="shared" si="18"/>
        <v/>
      </c>
      <c r="H141" s="418"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c r="AC141" s="294" t="str">
        <f>IF(AB141&lt;&gt;AD141,"Change","")</f>
        <v/>
      </c>
      <c r="AD141" s="295" t="str">
        <f>IF(Q474="","",Q474)</f>
        <v/>
      </c>
    </row>
    <row r="142" spans="1:30" ht="16.5" thickBot="1">
      <c r="A142" s="151">
        <v>6</v>
      </c>
      <c r="B142" s="199"/>
      <c r="C142" s="155"/>
      <c r="D142" s="155" t="s">
        <v>162</v>
      </c>
      <c r="E142" s="257" t="str">
        <f t="shared" si="18"/>
        <v/>
      </c>
      <c r="F142" s="258" t="str">
        <f t="shared" si="18"/>
        <v/>
      </c>
      <c r="G142" s="258" t="str">
        <f t="shared" si="18"/>
        <v/>
      </c>
      <c r="H142" s="414"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696</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272</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4" t="str">
        <f>IF(Q139="","",Q139)</f>
        <v/>
      </c>
      <c r="R146" s="304" t="str">
        <f t="shared" ref="R146:V146" si="20">IF(R139="","",R139)</f>
        <v/>
      </c>
      <c r="S146" s="304" t="str">
        <f t="shared" si="20"/>
        <v/>
      </c>
      <c r="T146" s="304" t="str">
        <f t="shared" si="20"/>
        <v/>
      </c>
      <c r="U146" s="304" t="str">
        <f t="shared" si="20"/>
        <v/>
      </c>
      <c r="V146" s="304" t="str">
        <f t="shared" si="20"/>
        <v/>
      </c>
      <c r="Y146" s="167"/>
      <c r="AA146" s="247"/>
      <c r="AB146" s="299"/>
      <c r="AC146" s="162"/>
      <c r="AD146" s="307"/>
    </row>
    <row r="147" spans="1:32" ht="16.5" thickBot="1">
      <c r="A147" s="151">
        <v>11</v>
      </c>
      <c r="B147" s="199"/>
      <c r="C147" s="155"/>
      <c r="D147" s="155" t="s">
        <v>167</v>
      </c>
      <c r="E147" s="170" t="s">
        <v>157</v>
      </c>
      <c r="F147" s="170" t="s">
        <v>168</v>
      </c>
      <c r="G147" s="155"/>
      <c r="H147" s="155"/>
      <c r="I147" s="216"/>
      <c r="J147" s="171" t="s">
        <v>183</v>
      </c>
      <c r="K147" s="706" t="str">
        <f>IF(O132="","",IF(O132=1,"YES",IF(O132=3,"NA","")))</f>
        <v/>
      </c>
      <c r="L147" s="308" t="str">
        <f>IF(O132=2,"NO","")</f>
        <v/>
      </c>
      <c r="M147" s="201"/>
      <c r="N147" s="155"/>
      <c r="O147" s="302"/>
      <c r="P147" s="303" t="s">
        <v>178</v>
      </c>
      <c r="Q147" s="304" t="str">
        <f>IF(Q140="","",Q140)</f>
        <v/>
      </c>
      <c r="R147" s="304" t="str">
        <f t="shared" ref="R147:V147" si="21">IF(R140="","",R140)</f>
        <v/>
      </c>
      <c r="S147" s="304" t="str">
        <f t="shared" si="21"/>
        <v/>
      </c>
      <c r="T147" s="304" t="str">
        <f t="shared" si="21"/>
        <v/>
      </c>
      <c r="U147" s="304" t="str">
        <f t="shared" si="21"/>
        <v/>
      </c>
      <c r="V147" s="304" t="str">
        <f t="shared" si="21"/>
        <v/>
      </c>
      <c r="Y147" s="167"/>
      <c r="AA147" s="247"/>
      <c r="AB147" s="293"/>
      <c r="AC147" s="294" t="str">
        <f>IF(AB147&lt;&gt;AD147,"Change","")</f>
        <v/>
      </c>
      <c r="AD147" s="295" t="str">
        <f>IF(Q480="","",Q480)</f>
        <v/>
      </c>
    </row>
    <row r="148" spans="1:32">
      <c r="A148" s="151">
        <v>12</v>
      </c>
      <c r="B148" s="199"/>
      <c r="C148" s="155"/>
      <c r="D148" s="170">
        <v>1</v>
      </c>
      <c r="E148" s="202" t="str">
        <f t="shared" ref="E148:F155" si="22">IF(Q123="","",Q123)</f>
        <v/>
      </c>
      <c r="F148" s="418" t="str">
        <f t="shared" si="22"/>
        <v/>
      </c>
      <c r="G148" s="155"/>
      <c r="H148" s="155"/>
      <c r="I148" s="216"/>
      <c r="J148" s="171" t="s">
        <v>185</v>
      </c>
      <c r="K148" s="707" t="str">
        <f>IF(O133="","",IF(O133=1,"YES",IF(O133=3,"NA","")))</f>
        <v/>
      </c>
      <c r="L148" s="308" t="str">
        <f>IF(O133=2,"NO","")</f>
        <v/>
      </c>
      <c r="M148" s="201"/>
      <c r="N148" s="155"/>
      <c r="O148" s="302"/>
      <c r="P148" s="303" t="s">
        <v>699</v>
      </c>
      <c r="Q148" s="286"/>
      <c r="R148" s="286"/>
      <c r="S148" s="286"/>
      <c r="T148" s="286"/>
      <c r="U148" s="286"/>
      <c r="V148" s="286"/>
      <c r="Y148" s="167"/>
    </row>
    <row r="149" spans="1:32">
      <c r="A149" s="151">
        <v>13</v>
      </c>
      <c r="B149" s="199"/>
      <c r="C149" s="155"/>
      <c r="D149" s="170">
        <v>2</v>
      </c>
      <c r="E149" s="211" t="str">
        <f t="shared" si="22"/>
        <v/>
      </c>
      <c r="F149" s="403" t="str">
        <f t="shared" si="22"/>
        <v/>
      </c>
      <c r="G149" s="155"/>
      <c r="H149" s="155"/>
      <c r="I149" s="155"/>
      <c r="J149" s="171" t="s">
        <v>173</v>
      </c>
      <c r="K149" s="707" t="str">
        <f>IF(S132="","",S132)</f>
        <v/>
      </c>
      <c r="L149" s="155"/>
      <c r="M149" s="201"/>
      <c r="N149" s="155"/>
      <c r="O149" s="302"/>
      <c r="P149" s="303" t="s">
        <v>700</v>
      </c>
      <c r="Q149" s="286"/>
      <c r="R149" s="286"/>
      <c r="S149" s="286"/>
      <c r="T149" s="286"/>
      <c r="U149" s="286"/>
      <c r="V149" s="286"/>
      <c r="Y149" s="167"/>
    </row>
    <row r="150" spans="1:32">
      <c r="A150" s="151">
        <v>14</v>
      </c>
      <c r="B150" s="199"/>
      <c r="C150" s="155"/>
      <c r="D150" s="170">
        <v>4</v>
      </c>
      <c r="E150" s="211" t="str">
        <f t="shared" si="22"/>
        <v/>
      </c>
      <c r="F150" s="403" t="str">
        <f t="shared" si="22"/>
        <v/>
      </c>
      <c r="G150" s="171" t="s">
        <v>169</v>
      </c>
      <c r="H150" s="290" t="str">
        <f>IF(T125="","",T125)</f>
        <v/>
      </c>
      <c r="I150" s="155"/>
      <c r="J150" s="155"/>
      <c r="K150" s="155"/>
      <c r="L150" s="155"/>
      <c r="M150" s="201"/>
      <c r="N150" s="155"/>
      <c r="O150" s="302"/>
      <c r="P150" s="303" t="s">
        <v>701</v>
      </c>
      <c r="Q150" s="286"/>
      <c r="R150" s="286"/>
      <c r="S150" s="286"/>
      <c r="T150" s="286"/>
      <c r="U150" s="286"/>
      <c r="V150" s="286"/>
      <c r="Y150" s="167"/>
      <c r="AA150" s="159" t="s">
        <v>704</v>
      </c>
    </row>
    <row r="151" spans="1:32">
      <c r="A151" s="151">
        <v>15</v>
      </c>
      <c r="B151" s="199"/>
      <c r="C151" s="155"/>
      <c r="D151" s="170">
        <v>4</v>
      </c>
      <c r="E151" s="211" t="str">
        <f t="shared" si="22"/>
        <v/>
      </c>
      <c r="F151" s="403" t="str">
        <f t="shared" si="22"/>
        <v/>
      </c>
      <c r="G151" s="171" t="s">
        <v>170</v>
      </c>
      <c r="H151" s="291" t="str">
        <f>IF(T126="","",T126)</f>
        <v/>
      </c>
      <c r="I151" s="155"/>
      <c r="J151" s="155"/>
      <c r="K151" s="155"/>
      <c r="L151" s="155"/>
      <c r="M151" s="201"/>
      <c r="N151" s="155"/>
      <c r="O151" s="302"/>
      <c r="P151" s="303" t="s">
        <v>702</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1" t="str">
        <f t="shared" si="22"/>
        <v/>
      </c>
      <c r="F152" s="403" t="str">
        <f t="shared" si="22"/>
        <v/>
      </c>
      <c r="G152" s="252" t="s">
        <v>163</v>
      </c>
      <c r="H152" s="162" t="s">
        <v>171</v>
      </c>
      <c r="I152" s="155"/>
      <c r="J152" s="155"/>
      <c r="K152" s="155"/>
      <c r="L152" s="155"/>
      <c r="M152" s="201"/>
      <c r="N152" s="155"/>
      <c r="O152" s="302"/>
      <c r="P152" s="303" t="s">
        <v>703</v>
      </c>
      <c r="Q152" s="286"/>
      <c r="R152" s="286"/>
      <c r="S152" s="286"/>
      <c r="T152" s="286"/>
      <c r="U152" s="286"/>
      <c r="V152" s="286"/>
      <c r="Y152" s="167"/>
      <c r="Z152" s="303" t="s">
        <v>699</v>
      </c>
      <c r="AA152" s="306" t="str">
        <f t="shared" ref="AA152:AF152" si="24">IF(OR(Q148="",Q$153=""),"",ABS(Q148-Q$153)/Q$153)</f>
        <v/>
      </c>
      <c r="AB152" s="306" t="str">
        <f t="shared" si="24"/>
        <v/>
      </c>
      <c r="AC152" s="306" t="str">
        <f t="shared" si="24"/>
        <v/>
      </c>
      <c r="AD152" s="306" t="str">
        <f t="shared" si="24"/>
        <v/>
      </c>
      <c r="AE152" s="306" t="str">
        <f t="shared" si="24"/>
        <v/>
      </c>
      <c r="AF152" s="306" t="str">
        <f t="shared" si="24"/>
        <v/>
      </c>
    </row>
    <row r="153" spans="1:32">
      <c r="A153" s="151">
        <v>17</v>
      </c>
      <c r="B153" s="199"/>
      <c r="C153" s="155"/>
      <c r="D153" s="170">
        <v>4</v>
      </c>
      <c r="E153" s="211" t="str">
        <f t="shared" si="22"/>
        <v/>
      </c>
      <c r="F153" s="403" t="str">
        <f t="shared" si="22"/>
        <v/>
      </c>
      <c r="G153" s="155"/>
      <c r="H153" s="155"/>
      <c r="I153" s="155"/>
      <c r="J153" s="155"/>
      <c r="K153" s="155"/>
      <c r="L153" s="155"/>
      <c r="M153" s="201"/>
      <c r="N153" s="155"/>
      <c r="O153" s="302"/>
      <c r="P153" s="303" t="s">
        <v>251</v>
      </c>
      <c r="Q153" s="599" t="str">
        <f>IF(Q148="","",AVERAGE(Q148:Q152))</f>
        <v/>
      </c>
      <c r="R153" s="599" t="str">
        <f t="shared" ref="R153:V153" si="25">IF(R148="","",AVERAGE(R148:R152))</f>
        <v/>
      </c>
      <c r="S153" s="599" t="str">
        <f t="shared" si="25"/>
        <v/>
      </c>
      <c r="T153" s="599" t="str">
        <f t="shared" si="25"/>
        <v/>
      </c>
      <c r="U153" s="599" t="str">
        <f t="shared" si="25"/>
        <v/>
      </c>
      <c r="V153" s="599" t="str">
        <f t="shared" si="25"/>
        <v/>
      </c>
      <c r="Y153" s="167"/>
      <c r="Z153" s="303" t="s">
        <v>700</v>
      </c>
      <c r="AA153" s="306" t="str">
        <f t="shared" ref="AA153:AA156" si="26">IF(OR(Q149="",Q$153=""),"",ABS(Q149-Q$153)/Q$153)</f>
        <v/>
      </c>
      <c r="AB153" s="306" t="str">
        <f t="shared" ref="AB153:AF153" si="27">IF(OR(R149="",R$153=""),"",ABS(R149-R$153)/R$153)</f>
        <v/>
      </c>
      <c r="AC153" s="306" t="str">
        <f t="shared" si="27"/>
        <v/>
      </c>
      <c r="AD153" s="306" t="str">
        <f t="shared" si="27"/>
        <v/>
      </c>
      <c r="AE153" s="306" t="str">
        <f t="shared" si="27"/>
        <v/>
      </c>
      <c r="AF153" s="306" t="str">
        <f t="shared" si="27"/>
        <v/>
      </c>
    </row>
    <row r="154" spans="1:32">
      <c r="A154" s="151">
        <v>18</v>
      </c>
      <c r="B154" s="199"/>
      <c r="C154" s="155"/>
      <c r="D154" s="170">
        <v>6</v>
      </c>
      <c r="E154" s="211" t="str">
        <f t="shared" si="22"/>
        <v/>
      </c>
      <c r="F154" s="403" t="str">
        <f t="shared" si="22"/>
        <v/>
      </c>
      <c r="G154" s="155"/>
      <c r="H154" s="155"/>
      <c r="I154" s="155"/>
      <c r="J154" s="155"/>
      <c r="K154" s="155"/>
      <c r="L154" s="155"/>
      <c r="M154" s="201"/>
      <c r="N154" s="155"/>
      <c r="O154" s="302"/>
      <c r="P154" s="303" t="s">
        <v>697</v>
      </c>
      <c r="Q154" s="309" t="str">
        <f>IF(AA152="","",MAX(AA152:AA156))</f>
        <v/>
      </c>
      <c r="R154" s="309" t="str">
        <f>IF(AB152="","",MAX(AB152:AB156))</f>
        <v/>
      </c>
      <c r="S154" s="309" t="str">
        <f>IF(AC152="","",MAX(AC152:AC156))</f>
        <v/>
      </c>
      <c r="T154" s="309" t="str">
        <f t="shared" ref="T154" si="28">IF(AD152="","",MAX(AD152:AD156))</f>
        <v/>
      </c>
      <c r="U154" s="309" t="str">
        <f>IF(AE152="","",MAX(AE152:AE156))</f>
        <v/>
      </c>
      <c r="V154" s="309" t="str">
        <f>IF(AF152="","",MAX(AF152:AF156))</f>
        <v/>
      </c>
      <c r="Y154" s="167"/>
      <c r="Z154" s="303" t="s">
        <v>701</v>
      </c>
      <c r="AA154" s="306" t="str">
        <f t="shared" si="26"/>
        <v/>
      </c>
      <c r="AB154" s="306" t="str">
        <f>IF(OR(R150="",R$153=""),"",ABS(R150-R$153)/R$153)</f>
        <v/>
      </c>
      <c r="AC154" s="306" t="str">
        <f>IF(OR(S150="",S$153=""),"",ABS(S150-S$153)/S$153)</f>
        <v/>
      </c>
      <c r="AD154" s="306" t="str">
        <f>IF(OR(T150="",T$153=""),"",ABS(T150-T$153)/T$153)</f>
        <v/>
      </c>
      <c r="AE154" s="306" t="str">
        <f>IF(OR(U150="",U$153=""),"",ABS(U150-U$153)/U$153)</f>
        <v/>
      </c>
      <c r="AF154" s="306" t="str">
        <f>IF(OR(V150="",V$153=""),"",ABS(V150-V$153)/V$153)</f>
        <v/>
      </c>
    </row>
    <row r="155" spans="1:32" ht="16.5" thickBot="1">
      <c r="A155" s="151">
        <v>19</v>
      </c>
      <c r="B155" s="199"/>
      <c r="C155" s="155"/>
      <c r="D155" s="170">
        <v>8</v>
      </c>
      <c r="E155" s="257" t="str">
        <f t="shared" si="22"/>
        <v/>
      </c>
      <c r="F155" s="414" t="str">
        <f t="shared" si="22"/>
        <v/>
      </c>
      <c r="G155" s="155"/>
      <c r="H155" s="155"/>
      <c r="I155" s="155"/>
      <c r="J155" s="155"/>
      <c r="K155" s="155"/>
      <c r="L155" s="155"/>
      <c r="M155" s="201"/>
      <c r="N155" s="155"/>
      <c r="O155" s="302"/>
      <c r="P155" s="303" t="s">
        <v>180</v>
      </c>
      <c r="Q155" s="304" t="str">
        <f>IF(Q154="","",IF(Q154&lt;0.07,"YES","NO"))</f>
        <v/>
      </c>
      <c r="R155" s="304" t="str">
        <f t="shared" ref="R155:V155" si="29">IF(R154="","",IF(R154&lt;0.07,"YES","NO"))</f>
        <v/>
      </c>
      <c r="S155" s="304" t="str">
        <f t="shared" si="29"/>
        <v/>
      </c>
      <c r="T155" s="304" t="str">
        <f t="shared" si="29"/>
        <v/>
      </c>
      <c r="U155" s="304" t="str">
        <f t="shared" si="29"/>
        <v/>
      </c>
      <c r="V155" s="304" t="str">
        <f t="shared" si="29"/>
        <v/>
      </c>
      <c r="Y155" s="167"/>
      <c r="Z155" s="303" t="s">
        <v>702</v>
      </c>
      <c r="AA155" s="306" t="str">
        <f t="shared" si="26"/>
        <v/>
      </c>
      <c r="AB155" s="306" t="str">
        <f t="shared" ref="AB155:AF155" si="30">IF(OR(R151="",R$153=""),"",ABS(R151-R$153)/R$153)</f>
        <v/>
      </c>
      <c r="AC155" s="306" t="str">
        <f t="shared" si="30"/>
        <v/>
      </c>
      <c r="AD155" s="306" t="str">
        <f t="shared" si="30"/>
        <v/>
      </c>
      <c r="AE155" s="306" t="str">
        <f t="shared" si="30"/>
        <v/>
      </c>
      <c r="AF155" s="306" t="str">
        <f t="shared" si="30"/>
        <v/>
      </c>
    </row>
    <row r="156" spans="1:32" ht="16.5" thickBot="1">
      <c r="A156" s="151">
        <v>20</v>
      </c>
      <c r="B156" s="310"/>
      <c r="C156" s="177"/>
      <c r="D156" s="177"/>
      <c r="E156" s="177"/>
      <c r="F156" s="177"/>
      <c r="G156" s="177"/>
      <c r="H156" s="177"/>
      <c r="I156" s="177"/>
      <c r="J156" s="177"/>
      <c r="K156" s="177"/>
      <c r="L156" s="177"/>
      <c r="M156" s="311"/>
      <c r="N156" s="155"/>
      <c r="O156" s="302"/>
      <c r="Y156" s="167"/>
      <c r="Z156" s="303" t="s">
        <v>703</v>
      </c>
      <c r="AA156" s="306" t="str">
        <f t="shared" si="26"/>
        <v/>
      </c>
      <c r="AB156" s="306" t="str">
        <f t="shared" ref="AB156:AF156" si="31">IF(OR(R152="",R$153=""),"",ABS(R152-R$153)/R$153)</f>
        <v/>
      </c>
      <c r="AC156" s="306" t="str">
        <f t="shared" si="31"/>
        <v/>
      </c>
      <c r="AD156" s="306" t="str">
        <f t="shared" si="31"/>
        <v/>
      </c>
      <c r="AE156" s="306" t="str">
        <f t="shared" si="31"/>
        <v/>
      </c>
      <c r="AF156" s="306" t="str">
        <f t="shared" si="31"/>
        <v/>
      </c>
    </row>
    <row r="157" spans="1:32" ht="16.5" thickBot="1">
      <c r="A157" s="151">
        <v>21</v>
      </c>
      <c r="B157" s="199"/>
      <c r="C157" s="305" t="s">
        <v>175</v>
      </c>
      <c r="D157" s="155"/>
      <c r="E157" s="155"/>
      <c r="F157" s="155"/>
      <c r="G157" s="155"/>
      <c r="H157" s="155"/>
      <c r="I157" s="155"/>
      <c r="J157" s="155"/>
      <c r="K157" s="155"/>
      <c r="L157" s="155"/>
      <c r="M157" s="201"/>
      <c r="N157" s="155"/>
      <c r="O157" s="302"/>
      <c r="P157" s="312" t="s">
        <v>163</v>
      </c>
      <c r="Q157" s="313" t="s">
        <v>698</v>
      </c>
      <c r="Y157" s="167"/>
    </row>
    <row r="158" spans="1:32">
      <c r="A158" s="151">
        <v>22</v>
      </c>
      <c r="B158" s="199"/>
      <c r="C158" s="155"/>
      <c r="D158" s="171" t="s">
        <v>203</v>
      </c>
      <c r="E158" s="202" t="str">
        <f t="shared" ref="E158:J158" si="32">IF(Q136="","",Q136)</f>
        <v/>
      </c>
      <c r="F158" s="203" t="str">
        <f t="shared" si="32"/>
        <v/>
      </c>
      <c r="G158" s="203" t="str">
        <f t="shared" si="32"/>
        <v/>
      </c>
      <c r="H158" s="203" t="str">
        <f t="shared" si="32"/>
        <v/>
      </c>
      <c r="I158" s="203" t="str">
        <f t="shared" si="32"/>
        <v/>
      </c>
      <c r="J158" s="418" t="str">
        <f t="shared" si="32"/>
        <v/>
      </c>
      <c r="K158" s="155"/>
      <c r="L158" s="155"/>
      <c r="M158" s="201"/>
      <c r="N158" s="155"/>
      <c r="O158" s="302"/>
      <c r="Y158" s="167"/>
    </row>
    <row r="159" spans="1:32">
      <c r="A159" s="151">
        <v>23</v>
      </c>
      <c r="B159" s="199"/>
      <c r="C159" s="155"/>
      <c r="D159" s="171" t="s">
        <v>29</v>
      </c>
      <c r="E159" s="211" t="str">
        <f t="shared" ref="E159:J164" si="33">IF(Q136="","",Q136)</f>
        <v/>
      </c>
      <c r="F159" s="212" t="str">
        <f t="shared" si="33"/>
        <v/>
      </c>
      <c r="G159" s="212" t="str">
        <f t="shared" si="33"/>
        <v/>
      </c>
      <c r="H159" s="212" t="str">
        <f t="shared" si="33"/>
        <v/>
      </c>
      <c r="I159" s="212" t="str">
        <f t="shared" si="33"/>
        <v/>
      </c>
      <c r="J159" s="403" t="str">
        <f t="shared" si="33"/>
        <v/>
      </c>
      <c r="K159" s="155"/>
      <c r="L159" s="155"/>
      <c r="M159" s="201"/>
      <c r="N159" s="155"/>
      <c r="O159" s="302"/>
      <c r="Y159" s="167"/>
    </row>
    <row r="160" spans="1:32">
      <c r="A160" s="151">
        <v>24</v>
      </c>
      <c r="B160" s="199"/>
      <c r="C160" s="155"/>
      <c r="D160" s="171" t="s">
        <v>31</v>
      </c>
      <c r="E160" s="211" t="str">
        <f t="shared" si="33"/>
        <v/>
      </c>
      <c r="F160" s="212" t="str">
        <f t="shared" si="33"/>
        <v/>
      </c>
      <c r="G160" s="212" t="str">
        <f t="shared" si="33"/>
        <v/>
      </c>
      <c r="H160" s="212" t="str">
        <f t="shared" si="33"/>
        <v/>
      </c>
      <c r="I160" s="212" t="str">
        <f t="shared" si="33"/>
        <v/>
      </c>
      <c r="J160" s="403" t="str">
        <f t="shared" si="33"/>
        <v/>
      </c>
      <c r="K160" s="155"/>
      <c r="L160" s="155"/>
      <c r="M160" s="201"/>
      <c r="N160" s="155"/>
      <c r="O160" s="302"/>
      <c r="Y160" s="167"/>
    </row>
    <row r="161" spans="1:25">
      <c r="A161" s="151">
        <v>25</v>
      </c>
      <c r="B161" s="199"/>
      <c r="C161" s="155"/>
      <c r="D161" s="171" t="s">
        <v>176</v>
      </c>
      <c r="E161" s="211" t="str">
        <f t="shared" si="33"/>
        <v/>
      </c>
      <c r="F161" s="212" t="str">
        <f t="shared" si="33"/>
        <v/>
      </c>
      <c r="G161" s="212" t="str">
        <f t="shared" si="33"/>
        <v/>
      </c>
      <c r="H161" s="212" t="str">
        <f t="shared" si="33"/>
        <v/>
      </c>
      <c r="I161" s="212" t="str">
        <f t="shared" si="33"/>
        <v/>
      </c>
      <c r="J161" s="403" t="str">
        <f t="shared" si="33"/>
        <v/>
      </c>
      <c r="K161" s="155"/>
      <c r="L161" s="155"/>
      <c r="M161" s="201"/>
      <c r="N161" s="155"/>
      <c r="O161" s="302"/>
      <c r="Y161" s="167"/>
    </row>
    <row r="162" spans="1:25">
      <c r="A162" s="151">
        <v>26</v>
      </c>
      <c r="B162" s="199"/>
      <c r="C162" s="155"/>
      <c r="D162" s="171" t="s">
        <v>177</v>
      </c>
      <c r="E162" s="211" t="str">
        <f t="shared" si="33"/>
        <v/>
      </c>
      <c r="F162" s="212" t="str">
        <f t="shared" si="33"/>
        <v/>
      </c>
      <c r="G162" s="212" t="str">
        <f t="shared" si="33"/>
        <v/>
      </c>
      <c r="H162" s="212" t="str">
        <f t="shared" si="33"/>
        <v/>
      </c>
      <c r="I162" s="212" t="str">
        <f t="shared" si="33"/>
        <v/>
      </c>
      <c r="J162" s="403" t="str">
        <f t="shared" si="33"/>
        <v/>
      </c>
      <c r="K162" s="155"/>
      <c r="L162" s="155"/>
      <c r="M162" s="201"/>
      <c r="N162" s="155"/>
      <c r="O162" s="165"/>
      <c r="P162" s="247" t="s">
        <v>181</v>
      </c>
      <c r="Q162" s="314" t="str">
        <f>IF(Q164&lt;&gt;"",Q164,IF(AB190="","",AB190))</f>
        <v/>
      </c>
      <c r="R162" s="315"/>
      <c r="S162" s="315"/>
      <c r="T162" s="315"/>
      <c r="U162" s="315"/>
      <c r="V162" s="315"/>
      <c r="W162" s="315"/>
      <c r="X162" s="315"/>
      <c r="Y162" s="167"/>
    </row>
    <row r="163" spans="1:25">
      <c r="A163" s="151">
        <v>27</v>
      </c>
      <c r="B163" s="199"/>
      <c r="C163" s="155"/>
      <c r="D163" s="171" t="s">
        <v>178</v>
      </c>
      <c r="E163" s="211" t="str">
        <f t="shared" si="33"/>
        <v/>
      </c>
      <c r="F163" s="212" t="str">
        <f t="shared" si="33"/>
        <v/>
      </c>
      <c r="G163" s="212" t="str">
        <f t="shared" si="33"/>
        <v/>
      </c>
      <c r="H163" s="212" t="str">
        <f t="shared" si="33"/>
        <v/>
      </c>
      <c r="I163" s="212" t="str">
        <f t="shared" si="33"/>
        <v/>
      </c>
      <c r="J163" s="403" t="str">
        <f t="shared" si="33"/>
        <v/>
      </c>
      <c r="K163" s="155"/>
      <c r="L163" s="155"/>
      <c r="M163" s="201"/>
      <c r="N163" s="155"/>
      <c r="O163" s="165"/>
      <c r="P163" s="316" t="s">
        <v>182</v>
      </c>
      <c r="Q163" s="317"/>
      <c r="R163" s="318"/>
      <c r="S163" s="318"/>
      <c r="T163" s="318"/>
      <c r="U163" s="318"/>
      <c r="V163" s="318"/>
      <c r="W163" s="318"/>
      <c r="X163" s="318"/>
      <c r="Y163" s="167"/>
    </row>
    <row r="164" spans="1:25">
      <c r="A164" s="151">
        <v>28</v>
      </c>
      <c r="B164" s="199"/>
      <c r="C164" s="155"/>
      <c r="D164" s="171" t="s">
        <v>179</v>
      </c>
      <c r="E164" s="211" t="str">
        <f t="shared" si="33"/>
        <v/>
      </c>
      <c r="F164" s="212" t="str">
        <f t="shared" si="33"/>
        <v/>
      </c>
      <c r="G164" s="212" t="str">
        <f t="shared" si="33"/>
        <v/>
      </c>
      <c r="H164" s="212" t="str">
        <f t="shared" si="33"/>
        <v/>
      </c>
      <c r="I164" s="212" t="str">
        <f t="shared" si="33"/>
        <v/>
      </c>
      <c r="J164" s="403" t="str">
        <f t="shared" si="33"/>
        <v/>
      </c>
      <c r="K164" s="155"/>
      <c r="L164" s="155"/>
      <c r="M164" s="201"/>
      <c r="N164" s="155"/>
      <c r="O164" s="165"/>
      <c r="P164" s="247" t="s">
        <v>184</v>
      </c>
      <c r="Q164" s="319"/>
      <c r="R164" s="318"/>
      <c r="S164" s="318"/>
      <c r="T164" s="318"/>
      <c r="U164" s="318"/>
      <c r="V164" s="318"/>
      <c r="W164" s="318"/>
      <c r="X164" s="318"/>
      <c r="Y164" s="167"/>
    </row>
    <row r="165" spans="1:25" ht="15.75" customHeight="1" thickBot="1">
      <c r="A165" s="151">
        <v>29</v>
      </c>
      <c r="B165" s="199"/>
      <c r="C165" s="155"/>
      <c r="D165" s="171" t="s">
        <v>180</v>
      </c>
      <c r="E165" s="211" t="str">
        <f>IF(Q142="","",IF(Q142=1,"YES","NO"))</f>
        <v/>
      </c>
      <c r="F165" s="212" t="str">
        <f t="shared" ref="F165:J165" si="34">IF(R142="","",IF(R142=1,"YES","NO"))</f>
        <v/>
      </c>
      <c r="G165" s="212" t="str">
        <f t="shared" si="34"/>
        <v/>
      </c>
      <c r="H165" s="212" t="str">
        <f t="shared" si="34"/>
        <v/>
      </c>
      <c r="I165" s="212" t="str">
        <f t="shared" si="34"/>
        <v/>
      </c>
      <c r="J165" s="403" t="str">
        <f t="shared" si="34"/>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705</v>
      </c>
      <c r="E166" s="696" t="str">
        <f>Q154</f>
        <v/>
      </c>
      <c r="F166" s="320" t="str">
        <f t="shared" ref="F166:J166" si="35">IF(R154="","",R154)</f>
        <v/>
      </c>
      <c r="G166" s="320" t="str">
        <f t="shared" si="35"/>
        <v/>
      </c>
      <c r="H166" s="320" t="str">
        <f t="shared" si="35"/>
        <v/>
      </c>
      <c r="I166" s="320" t="str">
        <f t="shared" si="35"/>
        <v/>
      </c>
      <c r="J166" s="697" t="str">
        <f t="shared" si="35"/>
        <v/>
      </c>
      <c r="K166" s="155"/>
      <c r="L166" s="155"/>
      <c r="M166" s="201"/>
      <c r="N166" s="155"/>
      <c r="O166" s="285" t="s">
        <v>186</v>
      </c>
      <c r="P166" s="157"/>
      <c r="Q166" s="157"/>
      <c r="R166" s="321"/>
      <c r="S166" s="195" t="s">
        <v>53</v>
      </c>
      <c r="T166" s="157"/>
      <c r="U166" s="157"/>
      <c r="V166" s="157"/>
      <c r="W166" s="157"/>
      <c r="X166" s="157"/>
      <c r="Y166" s="158"/>
    </row>
    <row r="167" spans="1:25" ht="16.5" thickBot="1">
      <c r="A167" s="151">
        <v>31</v>
      </c>
      <c r="B167" s="199"/>
      <c r="C167" s="155"/>
      <c r="D167" s="322" t="s">
        <v>180</v>
      </c>
      <c r="E167" s="698" t="str">
        <f t="shared" ref="E167:J167" si="36">Q155</f>
        <v/>
      </c>
      <c r="F167" s="699" t="str">
        <f t="shared" si="36"/>
        <v/>
      </c>
      <c r="G167" s="699" t="str">
        <f t="shared" si="36"/>
        <v/>
      </c>
      <c r="H167" s="699" t="str">
        <f t="shared" si="36"/>
        <v/>
      </c>
      <c r="I167" s="699" t="str">
        <f t="shared" si="36"/>
        <v/>
      </c>
      <c r="J167" s="700" t="str">
        <f t="shared" si="36"/>
        <v/>
      </c>
      <c r="K167" s="323"/>
      <c r="L167" s="323"/>
      <c r="M167" s="164"/>
      <c r="N167" s="155"/>
      <c r="O167" s="165"/>
      <c r="P167" s="673" t="s">
        <v>187</v>
      </c>
      <c r="Q167" s="673"/>
      <c r="R167" s="673"/>
      <c r="S167" s="673"/>
      <c r="T167" s="324"/>
      <c r="U167" s="673" t="s">
        <v>188</v>
      </c>
      <c r="V167" s="673"/>
      <c r="W167" s="155"/>
      <c r="X167" s="155"/>
      <c r="Y167" s="167"/>
    </row>
    <row r="168" spans="1:25" ht="16.5" thickBot="1">
      <c r="A168" s="151">
        <v>32</v>
      </c>
      <c r="B168" s="199"/>
      <c r="C168" s="155"/>
      <c r="D168" s="252" t="s">
        <v>163</v>
      </c>
      <c r="E168" s="162" t="s">
        <v>210</v>
      </c>
      <c r="F168" s="323"/>
      <c r="G168" s="323"/>
      <c r="H168" s="323"/>
      <c r="I168" s="323"/>
      <c r="J168" s="323"/>
      <c r="K168" s="323"/>
      <c r="L168" s="323"/>
      <c r="M168" s="164"/>
      <c r="N168" s="155"/>
      <c r="O168" s="165"/>
      <c r="P168" s="325" t="s">
        <v>189</v>
      </c>
      <c r="Q168" s="325" t="s">
        <v>190</v>
      </c>
      <c r="R168" s="325" t="s">
        <v>191</v>
      </c>
      <c r="S168" s="326" t="s">
        <v>192</v>
      </c>
      <c r="T168" s="324"/>
      <c r="U168" s="678" t="s">
        <v>193</v>
      </c>
      <c r="V168" s="678"/>
      <c r="W168" s="155"/>
      <c r="X168" s="155"/>
      <c r="Y168" s="167"/>
    </row>
    <row r="169" spans="1:25" ht="16.5" thickBot="1">
      <c r="A169" s="151">
        <v>33</v>
      </c>
      <c r="B169" s="199"/>
      <c r="C169" s="155"/>
      <c r="E169" s="313" t="s">
        <v>706</v>
      </c>
      <c r="F169" s="323"/>
      <c r="G169" s="323"/>
      <c r="H169" s="323"/>
      <c r="I169" s="323"/>
      <c r="J169" s="323"/>
      <c r="K169" s="323"/>
      <c r="L169" s="323"/>
      <c r="M169" s="164"/>
      <c r="N169" s="155"/>
      <c r="O169" s="165"/>
      <c r="P169" s="327"/>
      <c r="Q169" s="327"/>
      <c r="R169" s="327"/>
      <c r="S169" s="328"/>
      <c r="T169" s="324"/>
      <c r="U169" s="679" t="str">
        <f>IF(OR(R166=2,R166=3),"NA",IF(OR(P169="",Q169="",R169="",S169=""),"",AVERAGE(P169:S169)))</f>
        <v/>
      </c>
      <c r="V169" s="679"/>
      <c r="W169" s="155"/>
      <c r="X169" s="171" t="s">
        <v>180</v>
      </c>
      <c r="Y169" s="301" t="str">
        <f>IF(U169="","",IF(U169&gt;=160,"Pass","Fail"))</f>
        <v/>
      </c>
    </row>
    <row r="170" spans="1:25" ht="16.5" thickBot="1">
      <c r="A170" s="151">
        <v>34</v>
      </c>
      <c r="B170" s="310"/>
      <c r="C170" s="177"/>
      <c r="D170" s="177"/>
      <c r="E170" s="177"/>
      <c r="F170" s="177"/>
      <c r="G170" s="177"/>
      <c r="H170" s="177"/>
      <c r="I170" s="177"/>
      <c r="J170" s="177"/>
      <c r="K170" s="177"/>
      <c r="L170" s="177"/>
      <c r="M170" s="311"/>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73" t="s">
        <v>187</v>
      </c>
      <c r="E172" s="673"/>
      <c r="F172" s="673"/>
      <c r="G172" s="673"/>
      <c r="H172" s="324"/>
      <c r="I172" s="673" t="s">
        <v>188</v>
      </c>
      <c r="J172" s="673"/>
      <c r="K172" s="155"/>
      <c r="L172" s="155"/>
      <c r="M172" s="201"/>
      <c r="N172" s="155"/>
      <c r="O172" s="329" t="s">
        <v>195</v>
      </c>
      <c r="P172" s="289">
        <f>IF($O$34=1,70,65)</f>
        <v>65</v>
      </c>
      <c r="Q172" s="155"/>
      <c r="R172" s="155"/>
      <c r="S172" s="155"/>
      <c r="T172" s="155"/>
      <c r="U172" s="245"/>
      <c r="V172" s="245"/>
      <c r="W172" s="245"/>
      <c r="X172" s="245"/>
      <c r="Y172" s="330"/>
    </row>
    <row r="173" spans="1:25" ht="16.5" thickBot="1">
      <c r="A173" s="151">
        <v>37</v>
      </c>
      <c r="B173" s="199"/>
      <c r="C173" s="155"/>
      <c r="D173" s="325" t="s">
        <v>189</v>
      </c>
      <c r="E173" s="325" t="s">
        <v>190</v>
      </c>
      <c r="F173" s="325" t="s">
        <v>191</v>
      </c>
      <c r="G173" s="326" t="s">
        <v>192</v>
      </c>
      <c r="H173" s="324"/>
      <c r="I173" s="678" t="s">
        <v>193</v>
      </c>
      <c r="J173" s="678"/>
      <c r="K173" s="155"/>
      <c r="L173" s="155"/>
      <c r="M173" s="201"/>
      <c r="N173" s="155"/>
      <c r="O173" s="165"/>
      <c r="P173" s="675" t="s">
        <v>196</v>
      </c>
      <c r="Q173" s="676" t="s">
        <v>197</v>
      </c>
      <c r="R173" s="676"/>
      <c r="S173" s="676"/>
      <c r="T173" s="331" t="s">
        <v>710</v>
      </c>
      <c r="U173" s="680" t="s">
        <v>198</v>
      </c>
      <c r="V173" s="245"/>
      <c r="W173" s="245"/>
      <c r="X173" s="245"/>
      <c r="Y173" s="330"/>
    </row>
    <row r="174" spans="1:25" ht="16.5" thickBot="1">
      <c r="A174" s="151">
        <v>38</v>
      </c>
      <c r="B174" s="199"/>
      <c r="C174" s="155"/>
      <c r="D174" s="332" t="str">
        <f>IF(P169="","",P169)</f>
        <v/>
      </c>
      <c r="E174" s="332" t="str">
        <f>IF(Q169="","",Q169)</f>
        <v/>
      </c>
      <c r="F174" s="332" t="str">
        <f>IF(R169="","",R169)</f>
        <v/>
      </c>
      <c r="G174" s="333" t="str">
        <f>IF(S169="","",S169)</f>
        <v/>
      </c>
      <c r="H174" s="324"/>
      <c r="I174" s="674" t="str">
        <f>IF(U169="","",U169)</f>
        <v/>
      </c>
      <c r="J174" s="674"/>
      <c r="K174" s="155"/>
      <c r="L174" s="171" t="s">
        <v>180</v>
      </c>
      <c r="M174" s="334" t="str">
        <f>IF(Y169="","",Y169)</f>
        <v/>
      </c>
      <c r="N174" s="155"/>
      <c r="O174" s="165"/>
      <c r="P174" s="675" t="s">
        <v>196</v>
      </c>
      <c r="Q174" s="331" t="s">
        <v>199</v>
      </c>
      <c r="R174" s="335" t="s">
        <v>200</v>
      </c>
      <c r="S174" s="335" t="s">
        <v>201</v>
      </c>
      <c r="T174" s="331" t="s">
        <v>202</v>
      </c>
      <c r="U174" s="680" t="s">
        <v>196</v>
      </c>
      <c r="V174" s="245"/>
      <c r="W174" s="245"/>
      <c r="X174" s="245"/>
      <c r="Y174" s="330"/>
    </row>
    <row r="175" spans="1:25">
      <c r="A175" s="151">
        <v>39</v>
      </c>
      <c r="B175" s="199"/>
      <c r="C175" s="155"/>
      <c r="D175" s="252" t="s">
        <v>163</v>
      </c>
      <c r="E175" s="162" t="s">
        <v>215</v>
      </c>
      <c r="F175" s="155"/>
      <c r="G175" s="155"/>
      <c r="H175" s="155"/>
      <c r="I175" s="155"/>
      <c r="J175" s="155"/>
      <c r="K175" s="155"/>
      <c r="L175" s="155"/>
      <c r="M175" s="201"/>
      <c r="N175" s="155"/>
      <c r="O175" s="329" t="s">
        <v>204</v>
      </c>
      <c r="P175" s="336"/>
      <c r="Q175" s="337"/>
      <c r="R175" s="337"/>
      <c r="S175" s="338"/>
      <c r="T175" s="338"/>
      <c r="U175" s="339"/>
      <c r="V175" s="245"/>
      <c r="W175" s="245"/>
      <c r="X175" s="245"/>
      <c r="Y175" s="330"/>
    </row>
    <row r="176" spans="1:25" ht="16.5" thickBot="1">
      <c r="A176" s="151">
        <v>40</v>
      </c>
      <c r="B176" s="310"/>
      <c r="C176" s="177"/>
      <c r="D176" s="177"/>
      <c r="E176" s="177"/>
      <c r="F176" s="177"/>
      <c r="G176" s="177"/>
      <c r="H176" s="177"/>
      <c r="I176" s="177"/>
      <c r="J176" s="177"/>
      <c r="K176" s="177"/>
      <c r="L176" s="177"/>
      <c r="M176" s="311"/>
      <c r="N176" s="155"/>
      <c r="O176" s="329" t="s">
        <v>205</v>
      </c>
      <c r="P176" s="340"/>
      <c r="Q176" s="341"/>
      <c r="R176" s="341"/>
      <c r="S176" s="342"/>
      <c r="T176" s="342"/>
      <c r="U176" s="343"/>
      <c r="V176" s="245"/>
      <c r="W176" s="245"/>
      <c r="X176" s="245"/>
      <c r="Y176" s="330"/>
    </row>
    <row r="177" spans="1:25">
      <c r="A177" s="151">
        <v>41</v>
      </c>
      <c r="B177" s="199"/>
      <c r="C177" s="305" t="s">
        <v>218</v>
      </c>
      <c r="D177" s="155"/>
      <c r="E177" s="155"/>
      <c r="F177" s="155"/>
      <c r="G177" s="208" t="s">
        <v>217</v>
      </c>
      <c r="H177" s="155"/>
      <c r="I177" s="155"/>
      <c r="J177" s="155"/>
      <c r="K177" s="155"/>
      <c r="L177" s="155"/>
      <c r="M177" s="201"/>
      <c r="N177" s="155"/>
      <c r="O177" s="329" t="s">
        <v>206</v>
      </c>
      <c r="P177" s="340"/>
      <c r="Q177" s="341"/>
      <c r="R177" s="341"/>
      <c r="S177" s="344"/>
      <c r="T177" s="344"/>
      <c r="U177" s="343"/>
      <c r="V177" s="245"/>
      <c r="W177" s="245"/>
      <c r="X177" s="245"/>
      <c r="Y177" s="330"/>
    </row>
    <row r="178" spans="1:25" ht="16.5" customHeight="1" thickBot="1">
      <c r="A178" s="151">
        <v>42</v>
      </c>
      <c r="B178" s="199"/>
      <c r="C178" s="345" t="s">
        <v>195</v>
      </c>
      <c r="D178" s="216"/>
      <c r="E178" s="155"/>
      <c r="F178" s="155"/>
      <c r="G178" s="155"/>
      <c r="H178" s="155"/>
      <c r="I178" s="155"/>
      <c r="J178" s="155"/>
      <c r="K178" s="155"/>
      <c r="L178" s="155"/>
      <c r="M178" s="201"/>
      <c r="N178" s="155"/>
      <c r="O178" s="329" t="s">
        <v>207</v>
      </c>
      <c r="P178" s="346"/>
      <c r="Q178" s="347"/>
      <c r="R178" s="347"/>
      <c r="S178" s="348"/>
      <c r="T178" s="348"/>
      <c r="U178" s="349"/>
      <c r="V178" s="245"/>
      <c r="W178" s="245"/>
      <c r="X178" s="245"/>
      <c r="Y178" s="330"/>
    </row>
    <row r="179" spans="1:25" ht="16.5" thickBot="1">
      <c r="A179" s="151">
        <v>43</v>
      </c>
      <c r="B179" s="199"/>
      <c r="C179" s="298">
        <f>IF(P172="","",P172)</f>
        <v>65</v>
      </c>
      <c r="D179" s="671" t="s">
        <v>219</v>
      </c>
      <c r="E179" s="671"/>
      <c r="F179" s="671"/>
      <c r="G179" s="671"/>
      <c r="H179" s="671"/>
      <c r="I179" s="671"/>
      <c r="J179" s="245"/>
      <c r="K179" s="245"/>
      <c r="L179" s="245"/>
      <c r="M179" s="201"/>
      <c r="N179" s="155"/>
      <c r="O179" s="165"/>
      <c r="P179" s="155"/>
      <c r="Q179" s="162" t="s">
        <v>208</v>
      </c>
      <c r="R179" s="155"/>
      <c r="S179" s="155"/>
      <c r="T179" s="245"/>
      <c r="U179" s="245"/>
      <c r="V179" s="245"/>
      <c r="W179" s="245"/>
      <c r="X179" s="245"/>
      <c r="Y179" s="330"/>
    </row>
    <row r="180" spans="1:25">
      <c r="A180" s="151">
        <v>44</v>
      </c>
      <c r="B180" s="199"/>
      <c r="C180" s="216"/>
      <c r="D180" s="675" t="s">
        <v>196</v>
      </c>
      <c r="E180" s="676" t="s">
        <v>197</v>
      </c>
      <c r="F180" s="676"/>
      <c r="G180" s="676"/>
      <c r="H180" s="331" t="s">
        <v>710</v>
      </c>
      <c r="I180" s="677" t="s">
        <v>198</v>
      </c>
      <c r="J180" s="245"/>
      <c r="K180" s="245"/>
      <c r="L180" s="245"/>
      <c r="M180" s="201"/>
      <c r="N180" s="155"/>
      <c r="O180" s="165"/>
      <c r="P180" s="155"/>
      <c r="Q180" s="155"/>
      <c r="R180" s="155"/>
      <c r="S180" s="155"/>
      <c r="T180" s="245"/>
      <c r="U180" s="245"/>
      <c r="V180" s="245"/>
      <c r="W180" s="245"/>
      <c r="X180" s="245"/>
      <c r="Y180" s="330"/>
    </row>
    <row r="181" spans="1:25">
      <c r="A181" s="151">
        <v>45</v>
      </c>
      <c r="B181" s="199"/>
      <c r="C181" s="216"/>
      <c r="D181" s="675" t="s">
        <v>196</v>
      </c>
      <c r="E181" s="331" t="s">
        <v>199</v>
      </c>
      <c r="F181" s="335" t="s">
        <v>200</v>
      </c>
      <c r="G181" s="335" t="s">
        <v>201</v>
      </c>
      <c r="H181" s="331" t="s">
        <v>202</v>
      </c>
      <c r="I181" s="677" t="s">
        <v>202</v>
      </c>
      <c r="J181" s="245"/>
      <c r="K181" s="245"/>
      <c r="L181" s="245"/>
      <c r="M181" s="201"/>
      <c r="N181" s="155"/>
      <c r="O181" s="350"/>
      <c r="P181" s="689" t="s">
        <v>209</v>
      </c>
      <c r="Q181" s="690"/>
      <c r="R181" s="690"/>
      <c r="S181" s="690"/>
      <c r="T181" s="690"/>
      <c r="U181" s="676"/>
      <c r="V181" s="245"/>
      <c r="W181" s="245"/>
      <c r="X181" s="245"/>
      <c r="Y181" s="330"/>
    </row>
    <row r="182" spans="1:25" ht="15.75" customHeight="1">
      <c r="A182" s="151">
        <v>46</v>
      </c>
      <c r="B182" s="199"/>
      <c r="C182" s="171" t="s">
        <v>204</v>
      </c>
      <c r="D182" s="351" t="str">
        <f t="shared" ref="D182:I187" si="37">IF(P184="","",P184)</f>
        <v/>
      </c>
      <c r="E182" s="352" t="str">
        <f t="shared" si="37"/>
        <v/>
      </c>
      <c r="F182" s="352" t="str">
        <f t="shared" si="37"/>
        <v/>
      </c>
      <c r="G182" s="352" t="str">
        <f t="shared" si="37"/>
        <v/>
      </c>
      <c r="H182" s="353" t="str">
        <f t="shared" si="37"/>
        <v/>
      </c>
      <c r="I182" s="354" t="str">
        <f t="shared" si="37"/>
        <v/>
      </c>
      <c r="J182" s="245"/>
      <c r="K182" s="245"/>
      <c r="L182" s="245"/>
      <c r="M182" s="201"/>
      <c r="N182" s="155"/>
      <c r="O182" s="350"/>
      <c r="P182" s="355" t="s">
        <v>196</v>
      </c>
      <c r="Q182" s="692" t="s">
        <v>197</v>
      </c>
      <c r="R182" s="690"/>
      <c r="S182" s="676"/>
      <c r="T182" s="546" t="s">
        <v>710</v>
      </c>
      <c r="U182" s="680" t="s">
        <v>198</v>
      </c>
      <c r="V182" s="245"/>
      <c r="W182" s="245"/>
      <c r="X182" s="245"/>
      <c r="Y182" s="330"/>
    </row>
    <row r="183" spans="1:25" ht="16.5" thickBot="1">
      <c r="A183" s="151">
        <v>47</v>
      </c>
      <c r="B183" s="199"/>
      <c r="C183" s="171" t="s">
        <v>205</v>
      </c>
      <c r="D183" s="351" t="str">
        <f t="shared" si="37"/>
        <v/>
      </c>
      <c r="E183" s="352" t="str">
        <f t="shared" si="37"/>
        <v/>
      </c>
      <c r="F183" s="352" t="str">
        <f t="shared" si="37"/>
        <v/>
      </c>
      <c r="G183" s="352" t="str">
        <f t="shared" si="37"/>
        <v/>
      </c>
      <c r="H183" s="353" t="str">
        <f t="shared" si="37"/>
        <v/>
      </c>
      <c r="I183" s="354" t="str">
        <f t="shared" si="37"/>
        <v/>
      </c>
      <c r="J183" s="245"/>
      <c r="K183" s="245"/>
      <c r="L183" s="245"/>
      <c r="M183" s="201"/>
      <c r="N183" s="155"/>
      <c r="O183" s="350"/>
      <c r="P183" s="355" t="s">
        <v>196</v>
      </c>
      <c r="Q183" s="335" t="s">
        <v>199</v>
      </c>
      <c r="R183" s="335" t="s">
        <v>200</v>
      </c>
      <c r="S183" s="335" t="s">
        <v>201</v>
      </c>
      <c r="T183" s="335" t="s">
        <v>202</v>
      </c>
      <c r="U183" s="680" t="s">
        <v>196</v>
      </c>
      <c r="V183" s="245"/>
      <c r="W183" s="245"/>
      <c r="X183" s="245"/>
      <c r="Y183" s="330"/>
    </row>
    <row r="184" spans="1:25">
      <c r="A184" s="151">
        <v>48</v>
      </c>
      <c r="B184" s="199"/>
      <c r="C184" s="171" t="s">
        <v>206</v>
      </c>
      <c r="D184" s="351" t="str">
        <f t="shared" si="37"/>
        <v/>
      </c>
      <c r="E184" s="352" t="str">
        <f t="shared" si="37"/>
        <v/>
      </c>
      <c r="F184" s="352" t="str">
        <f t="shared" si="37"/>
        <v/>
      </c>
      <c r="G184" s="352" t="str">
        <f t="shared" si="37"/>
        <v/>
      </c>
      <c r="H184" s="353" t="str">
        <f t="shared" si="37"/>
        <v/>
      </c>
      <c r="I184" s="354" t="str">
        <f t="shared" si="37"/>
        <v/>
      </c>
      <c r="J184" s="245"/>
      <c r="K184" s="245"/>
      <c r="L184" s="245"/>
      <c r="M184" s="201"/>
      <c r="N184" s="155"/>
      <c r="O184" s="329" t="s">
        <v>204</v>
      </c>
      <c r="P184" s="356" t="str">
        <f t="shared" ref="P184:U187" si="38">IF(OR(P175="",$P$172=""),"",P175/$P$172)</f>
        <v/>
      </c>
      <c r="Q184" s="357" t="str">
        <f t="shared" si="38"/>
        <v/>
      </c>
      <c r="R184" s="357" t="str">
        <f t="shared" si="38"/>
        <v/>
      </c>
      <c r="S184" s="357" t="str">
        <f t="shared" si="38"/>
        <v/>
      </c>
      <c r="T184" s="357" t="str">
        <f t="shared" si="38"/>
        <v/>
      </c>
      <c r="U184" s="358" t="str">
        <f t="shared" si="38"/>
        <v/>
      </c>
      <c r="V184" s="245"/>
      <c r="W184" s="245"/>
      <c r="X184" s="245"/>
      <c r="Y184" s="330"/>
    </row>
    <row r="185" spans="1:25" ht="16.5" thickBot="1">
      <c r="A185" s="151">
        <v>49</v>
      </c>
      <c r="B185" s="199"/>
      <c r="C185" s="171" t="s">
        <v>207</v>
      </c>
      <c r="D185" s="351" t="str">
        <f t="shared" si="37"/>
        <v/>
      </c>
      <c r="E185" s="352" t="str">
        <f t="shared" si="37"/>
        <v/>
      </c>
      <c r="F185" s="352" t="str">
        <f t="shared" si="37"/>
        <v/>
      </c>
      <c r="G185" s="352" t="str">
        <f t="shared" si="37"/>
        <v/>
      </c>
      <c r="H185" s="353" t="str">
        <f t="shared" si="37"/>
        <v/>
      </c>
      <c r="I185" s="354" t="str">
        <f t="shared" si="37"/>
        <v/>
      </c>
      <c r="J185" s="245"/>
      <c r="K185" s="245"/>
      <c r="L185" s="245"/>
      <c r="M185" s="201"/>
      <c r="N185" s="155"/>
      <c r="O185" s="329" t="s">
        <v>205</v>
      </c>
      <c r="P185" s="359" t="str">
        <f t="shared" si="38"/>
        <v/>
      </c>
      <c r="Q185" s="360" t="str">
        <f t="shared" si="38"/>
        <v/>
      </c>
      <c r="R185" s="360" t="str">
        <f t="shared" si="38"/>
        <v/>
      </c>
      <c r="S185" s="360" t="str">
        <f t="shared" si="38"/>
        <v/>
      </c>
      <c r="T185" s="360" t="str">
        <f t="shared" si="38"/>
        <v/>
      </c>
      <c r="U185" s="361" t="str">
        <f t="shared" si="38"/>
        <v/>
      </c>
      <c r="V185" s="245"/>
      <c r="W185" s="245"/>
      <c r="X185" s="245"/>
      <c r="Y185" s="330"/>
    </row>
    <row r="186" spans="1:25">
      <c r="A186" s="151">
        <v>50</v>
      </c>
      <c r="B186" s="199"/>
      <c r="C186" s="171" t="s">
        <v>222</v>
      </c>
      <c r="D186" s="362" t="str">
        <f t="shared" si="37"/>
        <v/>
      </c>
      <c r="E186" s="363" t="str">
        <f t="shared" si="37"/>
        <v/>
      </c>
      <c r="F186" s="363" t="str">
        <f t="shared" si="37"/>
        <v/>
      </c>
      <c r="G186" s="363" t="str">
        <f t="shared" si="37"/>
        <v/>
      </c>
      <c r="H186" s="364" t="str">
        <f t="shared" si="37"/>
        <v/>
      </c>
      <c r="I186" s="365" t="str">
        <f t="shared" si="37"/>
        <v/>
      </c>
      <c r="J186" s="245"/>
      <c r="K186" s="245"/>
      <c r="L186" s="245"/>
      <c r="M186" s="201"/>
      <c r="N186" s="155"/>
      <c r="O186" s="329" t="s">
        <v>206</v>
      </c>
      <c r="P186" s="359" t="str">
        <f t="shared" si="38"/>
        <v/>
      </c>
      <c r="Q186" s="360" t="str">
        <f t="shared" si="38"/>
        <v/>
      </c>
      <c r="R186" s="360" t="str">
        <f t="shared" si="38"/>
        <v/>
      </c>
      <c r="S186" s="360" t="str">
        <f t="shared" si="38"/>
        <v/>
      </c>
      <c r="T186" s="360" t="str">
        <f t="shared" si="38"/>
        <v/>
      </c>
      <c r="U186" s="361" t="str">
        <f t="shared" si="38"/>
        <v/>
      </c>
      <c r="V186" s="245"/>
      <c r="W186" s="245"/>
      <c r="X186" s="245"/>
      <c r="Y186" s="330"/>
    </row>
    <row r="187" spans="1:25" ht="16.5" thickBot="1">
      <c r="A187" s="151">
        <v>51</v>
      </c>
      <c r="B187" s="199"/>
      <c r="C187" s="155" t="s">
        <v>223</v>
      </c>
      <c r="D187" s="366" t="str">
        <f t="shared" si="37"/>
        <v/>
      </c>
      <c r="E187" s="367" t="str">
        <f t="shared" si="37"/>
        <v/>
      </c>
      <c r="F187" s="367" t="str">
        <f t="shared" si="37"/>
        <v/>
      </c>
      <c r="G187" s="367" t="str">
        <f t="shared" si="37"/>
        <v/>
      </c>
      <c r="H187" s="368" t="str">
        <f t="shared" si="37"/>
        <v/>
      </c>
      <c r="I187" s="369" t="str">
        <f t="shared" si="37"/>
        <v/>
      </c>
      <c r="J187" s="155"/>
      <c r="K187" s="155"/>
      <c r="L187" s="155"/>
      <c r="M187" s="201"/>
      <c r="N187" s="155"/>
      <c r="O187" s="329" t="s">
        <v>207</v>
      </c>
      <c r="P187" s="370" t="str">
        <f t="shared" si="38"/>
        <v/>
      </c>
      <c r="Q187" s="371" t="str">
        <f t="shared" si="38"/>
        <v/>
      </c>
      <c r="R187" s="371" t="str">
        <f t="shared" si="38"/>
        <v/>
      </c>
      <c r="S187" s="371" t="str">
        <f t="shared" si="38"/>
        <v/>
      </c>
      <c r="T187" s="371" t="str">
        <f t="shared" si="38"/>
        <v/>
      </c>
      <c r="U187" s="372" t="str">
        <f t="shared" si="38"/>
        <v/>
      </c>
      <c r="V187" s="245"/>
      <c r="W187" s="245"/>
      <c r="X187" s="245"/>
      <c r="Y187" s="330"/>
    </row>
    <row r="188" spans="1:25" ht="16.5" customHeight="1" thickBot="1">
      <c r="A188" s="151">
        <v>52</v>
      </c>
      <c r="B188" s="199"/>
      <c r="C188" s="171" t="s">
        <v>180</v>
      </c>
      <c r="D188" s="373" t="str">
        <f t="shared" ref="D188:I188" si="39">IF(OR(D186="",D187=""),"",IF(OR(D186&gt;0.02,D187&gt;0.02),"NO","YES"))</f>
        <v/>
      </c>
      <c r="E188" s="374" t="str">
        <f t="shared" si="39"/>
        <v/>
      </c>
      <c r="F188" s="374" t="str">
        <f t="shared" si="39"/>
        <v/>
      </c>
      <c r="G188" s="374" t="str">
        <f t="shared" si="39"/>
        <v/>
      </c>
      <c r="H188" s="375" t="str">
        <f t="shared" si="39"/>
        <v/>
      </c>
      <c r="I188" s="376" t="str">
        <f t="shared" si="39"/>
        <v/>
      </c>
      <c r="J188" s="155"/>
      <c r="K188" s="155"/>
      <c r="L188" s="155"/>
      <c r="M188" s="201"/>
      <c r="N188" s="155"/>
      <c r="O188" s="165" t="s">
        <v>211</v>
      </c>
      <c r="P188" s="362" t="str">
        <f t="shared" ref="P188:U188" si="40">IF(OR(P184="",P185=""),"",ABS(P184)+ABS(P185))</f>
        <v/>
      </c>
      <c r="Q188" s="363" t="str">
        <f t="shared" si="40"/>
        <v/>
      </c>
      <c r="R188" s="363" t="str">
        <f t="shared" si="40"/>
        <v/>
      </c>
      <c r="S188" s="363" t="str">
        <f t="shared" si="40"/>
        <v/>
      </c>
      <c r="T188" s="363" t="str">
        <f t="shared" si="40"/>
        <v/>
      </c>
      <c r="U188" s="365" t="str">
        <f t="shared" si="40"/>
        <v/>
      </c>
      <c r="V188" s="245"/>
      <c r="W188" s="245"/>
      <c r="X188" s="245"/>
      <c r="Y188" s="330"/>
    </row>
    <row r="189" spans="1:25" ht="16.5" thickBot="1">
      <c r="A189" s="151">
        <v>53</v>
      </c>
      <c r="B189" s="377"/>
      <c r="C189" s="216"/>
      <c r="D189" s="671" t="s">
        <v>224</v>
      </c>
      <c r="E189" s="671"/>
      <c r="F189" s="671"/>
      <c r="G189" s="671"/>
      <c r="H189" s="671"/>
      <c r="I189" s="671"/>
      <c r="J189" s="245"/>
      <c r="K189" s="245"/>
      <c r="L189" s="245"/>
      <c r="M189" s="246"/>
      <c r="N189" s="155"/>
      <c r="O189" s="165" t="s">
        <v>212</v>
      </c>
      <c r="P189" s="366" t="str">
        <f t="shared" ref="P189:U189" si="41">IF(OR(P186="",P187=""),"",ABS(P186)+ABS(P187))</f>
        <v/>
      </c>
      <c r="Q189" s="367" t="str">
        <f t="shared" si="41"/>
        <v/>
      </c>
      <c r="R189" s="367" t="str">
        <f t="shared" si="41"/>
        <v/>
      </c>
      <c r="S189" s="367" t="str">
        <f t="shared" si="41"/>
        <v/>
      </c>
      <c r="T189" s="367" t="str">
        <f t="shared" si="41"/>
        <v/>
      </c>
      <c r="U189" s="369" t="str">
        <f t="shared" si="41"/>
        <v/>
      </c>
      <c r="V189" s="245"/>
      <c r="W189" s="245"/>
      <c r="X189" s="245"/>
      <c r="Y189" s="330"/>
    </row>
    <row r="190" spans="1:25">
      <c r="A190" s="151">
        <v>54</v>
      </c>
      <c r="B190" s="377"/>
      <c r="C190" s="171" t="s">
        <v>204</v>
      </c>
      <c r="D190" s="351" t="str">
        <f t="shared" ref="D190:I194" si="42">IF(P207="","",P207)</f>
        <v/>
      </c>
      <c r="E190" s="352" t="str">
        <f t="shared" si="42"/>
        <v/>
      </c>
      <c r="F190" s="352" t="str">
        <f t="shared" si="42"/>
        <v/>
      </c>
      <c r="G190" s="352" t="str">
        <f t="shared" si="42"/>
        <v/>
      </c>
      <c r="H190" s="353" t="str">
        <f t="shared" si="42"/>
        <v/>
      </c>
      <c r="I190" s="354" t="str">
        <f t="shared" si="42"/>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7"/>
      <c r="C191" s="171" t="s">
        <v>205</v>
      </c>
      <c r="D191" s="351" t="str">
        <f t="shared" si="42"/>
        <v/>
      </c>
      <c r="E191" s="352" t="str">
        <f t="shared" si="42"/>
        <v/>
      </c>
      <c r="F191" s="352" t="str">
        <f t="shared" si="42"/>
        <v/>
      </c>
      <c r="G191" s="352" t="str">
        <f t="shared" si="42"/>
        <v/>
      </c>
      <c r="H191" s="353" t="str">
        <f t="shared" si="42"/>
        <v/>
      </c>
      <c r="I191" s="354" t="str">
        <f t="shared" si="42"/>
        <v/>
      </c>
      <c r="J191" s="245"/>
      <c r="K191" s="245"/>
      <c r="L191" s="245"/>
      <c r="M191" s="246"/>
      <c r="N191" s="155"/>
      <c r="O191" s="165"/>
      <c r="P191" s="162"/>
      <c r="Q191" s="162" t="s">
        <v>214</v>
      </c>
      <c r="R191" s="155"/>
      <c r="S191" s="155"/>
      <c r="T191" s="155"/>
      <c r="U191" s="155"/>
      <c r="V191" s="155"/>
      <c r="W191" s="155"/>
      <c r="X191" s="155"/>
      <c r="Y191" s="167"/>
    </row>
    <row r="192" spans="1:25">
      <c r="A192" s="151">
        <v>56</v>
      </c>
      <c r="B192" s="377"/>
      <c r="C192" s="171" t="s">
        <v>206</v>
      </c>
      <c r="D192" s="351" t="str">
        <f t="shared" si="42"/>
        <v/>
      </c>
      <c r="E192" s="352" t="str">
        <f t="shared" si="42"/>
        <v/>
      </c>
      <c r="F192" s="352" t="str">
        <f t="shared" si="42"/>
        <v/>
      </c>
      <c r="G192" s="352" t="str">
        <f t="shared" si="42"/>
        <v/>
      </c>
      <c r="H192" s="353" t="str">
        <f t="shared" si="42"/>
        <v/>
      </c>
      <c r="I192" s="354" t="str">
        <f t="shared" si="42"/>
        <v/>
      </c>
      <c r="J192" s="245"/>
      <c r="K192" s="245"/>
      <c r="L192" s="245"/>
      <c r="M192" s="246"/>
      <c r="N192" s="155"/>
      <c r="O192" s="165"/>
      <c r="P192" s="155"/>
      <c r="Q192" s="162" t="s">
        <v>216</v>
      </c>
      <c r="R192" s="155"/>
      <c r="S192" s="155"/>
      <c r="T192" s="155"/>
      <c r="U192" s="155"/>
      <c r="V192" s="155"/>
      <c r="W192" s="155"/>
      <c r="X192" s="155"/>
      <c r="Y192" s="167"/>
    </row>
    <row r="193" spans="1:25">
      <c r="A193" s="151">
        <v>57</v>
      </c>
      <c r="B193" s="377"/>
      <c r="C193" s="171" t="s">
        <v>207</v>
      </c>
      <c r="D193" s="351" t="str">
        <f t="shared" si="42"/>
        <v/>
      </c>
      <c r="E193" s="352" t="str">
        <f t="shared" si="42"/>
        <v/>
      </c>
      <c r="F193" s="352" t="str">
        <f t="shared" si="42"/>
        <v/>
      </c>
      <c r="G193" s="352" t="str">
        <f t="shared" si="42"/>
        <v/>
      </c>
      <c r="H193" s="353" t="str">
        <f t="shared" si="42"/>
        <v/>
      </c>
      <c r="I193" s="354" t="str">
        <f t="shared" si="42"/>
        <v/>
      </c>
      <c r="J193" s="245"/>
      <c r="K193" s="245"/>
      <c r="L193" s="245"/>
      <c r="M193" s="246"/>
      <c r="N193" s="155"/>
      <c r="O193" s="287" t="s">
        <v>217</v>
      </c>
      <c r="P193" s="155"/>
      <c r="Q193" s="155"/>
      <c r="R193" s="155"/>
      <c r="S193" s="155"/>
      <c r="T193" s="155"/>
      <c r="U193" s="155"/>
      <c r="V193" s="155"/>
      <c r="W193" s="155"/>
      <c r="X193" s="155"/>
      <c r="Y193" s="167"/>
    </row>
    <row r="194" spans="1:25" ht="16.5" thickBot="1">
      <c r="A194" s="151">
        <v>58</v>
      </c>
      <c r="B194" s="377"/>
      <c r="C194" s="171" t="s">
        <v>220</v>
      </c>
      <c r="D194" s="366" t="str">
        <f t="shared" si="42"/>
        <v/>
      </c>
      <c r="E194" s="367" t="str">
        <f t="shared" si="42"/>
        <v/>
      </c>
      <c r="F194" s="367" t="str">
        <f t="shared" si="42"/>
        <v/>
      </c>
      <c r="G194" s="367" t="str">
        <f t="shared" si="42"/>
        <v/>
      </c>
      <c r="H194" s="368" t="str">
        <f t="shared" si="42"/>
        <v/>
      </c>
      <c r="I194" s="369" t="str">
        <f t="shared" si="42"/>
        <v/>
      </c>
      <c r="J194" s="245"/>
      <c r="K194" s="245"/>
      <c r="L194" s="245"/>
      <c r="M194" s="246"/>
      <c r="N194" s="155"/>
      <c r="O194" s="165"/>
      <c r="P194" s="216"/>
      <c r="Q194" s="155"/>
      <c r="R194" s="155"/>
      <c r="S194" s="155"/>
      <c r="T194" s="155"/>
      <c r="U194" s="245"/>
      <c r="V194" s="245"/>
      <c r="W194" s="245"/>
      <c r="X194" s="245"/>
      <c r="Y194" s="330"/>
    </row>
    <row r="195" spans="1:25" ht="15.75" customHeight="1" thickBot="1">
      <c r="A195" s="151">
        <v>59</v>
      </c>
      <c r="B195" s="377"/>
      <c r="C195" s="171" t="s">
        <v>180</v>
      </c>
      <c r="D195" s="378" t="str">
        <f>IF(OR(D190="",D191="",D192="",D193="",D194=""),"",IF(AND(D190&lt;=0.02,D191&lt;=0.02,D192&lt;=0.02,D193&lt;=0.02,D194&lt;=0.01),"YES","NO"))</f>
        <v/>
      </c>
      <c r="E195" s="374" t="str">
        <f t="shared" ref="E195:I195" si="43">IF(OR(E190="",E191="",E192="",E193="",E194=""),"",IF(AND(E190&lt;=0.02,E191&lt;=0.02,E192&lt;=0.02,E193&lt;=0.02,E194&lt;=0.01),"YES","NO"))</f>
        <v/>
      </c>
      <c r="F195" s="374" t="str">
        <f t="shared" si="43"/>
        <v/>
      </c>
      <c r="G195" s="374" t="str">
        <f t="shared" si="43"/>
        <v/>
      </c>
      <c r="H195" s="375" t="str">
        <f t="shared" si="43"/>
        <v/>
      </c>
      <c r="I195" s="376" t="str">
        <f t="shared" si="43"/>
        <v/>
      </c>
      <c r="J195" s="245"/>
      <c r="K195" s="245"/>
      <c r="L195" s="245"/>
      <c r="M195" s="246"/>
      <c r="N195" s="155"/>
      <c r="O195" s="165"/>
      <c r="P195" s="355" t="s">
        <v>196</v>
      </c>
      <c r="Q195" s="335" t="s">
        <v>197</v>
      </c>
      <c r="R195" s="335"/>
      <c r="S195" s="335"/>
      <c r="T195" s="546" t="s">
        <v>710</v>
      </c>
      <c r="U195" s="680" t="s">
        <v>198</v>
      </c>
      <c r="V195" s="245"/>
      <c r="W195" s="245"/>
      <c r="X195" s="245"/>
      <c r="Y195" s="330"/>
    </row>
    <row r="196" spans="1:25" ht="16.5" thickBot="1">
      <c r="A196" s="151">
        <v>60</v>
      </c>
      <c r="B196" s="377"/>
      <c r="C196" s="252" t="s">
        <v>163</v>
      </c>
      <c r="D196" s="162" t="s">
        <v>225</v>
      </c>
      <c r="E196" s="245"/>
      <c r="F196" s="245"/>
      <c r="G196" s="245"/>
      <c r="H196" s="245"/>
      <c r="I196" s="245"/>
      <c r="J196" s="245"/>
      <c r="K196" s="245"/>
      <c r="L196" s="245"/>
      <c r="M196" s="246"/>
      <c r="N196" s="155"/>
      <c r="O196" s="165"/>
      <c r="P196" s="355" t="s">
        <v>196</v>
      </c>
      <c r="Q196" s="335" t="s">
        <v>199</v>
      </c>
      <c r="R196" s="335" t="s">
        <v>200</v>
      </c>
      <c r="S196" s="335" t="s">
        <v>201</v>
      </c>
      <c r="T196" s="335" t="s">
        <v>202</v>
      </c>
      <c r="U196" s="680" t="s">
        <v>196</v>
      </c>
      <c r="V196" s="245"/>
      <c r="W196" s="245"/>
      <c r="X196" s="245"/>
      <c r="Y196" s="330"/>
    </row>
    <row r="197" spans="1:25">
      <c r="A197" s="151">
        <v>61</v>
      </c>
      <c r="B197" s="377"/>
      <c r="C197" s="155"/>
      <c r="D197" s="162" t="s">
        <v>227</v>
      </c>
      <c r="E197" s="245"/>
      <c r="F197" s="245"/>
      <c r="G197" s="245"/>
      <c r="H197" s="245"/>
      <c r="I197" s="245"/>
      <c r="J197" s="245"/>
      <c r="K197" s="245"/>
      <c r="L197" s="245"/>
      <c r="M197" s="246"/>
      <c r="N197" s="155"/>
      <c r="O197" s="329" t="s">
        <v>204</v>
      </c>
      <c r="P197" s="379"/>
      <c r="Q197" s="380"/>
      <c r="R197" s="380"/>
      <c r="S197" s="380"/>
      <c r="T197" s="380"/>
      <c r="U197" s="339"/>
      <c r="V197" s="245"/>
      <c r="W197" s="245"/>
      <c r="X197" s="245"/>
      <c r="Y197" s="330"/>
    </row>
    <row r="198" spans="1:25">
      <c r="A198" s="151">
        <v>62</v>
      </c>
      <c r="B198" s="377"/>
      <c r="C198" s="155"/>
      <c r="D198" s="162" t="s">
        <v>228</v>
      </c>
      <c r="E198" s="245"/>
      <c r="F198" s="245"/>
      <c r="G198" s="245"/>
      <c r="H198" s="245"/>
      <c r="I198" s="245"/>
      <c r="J198" s="245"/>
      <c r="K198" s="245"/>
      <c r="L198" s="245"/>
      <c r="M198" s="246"/>
      <c r="N198" s="155"/>
      <c r="O198" s="329" t="s">
        <v>205</v>
      </c>
      <c r="P198" s="381"/>
      <c r="Q198" s="382"/>
      <c r="R198" s="382"/>
      <c r="S198" s="382"/>
      <c r="T198" s="383"/>
      <c r="U198" s="343"/>
      <c r="V198" s="245"/>
      <c r="W198" s="245"/>
      <c r="X198" s="245"/>
      <c r="Y198" s="330"/>
    </row>
    <row r="199" spans="1:25">
      <c r="A199" s="151">
        <v>63</v>
      </c>
      <c r="B199" s="377"/>
      <c r="C199" s="155"/>
      <c r="D199" s="162" t="s">
        <v>229</v>
      </c>
      <c r="E199" s="245"/>
      <c r="F199" s="245"/>
      <c r="G199" s="245"/>
      <c r="H199" s="245"/>
      <c r="I199" s="245"/>
      <c r="J199" s="245"/>
      <c r="K199" s="245"/>
      <c r="L199" s="245"/>
      <c r="M199" s="246"/>
      <c r="N199" s="155"/>
      <c r="O199" s="329" t="s">
        <v>206</v>
      </c>
      <c r="P199" s="381"/>
      <c r="Q199" s="382"/>
      <c r="R199" s="382"/>
      <c r="S199" s="382"/>
      <c r="T199" s="382"/>
      <c r="U199" s="343"/>
      <c r="V199" s="245"/>
      <c r="W199" s="245"/>
      <c r="X199" s="245"/>
      <c r="Y199" s="330"/>
    </row>
    <row r="200" spans="1:25">
      <c r="A200" s="151">
        <v>64</v>
      </c>
      <c r="B200" s="377"/>
      <c r="C200" s="155"/>
      <c r="D200" s="162" t="s">
        <v>230</v>
      </c>
      <c r="E200" s="245"/>
      <c r="F200" s="245"/>
      <c r="G200" s="245"/>
      <c r="H200" s="245"/>
      <c r="I200" s="245"/>
      <c r="J200" s="245"/>
      <c r="K200" s="245"/>
      <c r="L200" s="245"/>
      <c r="M200" s="246"/>
      <c r="N200" s="155"/>
      <c r="O200" s="329" t="s">
        <v>207</v>
      </c>
      <c r="P200" s="381"/>
      <c r="Q200" s="382"/>
      <c r="R200" s="382"/>
      <c r="S200" s="382"/>
      <c r="T200" s="382"/>
      <c r="U200" s="343"/>
      <c r="V200" s="245"/>
      <c r="W200" s="245"/>
      <c r="X200" s="245"/>
      <c r="Y200" s="330"/>
    </row>
    <row r="201" spans="1:25" ht="16.5" thickBot="1">
      <c r="A201" s="151">
        <v>65</v>
      </c>
      <c r="B201" s="377"/>
      <c r="C201" s="200"/>
      <c r="D201" s="323" t="s">
        <v>231</v>
      </c>
      <c r="E201" s="245"/>
      <c r="F201" s="245"/>
      <c r="G201" s="245"/>
      <c r="H201" s="245"/>
      <c r="I201" s="245"/>
      <c r="J201" s="245"/>
      <c r="K201" s="245"/>
      <c r="L201" s="245"/>
      <c r="M201" s="246"/>
      <c r="N201" s="155"/>
      <c r="O201" s="329" t="s">
        <v>220</v>
      </c>
      <c r="P201" s="384"/>
      <c r="Q201" s="385"/>
      <c r="R201" s="385"/>
      <c r="S201" s="385"/>
      <c r="T201" s="385"/>
      <c r="U201" s="349"/>
      <c r="V201" s="245"/>
      <c r="W201" s="245"/>
      <c r="X201" s="245"/>
      <c r="Y201" s="330"/>
    </row>
    <row r="202" spans="1:25" ht="16.5" thickBot="1">
      <c r="A202" s="151">
        <v>66</v>
      </c>
      <c r="B202" s="386"/>
      <c r="C202" s="387"/>
      <c r="D202" s="387"/>
      <c r="E202" s="387"/>
      <c r="F202" s="387"/>
      <c r="G202" s="387"/>
      <c r="H202" s="387"/>
      <c r="I202" s="387"/>
      <c r="J202" s="387"/>
      <c r="K202" s="387"/>
      <c r="L202" s="387"/>
      <c r="M202" s="388"/>
      <c r="N202" s="155"/>
      <c r="O202" s="165"/>
      <c r="P202" s="155"/>
      <c r="Q202" s="162" t="s">
        <v>221</v>
      </c>
      <c r="R202" s="155"/>
      <c r="S202" s="155"/>
      <c r="T202" s="155"/>
      <c r="U202" s="200"/>
      <c r="V202" s="200"/>
      <c r="W202" s="200"/>
      <c r="X202" s="200"/>
      <c r="Y202" s="167"/>
    </row>
    <row r="203" spans="1:25" ht="16.5" thickTop="1">
      <c r="A203" s="151">
        <v>67</v>
      </c>
      <c r="B203" s="155"/>
      <c r="C203" s="247" t="s">
        <v>3</v>
      </c>
      <c r="D203" s="589" t="str">
        <f>IF($P$7="","",$P$7)</f>
        <v/>
      </c>
      <c r="E203" s="162"/>
      <c r="F203" s="162"/>
      <c r="G203" s="162"/>
      <c r="H203" s="162"/>
      <c r="I203" s="162"/>
      <c r="J203" s="162"/>
      <c r="K203" s="162"/>
      <c r="L203" s="247" t="s">
        <v>4</v>
      </c>
      <c r="M203" s="249" t="str">
        <f>IF($X$7="","",$X$7)</f>
        <v>Eugene Mah</v>
      </c>
      <c r="N203" s="155"/>
      <c r="O203" s="350"/>
      <c r="P203" s="245"/>
      <c r="Q203" s="245"/>
      <c r="R203" s="245"/>
      <c r="S203" s="245"/>
      <c r="T203" s="245"/>
      <c r="U203" s="245"/>
      <c r="V203" s="245"/>
      <c r="W203" s="245"/>
      <c r="X203" s="245"/>
      <c r="Y203" s="330"/>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0"/>
      <c r="P204" s="691" t="s">
        <v>209</v>
      </c>
      <c r="Q204" s="691"/>
      <c r="R204" s="691"/>
      <c r="S204" s="691"/>
      <c r="T204" s="691"/>
      <c r="U204" s="691"/>
      <c r="V204" s="245"/>
      <c r="W204" s="245"/>
      <c r="X204" s="245"/>
      <c r="Y204" s="330"/>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0"/>
      <c r="P205" s="355" t="s">
        <v>196</v>
      </c>
      <c r="Q205" s="692" t="s">
        <v>197</v>
      </c>
      <c r="R205" s="690"/>
      <c r="S205" s="676"/>
      <c r="T205" s="546" t="s">
        <v>710</v>
      </c>
      <c r="U205" s="680" t="s">
        <v>198</v>
      </c>
      <c r="V205" s="245"/>
      <c r="W205" s="245"/>
      <c r="X205" s="245"/>
      <c r="Y205" s="330"/>
    </row>
    <row r="206" spans="1:25" ht="19.5" thickBot="1">
      <c r="A206" s="151">
        <v>2</v>
      </c>
      <c r="B206" s="155"/>
      <c r="C206" s="155"/>
      <c r="D206" s="155"/>
      <c r="E206" s="155"/>
      <c r="F206" s="155"/>
      <c r="G206" s="155"/>
      <c r="H206" s="186" t="s">
        <v>51</v>
      </c>
      <c r="I206" s="155"/>
      <c r="J206" s="155"/>
      <c r="K206" s="155"/>
      <c r="L206" s="155"/>
      <c r="M206" s="252" t="str">
        <f>$H$5</f>
        <v>Mammography System Compliance Inspection</v>
      </c>
      <c r="N206" s="155"/>
      <c r="O206" s="350"/>
      <c r="P206" s="355" t="s">
        <v>196</v>
      </c>
      <c r="Q206" s="335" t="s">
        <v>199</v>
      </c>
      <c r="R206" s="335" t="s">
        <v>200</v>
      </c>
      <c r="S206" s="335" t="s">
        <v>201</v>
      </c>
      <c r="T206" s="335" t="s">
        <v>202</v>
      </c>
      <c r="U206" s="680" t="s">
        <v>196</v>
      </c>
      <c r="V206" s="245"/>
      <c r="W206" s="245"/>
      <c r="X206" s="245"/>
      <c r="Y206" s="330"/>
    </row>
    <row r="207" spans="1:25" ht="16.5" thickTop="1">
      <c r="A207" s="151">
        <v>3</v>
      </c>
      <c r="B207" s="190"/>
      <c r="C207" s="192" t="str">
        <f>O232</f>
        <v>AEC Thickness Tracking – 2D</v>
      </c>
      <c r="D207" s="191"/>
      <c r="E207" s="191"/>
      <c r="F207" s="191"/>
      <c r="G207" s="191"/>
      <c r="H207" s="191"/>
      <c r="I207" s="191"/>
      <c r="J207" s="191"/>
      <c r="K207" s="191"/>
      <c r="L207" s="191"/>
      <c r="M207" s="193"/>
      <c r="N207" s="155"/>
      <c r="O207" s="329" t="s">
        <v>204</v>
      </c>
      <c r="P207" s="356" t="str">
        <f t="shared" ref="P207:U211" si="44">IF(OR(P197="",$P$172=""),"",P197/$P$172)</f>
        <v/>
      </c>
      <c r="Q207" s="357" t="str">
        <f t="shared" si="44"/>
        <v/>
      </c>
      <c r="R207" s="357" t="str">
        <f t="shared" si="44"/>
        <v/>
      </c>
      <c r="S207" s="357" t="str">
        <f t="shared" si="44"/>
        <v/>
      </c>
      <c r="T207" s="357" t="str">
        <f t="shared" si="44"/>
        <v/>
      </c>
      <c r="U207" s="358" t="str">
        <f t="shared" si="44"/>
        <v/>
      </c>
      <c r="V207" s="245"/>
      <c r="W207" s="245"/>
      <c r="X207" s="245"/>
      <c r="Y207" s="330"/>
    </row>
    <row r="208" spans="1:25">
      <c r="A208" s="151">
        <v>4</v>
      </c>
      <c r="B208" s="199"/>
      <c r="C208" s="171" t="s">
        <v>234</v>
      </c>
      <c r="D208" s="315" t="str">
        <f>IF(P233="","",P233)</f>
        <v>Auto-filter</v>
      </c>
      <c r="E208" s="155"/>
      <c r="F208" s="171" t="s">
        <v>235</v>
      </c>
      <c r="G208" s="600">
        <f>IF(S233="","",S233)</f>
        <v>2</v>
      </c>
      <c r="H208" s="155"/>
      <c r="I208" s="155"/>
      <c r="J208" s="155"/>
      <c r="K208" s="155"/>
      <c r="L208" s="155"/>
      <c r="M208" s="201"/>
      <c r="N208" s="155"/>
      <c r="O208" s="329" t="s">
        <v>205</v>
      </c>
      <c r="P208" s="359" t="str">
        <f t="shared" si="44"/>
        <v/>
      </c>
      <c r="Q208" s="360" t="str">
        <f t="shared" si="44"/>
        <v/>
      </c>
      <c r="R208" s="360" t="str">
        <f t="shared" si="44"/>
        <v/>
      </c>
      <c r="S208" s="360" t="str">
        <f t="shared" si="44"/>
        <v/>
      </c>
      <c r="T208" s="360" t="str">
        <f t="shared" si="44"/>
        <v/>
      </c>
      <c r="U208" s="361" t="str">
        <f t="shared" si="44"/>
        <v/>
      </c>
      <c r="V208" s="245"/>
      <c r="W208" s="245"/>
      <c r="X208" s="245"/>
      <c r="Y208" s="330"/>
    </row>
    <row r="209" spans="1:25">
      <c r="A209" s="151">
        <v>5</v>
      </c>
      <c r="B209" s="199"/>
      <c r="C209" s="155"/>
      <c r="D209" s="479" t="s">
        <v>47</v>
      </c>
      <c r="E209" s="155"/>
      <c r="F209" s="155"/>
      <c r="G209" s="155"/>
      <c r="H209" s="155"/>
      <c r="I209" s="170" t="s">
        <v>236</v>
      </c>
      <c r="J209" s="155"/>
      <c r="K209" s="216"/>
      <c r="L209" s="155"/>
      <c r="M209" s="201"/>
      <c r="N209" s="155"/>
      <c r="O209" s="329" t="s">
        <v>206</v>
      </c>
      <c r="P209" s="359" t="str">
        <f t="shared" si="44"/>
        <v/>
      </c>
      <c r="Q209" s="360" t="str">
        <f t="shared" si="44"/>
        <v/>
      </c>
      <c r="R209" s="360" t="str">
        <f t="shared" si="44"/>
        <v/>
      </c>
      <c r="S209" s="360" t="str">
        <f t="shared" si="44"/>
        <v/>
      </c>
      <c r="T209" s="360" t="str">
        <f t="shared" si="44"/>
        <v/>
      </c>
      <c r="U209" s="361" t="str">
        <f t="shared" si="44"/>
        <v/>
      </c>
      <c r="V209" s="245"/>
      <c r="W209" s="245"/>
      <c r="X209" s="245"/>
      <c r="Y209" s="330"/>
    </row>
    <row r="210" spans="1:25" ht="16.5"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29" t="s">
        <v>207</v>
      </c>
      <c r="P210" s="359" t="str">
        <f t="shared" si="44"/>
        <v/>
      </c>
      <c r="Q210" s="360" t="str">
        <f t="shared" si="44"/>
        <v/>
      </c>
      <c r="R210" s="360" t="str">
        <f t="shared" si="44"/>
        <v/>
      </c>
      <c r="S210" s="360" t="str">
        <f t="shared" si="44"/>
        <v/>
      </c>
      <c r="T210" s="360" t="str">
        <f t="shared" si="44"/>
        <v/>
      </c>
      <c r="U210" s="361" t="str">
        <f t="shared" si="44"/>
        <v/>
      </c>
      <c r="V210" s="245"/>
      <c r="W210" s="245"/>
      <c r="X210" s="245"/>
      <c r="Y210" s="330"/>
    </row>
    <row r="211" spans="1:25" ht="16.5" thickBot="1">
      <c r="A211" s="151">
        <v>7</v>
      </c>
      <c r="B211" s="199"/>
      <c r="C211" s="155"/>
      <c r="D211" s="202">
        <f t="shared" ref="D211:H218" si="45">IF(P236="","",P236)</f>
        <v>2</v>
      </c>
      <c r="E211" s="203" t="str">
        <f t="shared" si="45"/>
        <v/>
      </c>
      <c r="F211" s="203" t="str">
        <f t="shared" si="45"/>
        <v/>
      </c>
      <c r="G211" s="203" t="str">
        <f t="shared" si="45"/>
        <v/>
      </c>
      <c r="H211" s="203" t="str">
        <f t="shared" si="45"/>
        <v/>
      </c>
      <c r="I211" s="203" t="str">
        <f t="shared" ref="I211:J218" si="46">IF(V236="","",V236)</f>
        <v/>
      </c>
      <c r="J211" s="365" t="str">
        <f t="shared" si="46"/>
        <v/>
      </c>
      <c r="K211" s="216"/>
      <c r="L211" s="155"/>
      <c r="M211" s="201"/>
      <c r="N211" s="155"/>
      <c r="O211" s="329" t="s">
        <v>220</v>
      </c>
      <c r="P211" s="370" t="str">
        <f t="shared" si="44"/>
        <v/>
      </c>
      <c r="Q211" s="371" t="str">
        <f t="shared" si="44"/>
        <v/>
      </c>
      <c r="R211" s="371" t="str">
        <f t="shared" si="44"/>
        <v/>
      </c>
      <c r="S211" s="371" t="str">
        <f t="shared" si="44"/>
        <v/>
      </c>
      <c r="T211" s="371" t="str">
        <f t="shared" si="44"/>
        <v/>
      </c>
      <c r="U211" s="372" t="str">
        <f t="shared" si="44"/>
        <v/>
      </c>
      <c r="V211" s="245"/>
      <c r="W211" s="245"/>
      <c r="X211" s="245"/>
      <c r="Y211" s="330"/>
    </row>
    <row r="212" spans="1:25">
      <c r="A212" s="151">
        <v>8</v>
      </c>
      <c r="B212" s="199"/>
      <c r="C212" s="155"/>
      <c r="D212" s="211">
        <f t="shared" si="45"/>
        <v>4</v>
      </c>
      <c r="E212" s="212" t="str">
        <f t="shared" si="45"/>
        <v/>
      </c>
      <c r="F212" s="212" t="str">
        <f t="shared" si="45"/>
        <v/>
      </c>
      <c r="G212" s="212" t="str">
        <f t="shared" si="45"/>
        <v/>
      </c>
      <c r="H212" s="212" t="str">
        <f t="shared" si="45"/>
        <v/>
      </c>
      <c r="I212" s="212" t="str">
        <f t="shared" si="46"/>
        <v/>
      </c>
      <c r="J212" s="354" t="str">
        <f t="shared" si="46"/>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5"/>
        <v>4</v>
      </c>
      <c r="E213" s="212">
        <f t="shared" si="45"/>
        <v>0</v>
      </c>
      <c r="F213" s="212">
        <f t="shared" si="45"/>
        <v>0</v>
      </c>
      <c r="G213" s="212" t="str">
        <f t="shared" si="45"/>
        <v/>
      </c>
      <c r="H213" s="212" t="str">
        <f t="shared" si="45"/>
        <v/>
      </c>
      <c r="I213" s="212" t="str">
        <f t="shared" si="46"/>
        <v/>
      </c>
      <c r="J213" s="354" t="str">
        <f t="shared" si="46"/>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5"/>
        <v>4</v>
      </c>
      <c r="E214" s="212">
        <f t="shared" si="45"/>
        <v>0</v>
      </c>
      <c r="F214" s="212">
        <f t="shared" si="45"/>
        <v>0</v>
      </c>
      <c r="G214" s="212" t="str">
        <f t="shared" si="45"/>
        <v/>
      </c>
      <c r="H214" s="212" t="str">
        <f t="shared" si="45"/>
        <v/>
      </c>
      <c r="I214" s="212" t="str">
        <f t="shared" si="46"/>
        <v/>
      </c>
      <c r="J214" s="354" t="str">
        <f t="shared" si="46"/>
        <v/>
      </c>
      <c r="K214" s="216"/>
      <c r="L214" s="155"/>
      <c r="M214" s="201"/>
      <c r="N214" s="155"/>
      <c r="O214" s="350"/>
      <c r="P214" s="245"/>
      <c r="Q214" s="245"/>
      <c r="R214" s="245"/>
      <c r="S214" s="245"/>
      <c r="T214" s="245"/>
      <c r="U214" s="245"/>
      <c r="V214" s="245"/>
      <c r="W214" s="245"/>
      <c r="X214" s="245"/>
      <c r="Y214" s="167"/>
    </row>
    <row r="215" spans="1:25">
      <c r="A215" s="151">
        <v>11</v>
      </c>
      <c r="B215" s="199"/>
      <c r="C215" s="155"/>
      <c r="D215" s="211">
        <f t="shared" si="45"/>
        <v>4</v>
      </c>
      <c r="E215" s="212">
        <f t="shared" si="45"/>
        <v>0</v>
      </c>
      <c r="F215" s="212">
        <f t="shared" si="45"/>
        <v>0</v>
      </c>
      <c r="G215" s="212" t="str">
        <f t="shared" si="45"/>
        <v/>
      </c>
      <c r="H215" s="212" t="str">
        <f t="shared" si="45"/>
        <v/>
      </c>
      <c r="I215" s="212" t="str">
        <f t="shared" si="46"/>
        <v/>
      </c>
      <c r="J215" s="354" t="str">
        <f t="shared" si="46"/>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5"/>
        <v>6</v>
      </c>
      <c r="E216" s="212" t="str">
        <f t="shared" si="45"/>
        <v/>
      </c>
      <c r="F216" s="212" t="str">
        <f t="shared" si="45"/>
        <v/>
      </c>
      <c r="G216" s="212" t="str">
        <f t="shared" si="45"/>
        <v/>
      </c>
      <c r="H216" s="212" t="str">
        <f t="shared" si="45"/>
        <v/>
      </c>
      <c r="I216" s="212" t="str">
        <f t="shared" si="46"/>
        <v/>
      </c>
      <c r="J216" s="354" t="str">
        <f t="shared" si="46"/>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5"/>
        <v>8</v>
      </c>
      <c r="E217" s="212" t="str">
        <f t="shared" si="45"/>
        <v/>
      </c>
      <c r="F217" s="212" t="str">
        <f t="shared" si="45"/>
        <v/>
      </c>
      <c r="G217" s="212" t="str">
        <f t="shared" si="45"/>
        <v/>
      </c>
      <c r="H217" s="212" t="str">
        <f t="shared" si="45"/>
        <v/>
      </c>
      <c r="I217" s="212" t="str">
        <f t="shared" si="46"/>
        <v/>
      </c>
      <c r="J217" s="354" t="str">
        <f t="shared" si="46"/>
        <v/>
      </c>
      <c r="K217" s="216"/>
      <c r="L217" s="155"/>
      <c r="M217" s="201"/>
      <c r="N217" s="155"/>
      <c r="O217" s="165"/>
      <c r="P217" s="155"/>
      <c r="Q217" s="162" t="s">
        <v>714</v>
      </c>
      <c r="R217" s="155"/>
      <c r="S217" s="155"/>
      <c r="T217" s="155"/>
      <c r="U217" s="155"/>
      <c r="V217" s="155"/>
      <c r="W217" s="155"/>
      <c r="X217" s="155"/>
      <c r="Y217" s="167"/>
    </row>
    <row r="218" spans="1:25" ht="16.5" thickBot="1">
      <c r="A218" s="151">
        <v>14</v>
      </c>
      <c r="B218" s="199"/>
      <c r="C218" s="155"/>
      <c r="D218" s="257">
        <f t="shared" si="45"/>
        <v>4</v>
      </c>
      <c r="E218" s="258" t="str">
        <f t="shared" si="45"/>
        <v/>
      </c>
      <c r="F218" s="258" t="str">
        <f t="shared" si="45"/>
        <v/>
      </c>
      <c r="G218" s="258" t="str">
        <f t="shared" si="45"/>
        <v/>
      </c>
      <c r="H218" s="258" t="str">
        <f t="shared" si="45"/>
        <v/>
      </c>
      <c r="I218" s="258" t="str">
        <f t="shared" si="46"/>
        <v/>
      </c>
      <c r="J218" s="369" t="str">
        <f t="shared" si="46"/>
        <v/>
      </c>
      <c r="K218" s="216"/>
      <c r="L218" s="155"/>
      <c r="M218" s="201"/>
      <c r="N218" s="155"/>
      <c r="O218" s="165"/>
      <c r="P218" s="155"/>
      <c r="Q218" s="162" t="s">
        <v>231</v>
      </c>
      <c r="R218" s="155"/>
      <c r="S218" s="155"/>
      <c r="T218" s="155"/>
      <c r="U218" s="155"/>
      <c r="V218" s="155"/>
      <c r="W218" s="155"/>
      <c r="X218" s="155"/>
      <c r="Y218" s="167"/>
    </row>
    <row r="219" spans="1:25" ht="16.5" thickBot="1">
      <c r="A219" s="151">
        <v>15</v>
      </c>
      <c r="B219" s="199"/>
      <c r="C219" s="155"/>
      <c r="D219" s="155"/>
      <c r="E219" s="155"/>
      <c r="F219" s="155"/>
      <c r="G219" s="171" t="s">
        <v>251</v>
      </c>
      <c r="H219" s="389" t="str">
        <f>IF(U244="","",U244)</f>
        <v/>
      </c>
      <c r="I219" s="155"/>
      <c r="J219" s="389" t="str">
        <f>IF(W244="","",W244)</f>
        <v/>
      </c>
      <c r="K219" s="216"/>
      <c r="L219" s="155"/>
      <c r="M219" s="201"/>
      <c r="N219" s="155"/>
      <c r="O219" s="165"/>
      <c r="P219" s="155"/>
      <c r="Q219" s="162"/>
      <c r="R219" s="155"/>
      <c r="S219" s="155"/>
      <c r="T219" s="155"/>
      <c r="U219" s="155"/>
      <c r="V219" s="155"/>
      <c r="W219" s="155"/>
      <c r="X219" s="155"/>
      <c r="Y219" s="167"/>
    </row>
    <row r="220" spans="1:25" ht="16.5" thickBot="1">
      <c r="A220" s="151">
        <v>16</v>
      </c>
      <c r="B220" s="199"/>
      <c r="C220" s="155"/>
      <c r="D220" s="252" t="s">
        <v>163</v>
      </c>
      <c r="E220" s="162" t="s">
        <v>252</v>
      </c>
      <c r="F220" s="155"/>
      <c r="G220" s="155"/>
      <c r="H220" s="155"/>
      <c r="I220" s="155"/>
      <c r="J220" s="155"/>
      <c r="K220" s="155"/>
      <c r="L220" s="155"/>
      <c r="M220" s="201"/>
      <c r="N220" s="155"/>
      <c r="O220" s="176"/>
      <c r="P220" s="177"/>
      <c r="Q220" s="390"/>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641</v>
      </c>
      <c r="R221" s="170" t="s">
        <v>642</v>
      </c>
      <c r="S221" s="170" t="s">
        <v>641</v>
      </c>
      <c r="T221" s="170" t="s">
        <v>642</v>
      </c>
      <c r="U221" s="155"/>
      <c r="V221" s="155"/>
      <c r="W221" s="155"/>
      <c r="X221" s="155"/>
      <c r="Y221" s="167"/>
    </row>
    <row r="222" spans="1:25">
      <c r="A222" s="151">
        <v>18</v>
      </c>
      <c r="B222" s="377"/>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7"/>
      <c r="C223" s="171" t="s">
        <v>234</v>
      </c>
      <c r="D223" s="315" t="str">
        <f>IF(P248="","",P248)</f>
        <v>Auto-filter</v>
      </c>
      <c r="E223" s="155"/>
      <c r="F223" s="171" t="s">
        <v>235</v>
      </c>
      <c r="G223" s="600">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7"/>
      <c r="C224" s="155"/>
      <c r="D224" s="479"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5" thickBot="1">
      <c r="A225" s="151">
        <v>21</v>
      </c>
      <c r="B225" s="377"/>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7"/>
      <c r="C226" s="155"/>
      <c r="D226" s="202">
        <f t="shared" ref="D226:H232" si="47">IF(P251="","",P251)</f>
        <v>2</v>
      </c>
      <c r="E226" s="203" t="str">
        <f t="shared" si="47"/>
        <v/>
      </c>
      <c r="F226" s="203" t="str">
        <f t="shared" si="47"/>
        <v/>
      </c>
      <c r="G226" s="203" t="str">
        <f t="shared" si="47"/>
        <v/>
      </c>
      <c r="H226" s="203" t="str">
        <f t="shared" si="47"/>
        <v/>
      </c>
      <c r="I226" s="203" t="str">
        <f t="shared" ref="I226:J232" si="48">IF(V251="","",V251)</f>
        <v/>
      </c>
      <c r="J226" s="365" t="str">
        <f t="shared" si="48"/>
        <v/>
      </c>
      <c r="K226" s="245"/>
      <c r="L226" s="245"/>
      <c r="M226" s="246"/>
      <c r="N226" s="155"/>
      <c r="O226" s="165"/>
      <c r="P226" s="171" t="s">
        <v>237</v>
      </c>
      <c r="Q226" s="286"/>
      <c r="R226" s="286"/>
      <c r="S226" s="286"/>
      <c r="T226" s="286"/>
      <c r="U226" s="155"/>
      <c r="V226" s="155"/>
      <c r="W226" s="155"/>
      <c r="X226" s="155"/>
      <c r="Y226" s="167"/>
    </row>
    <row r="227" spans="1:25">
      <c r="A227" s="151">
        <v>23</v>
      </c>
      <c r="B227" s="377"/>
      <c r="C227" s="155"/>
      <c r="D227" s="211">
        <f t="shared" si="47"/>
        <v>4</v>
      </c>
      <c r="E227" s="212" t="str">
        <f t="shared" si="47"/>
        <v/>
      </c>
      <c r="F227" s="212" t="str">
        <f t="shared" si="47"/>
        <v/>
      </c>
      <c r="G227" s="212" t="str">
        <f t="shared" si="47"/>
        <v/>
      </c>
      <c r="H227" s="212" t="str">
        <f t="shared" si="47"/>
        <v/>
      </c>
      <c r="I227" s="212" t="str">
        <f t="shared" si="48"/>
        <v/>
      </c>
      <c r="J227" s="354" t="str">
        <f t="shared" si="48"/>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7"/>
      <c r="C228" s="155"/>
      <c r="D228" s="211">
        <f t="shared" si="47"/>
        <v>4</v>
      </c>
      <c r="E228" s="212">
        <f t="shared" si="47"/>
        <v>0</v>
      </c>
      <c r="F228" s="212">
        <f t="shared" si="47"/>
        <v>0</v>
      </c>
      <c r="G228" s="212" t="str">
        <f t="shared" si="47"/>
        <v/>
      </c>
      <c r="H228" s="212" t="str">
        <f t="shared" si="47"/>
        <v/>
      </c>
      <c r="I228" s="212" t="str">
        <f t="shared" si="48"/>
        <v/>
      </c>
      <c r="J228" s="354" t="str">
        <f t="shared" si="48"/>
        <v/>
      </c>
      <c r="K228" s="245"/>
      <c r="L228" s="245"/>
      <c r="M228" s="246"/>
      <c r="N228" s="155"/>
      <c r="O228" s="165"/>
      <c r="P228" s="171" t="s">
        <v>244</v>
      </c>
      <c r="Q228" s="391" t="str">
        <f>IF(AB94="","",AB94)</f>
        <v/>
      </c>
      <c r="R228" s="391" t="str">
        <f>IF(AB95="","",AB95)</f>
        <v/>
      </c>
      <c r="S228" s="391" t="str">
        <f>IF(AB96="","",AB96)</f>
        <v/>
      </c>
      <c r="T228" s="391" t="str">
        <f>IF(AC96="","",AC96)</f>
        <v/>
      </c>
      <c r="U228" s="245"/>
      <c r="V228" s="245"/>
      <c r="W228" s="245"/>
      <c r="X228" s="245"/>
      <c r="Y228" s="167"/>
    </row>
    <row r="229" spans="1:25">
      <c r="A229" s="151">
        <v>25</v>
      </c>
      <c r="B229" s="377"/>
      <c r="C229" s="155"/>
      <c r="D229" s="211">
        <f t="shared" si="47"/>
        <v>4</v>
      </c>
      <c r="E229" s="212">
        <f t="shared" si="47"/>
        <v>0</v>
      </c>
      <c r="F229" s="212">
        <f t="shared" si="47"/>
        <v>0</v>
      </c>
      <c r="G229" s="212" t="str">
        <f t="shared" si="47"/>
        <v/>
      </c>
      <c r="H229" s="212" t="str">
        <f t="shared" si="47"/>
        <v/>
      </c>
      <c r="I229" s="212" t="str">
        <f t="shared" si="48"/>
        <v/>
      </c>
      <c r="J229" s="354" t="str">
        <f t="shared" si="48"/>
        <v/>
      </c>
      <c r="K229" s="245"/>
      <c r="L229" s="245"/>
      <c r="M229" s="246"/>
      <c r="N229" s="155"/>
      <c r="O229" s="165"/>
      <c r="P229" s="245"/>
      <c r="Q229" s="245"/>
      <c r="R229" s="245"/>
      <c r="S229" s="245"/>
      <c r="T229" s="245"/>
      <c r="U229" s="245"/>
      <c r="V229" s="245"/>
      <c r="W229" s="245"/>
      <c r="X229" s="245"/>
      <c r="Y229" s="167"/>
    </row>
    <row r="230" spans="1:25">
      <c r="A230" s="151">
        <v>26</v>
      </c>
      <c r="B230" s="377"/>
      <c r="C230" s="155"/>
      <c r="D230" s="211">
        <f t="shared" si="47"/>
        <v>4</v>
      </c>
      <c r="E230" s="212">
        <f t="shared" si="47"/>
        <v>0</v>
      </c>
      <c r="F230" s="212">
        <f t="shared" si="47"/>
        <v>0</v>
      </c>
      <c r="G230" s="212" t="str">
        <f t="shared" si="47"/>
        <v/>
      </c>
      <c r="H230" s="212" t="str">
        <f t="shared" si="47"/>
        <v/>
      </c>
      <c r="I230" s="212" t="str">
        <f t="shared" si="48"/>
        <v/>
      </c>
      <c r="J230" s="354" t="str">
        <f t="shared" si="48"/>
        <v/>
      </c>
      <c r="K230" s="245"/>
      <c r="L230" s="245"/>
      <c r="M230" s="246"/>
      <c r="N230" s="155"/>
      <c r="O230" s="165"/>
      <c r="P230" s="392" t="s">
        <v>163</v>
      </c>
      <c r="Q230" s="323" t="s">
        <v>245</v>
      </c>
      <c r="R230" s="200"/>
      <c r="S230" s="200"/>
      <c r="T230" s="200"/>
      <c r="U230" s="200"/>
      <c r="V230" s="200"/>
      <c r="W230" s="200"/>
      <c r="X230" s="200"/>
      <c r="Y230" s="167"/>
    </row>
    <row r="231" spans="1:25" ht="16.5" thickBot="1">
      <c r="A231" s="151">
        <v>27</v>
      </c>
      <c r="B231" s="377"/>
      <c r="C231" s="155"/>
      <c r="D231" s="211">
        <f t="shared" si="47"/>
        <v>6</v>
      </c>
      <c r="E231" s="212" t="str">
        <f t="shared" si="47"/>
        <v/>
      </c>
      <c r="F231" s="212" t="str">
        <f t="shared" si="47"/>
        <v/>
      </c>
      <c r="G231" s="212" t="str">
        <f t="shared" si="47"/>
        <v/>
      </c>
      <c r="H231" s="212" t="str">
        <f t="shared" si="47"/>
        <v/>
      </c>
      <c r="I231" s="212" t="str">
        <f t="shared" si="48"/>
        <v/>
      </c>
      <c r="J231" s="354" t="str">
        <f t="shared" si="48"/>
        <v/>
      </c>
      <c r="K231" s="245"/>
      <c r="L231" s="245"/>
      <c r="M231" s="246"/>
      <c r="N231" s="155"/>
      <c r="O231" s="176"/>
      <c r="P231" s="177"/>
      <c r="Q231" s="390" t="s">
        <v>246</v>
      </c>
      <c r="R231" s="177"/>
      <c r="S231" s="177"/>
      <c r="T231" s="177"/>
      <c r="U231" s="177"/>
      <c r="V231" s="177"/>
      <c r="W231" s="177"/>
      <c r="X231" s="177"/>
      <c r="Y231" s="178"/>
    </row>
    <row r="232" spans="1:25" ht="16.5" thickBot="1">
      <c r="A232" s="151">
        <v>28</v>
      </c>
      <c r="B232" s="377"/>
      <c r="C232" s="155"/>
      <c r="D232" s="257">
        <f t="shared" si="47"/>
        <v>8</v>
      </c>
      <c r="E232" s="258" t="str">
        <f t="shared" si="47"/>
        <v/>
      </c>
      <c r="F232" s="258" t="str">
        <f t="shared" si="47"/>
        <v/>
      </c>
      <c r="G232" s="258" t="str">
        <f t="shared" si="47"/>
        <v/>
      </c>
      <c r="H232" s="258" t="str">
        <f t="shared" si="47"/>
        <v/>
      </c>
      <c r="I232" s="258" t="str">
        <f t="shared" si="48"/>
        <v/>
      </c>
      <c r="J232" s="369" t="str">
        <f t="shared" si="48"/>
        <v/>
      </c>
      <c r="K232" s="245"/>
      <c r="L232" s="245"/>
      <c r="M232" s="246"/>
      <c r="N232" s="155"/>
      <c r="O232" s="287" t="s">
        <v>247</v>
      </c>
      <c r="P232" s="155"/>
      <c r="Q232" s="155"/>
      <c r="R232" s="155"/>
      <c r="S232" s="155"/>
      <c r="T232" s="155"/>
      <c r="U232" s="155"/>
      <c r="V232" s="155"/>
      <c r="W232" s="155"/>
      <c r="X232" s="155"/>
      <c r="Y232" s="167"/>
    </row>
    <row r="233" spans="1:25" ht="16.5" thickBot="1">
      <c r="A233" s="151">
        <v>29</v>
      </c>
      <c r="B233" s="377"/>
      <c r="C233" s="155"/>
      <c r="D233" s="155"/>
      <c r="E233" s="155"/>
      <c r="F233" s="155"/>
      <c r="G233" s="171" t="s">
        <v>251</v>
      </c>
      <c r="H233" s="389" t="str">
        <f>IF(U258="","",U258)</f>
        <v/>
      </c>
      <c r="I233" s="155"/>
      <c r="J233" s="389" t="str">
        <f>IF(W258="","",W258)</f>
        <v/>
      </c>
      <c r="K233" s="245"/>
      <c r="L233" s="245"/>
      <c r="M233" s="246"/>
      <c r="N233" s="155"/>
      <c r="O233" s="165" t="s">
        <v>234</v>
      </c>
      <c r="P233" s="393" t="s">
        <v>695</v>
      </c>
      <c r="Q233" s="155"/>
      <c r="R233" s="171" t="s">
        <v>235</v>
      </c>
      <c r="S233" s="288">
        <v>2</v>
      </c>
      <c r="T233" s="155"/>
      <c r="U233" s="171" t="s">
        <v>248</v>
      </c>
      <c r="V233" s="288">
        <v>4</v>
      </c>
      <c r="W233" s="155" t="s">
        <v>249</v>
      </c>
      <c r="X233" s="155"/>
      <c r="Y233" s="167"/>
    </row>
    <row r="234" spans="1:25">
      <c r="A234" s="151">
        <v>30</v>
      </c>
      <c r="B234" s="377"/>
      <c r="C234" s="155"/>
      <c r="D234" s="252" t="s">
        <v>163</v>
      </c>
      <c r="E234" s="162" t="s">
        <v>252</v>
      </c>
      <c r="F234" s="155"/>
      <c r="G234" s="155"/>
      <c r="H234" s="155"/>
      <c r="I234" s="155"/>
      <c r="J234" s="155"/>
      <c r="K234" s="245"/>
      <c r="L234" s="245"/>
      <c r="M234" s="246"/>
      <c r="N234" s="155"/>
      <c r="O234" s="165"/>
      <c r="P234" s="170" t="s">
        <v>47</v>
      </c>
      <c r="Q234" s="155"/>
      <c r="R234" s="155"/>
      <c r="S234" s="155"/>
      <c r="T234" s="155"/>
      <c r="U234" s="170" t="s">
        <v>250</v>
      </c>
      <c r="V234" s="170" t="s">
        <v>236</v>
      </c>
      <c r="W234" s="155"/>
      <c r="X234" s="155"/>
      <c r="Y234" s="167"/>
    </row>
    <row r="235" spans="1:25" ht="16.5" thickBot="1">
      <c r="A235" s="151">
        <v>31</v>
      </c>
      <c r="B235" s="377"/>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255</v>
      </c>
      <c r="D236" s="155"/>
      <c r="E236" s="155"/>
      <c r="F236" s="155"/>
      <c r="G236" s="155"/>
      <c r="H236" s="155"/>
      <c r="I236" s="170"/>
      <c r="J236" s="155"/>
      <c r="K236" s="155"/>
      <c r="L236" s="155"/>
      <c r="M236" s="201"/>
      <c r="N236" s="155"/>
      <c r="O236" s="165"/>
      <c r="P236" s="394">
        <v>2</v>
      </c>
      <c r="Q236" s="395"/>
      <c r="R236" s="396"/>
      <c r="S236" s="396"/>
      <c r="T236" s="396"/>
      <c r="U236" s="397" t="str">
        <f>IF(T236="","",IF($V$233=-1,T236,(T236-50)/VLOOKUP(P236,Tables!$A$136:$I$140,MATCH($V$233,Tables!$A$136:$I$136))))</f>
        <v/>
      </c>
      <c r="V236" s="396"/>
      <c r="W236" s="365" t="str">
        <f t="shared" ref="W236:W243" si="49">IF(OR(U236="",$U$244=""),"",ABS((U236-$U$244)/$U$244))</f>
        <v/>
      </c>
      <c r="X236" s="155"/>
      <c r="Y236" s="167"/>
    </row>
    <row r="237" spans="1:25">
      <c r="A237" s="151">
        <v>33</v>
      </c>
      <c r="B237" s="199"/>
      <c r="C237" s="171" t="s">
        <v>234</v>
      </c>
      <c r="D237" s="315" t="str">
        <f>IF(P263="","",P263)</f>
        <v>Auto-filter</v>
      </c>
      <c r="E237" s="155"/>
      <c r="F237" s="171" t="s">
        <v>235</v>
      </c>
      <c r="G237" s="600">
        <f>IF(S263="","",S263)</f>
        <v>2</v>
      </c>
      <c r="H237" s="170"/>
      <c r="I237" s="171" t="s">
        <v>177</v>
      </c>
      <c r="J237" s="600" t="str">
        <f>IF(Q265="","",Q265)</f>
        <v/>
      </c>
      <c r="K237" s="155"/>
      <c r="L237" s="155"/>
      <c r="M237" s="201"/>
      <c r="N237" s="155"/>
      <c r="O237" s="165"/>
      <c r="P237" s="398">
        <v>4</v>
      </c>
      <c r="Q237" s="399"/>
      <c r="R237" s="286"/>
      <c r="S237" s="286"/>
      <c r="T237" s="286"/>
      <c r="U237" s="400" t="str">
        <f>IF(T237="","",IF($V$233=-1,T237,(T237-50)/VLOOKUP(P237,Tables!$A$136:$I$140,MATCH($V$233,Tables!$A$136:$I$136))))</f>
        <v/>
      </c>
      <c r="V237" s="286"/>
      <c r="W237" s="354" t="str">
        <f t="shared" si="49"/>
        <v/>
      </c>
      <c r="X237" s="155"/>
      <c r="Y237" s="167"/>
    </row>
    <row r="238" spans="1:25" ht="16.5" thickBot="1">
      <c r="A238" s="151">
        <v>34</v>
      </c>
      <c r="B238" s="199"/>
      <c r="C238" s="155"/>
      <c r="D238" s="216"/>
      <c r="E238" s="216"/>
      <c r="F238" s="216"/>
      <c r="G238" s="170" t="s">
        <v>236</v>
      </c>
      <c r="H238" s="216"/>
      <c r="I238" s="155"/>
      <c r="J238" s="216"/>
      <c r="K238" s="155"/>
      <c r="L238" s="155"/>
      <c r="M238" s="201"/>
      <c r="N238" s="155"/>
      <c r="O238" s="165"/>
      <c r="P238" s="398">
        <v>4</v>
      </c>
      <c r="Q238" s="211">
        <f t="shared" ref="Q238:R240" si="50">Q237</f>
        <v>0</v>
      </c>
      <c r="R238" s="212">
        <f t="shared" si="50"/>
        <v>0</v>
      </c>
      <c r="S238" s="286"/>
      <c r="T238" s="286"/>
      <c r="U238" s="400" t="str">
        <f>IF(T238="","",IF($V$233=-1,T238,(T238-50)/VLOOKUP(P238,Tables!$A$136:$I$140,MATCH($V$233,Tables!$A$136:$I$136))))</f>
        <v/>
      </c>
      <c r="V238" s="286"/>
      <c r="W238" s="354" t="str">
        <f t="shared" si="49"/>
        <v/>
      </c>
      <c r="X238" s="155"/>
      <c r="Y238" s="167"/>
    </row>
    <row r="239" spans="1:25">
      <c r="A239" s="151">
        <v>35</v>
      </c>
      <c r="B239" s="199"/>
      <c r="C239" s="155"/>
      <c r="D239" s="202" t="s">
        <v>256</v>
      </c>
      <c r="E239" s="203" t="s">
        <v>50</v>
      </c>
      <c r="F239" s="203" t="s">
        <v>241</v>
      </c>
      <c r="G239" s="203" t="s">
        <v>242</v>
      </c>
      <c r="H239" s="203" t="s">
        <v>257</v>
      </c>
      <c r="I239" s="401" t="s">
        <v>258</v>
      </c>
      <c r="J239" s="216"/>
      <c r="K239" s="155"/>
      <c r="L239" s="155"/>
      <c r="M239" s="201"/>
      <c r="N239" s="155"/>
      <c r="O239" s="165"/>
      <c r="P239" s="398">
        <v>4</v>
      </c>
      <c r="Q239" s="211">
        <f t="shared" si="50"/>
        <v>0</v>
      </c>
      <c r="R239" s="212">
        <f t="shared" si="50"/>
        <v>0</v>
      </c>
      <c r="S239" s="286"/>
      <c r="T239" s="286"/>
      <c r="U239" s="400" t="str">
        <f>IF(T239="","",IF($V$233=-1,T239,(T239-50)/VLOOKUP(P239,Tables!$A$136:$I$140,MATCH($V$233,Tables!$A$136:$I$136))))</f>
        <v/>
      </c>
      <c r="V239" s="286"/>
      <c r="W239" s="354" t="str">
        <f t="shared" si="49"/>
        <v/>
      </c>
      <c r="X239" s="155"/>
      <c r="Y239" s="167"/>
    </row>
    <row r="240" spans="1:25">
      <c r="A240" s="151">
        <v>36</v>
      </c>
      <c r="B240" s="199"/>
      <c r="C240" s="155"/>
      <c r="D240" s="211">
        <f t="shared" ref="D240:D247" si="51">P265</f>
        <v>-3</v>
      </c>
      <c r="E240" s="212" t="str">
        <f t="shared" ref="E240:G247" si="52">IF(R265="","",R265)</f>
        <v/>
      </c>
      <c r="F240" s="212" t="str">
        <f t="shared" si="52"/>
        <v/>
      </c>
      <c r="G240" s="402" t="str">
        <f t="shared" si="52"/>
        <v/>
      </c>
      <c r="H240" s="402" t="str">
        <f t="shared" ref="H240:H247" si="53">IF(V265="","",V265)</f>
        <v/>
      </c>
      <c r="I240" s="403" t="str">
        <f>IF(V265="","",IF(AND(V265&gt;=X265,V265&lt;=Y265),"Pass","Fail"))</f>
        <v/>
      </c>
      <c r="J240" s="216"/>
      <c r="K240" s="155"/>
      <c r="L240" s="155"/>
      <c r="M240" s="201"/>
      <c r="N240" s="155"/>
      <c r="O240" s="165"/>
      <c r="P240" s="398">
        <v>4</v>
      </c>
      <c r="Q240" s="211">
        <f t="shared" si="50"/>
        <v>0</v>
      </c>
      <c r="R240" s="212">
        <f t="shared" si="50"/>
        <v>0</v>
      </c>
      <c r="S240" s="286"/>
      <c r="T240" s="286"/>
      <c r="U240" s="400" t="str">
        <f>IF(T240="","",IF($V$233=-1,T240,(T240-50)/VLOOKUP(P240,Tables!$A$136:$I$140,MATCH($V$233,Tables!$A$136:$I$136))))</f>
        <v/>
      </c>
      <c r="V240" s="286"/>
      <c r="W240" s="354" t="str">
        <f t="shared" si="49"/>
        <v/>
      </c>
      <c r="X240" s="155"/>
      <c r="Y240" s="167"/>
    </row>
    <row r="241" spans="1:29">
      <c r="A241" s="151">
        <v>37</v>
      </c>
      <c r="B241" s="199"/>
      <c r="C241" s="155"/>
      <c r="D241" s="211">
        <f t="shared" si="51"/>
        <v>-2</v>
      </c>
      <c r="E241" s="212" t="str">
        <f t="shared" si="52"/>
        <v/>
      </c>
      <c r="F241" s="212" t="str">
        <f t="shared" si="52"/>
        <v/>
      </c>
      <c r="G241" s="402" t="str">
        <f t="shared" si="52"/>
        <v/>
      </c>
      <c r="H241" s="402" t="str">
        <f t="shared" si="53"/>
        <v/>
      </c>
      <c r="I241" s="403" t="str">
        <f>IF(V266="","",IF(AND(V266&gt;=X266,V266&lt;=Y266),"Pass","Fail"))</f>
        <v/>
      </c>
      <c r="J241" s="216"/>
      <c r="K241" s="155"/>
      <c r="L241" s="155"/>
      <c r="M241" s="201"/>
      <c r="N241" s="155"/>
      <c r="O241" s="165"/>
      <c r="P241" s="398">
        <v>6</v>
      </c>
      <c r="Q241" s="399"/>
      <c r="R241" s="286"/>
      <c r="S241" s="286"/>
      <c r="T241" s="404"/>
      <c r="U241" s="400" t="str">
        <f>IF(T241="","",IF($V$233=-1,T241,(T241-50)/VLOOKUP(P241,Tables!$A$136:$I$140,MATCH($V$233,Tables!$A$136:$I$136))))</f>
        <v/>
      </c>
      <c r="V241" s="286"/>
      <c r="W241" s="354" t="str">
        <f t="shared" si="49"/>
        <v/>
      </c>
      <c r="X241" s="155"/>
      <c r="Y241" s="167"/>
    </row>
    <row r="242" spans="1:29">
      <c r="A242" s="151">
        <v>38</v>
      </c>
      <c r="B242" s="199"/>
      <c r="C242" s="155"/>
      <c r="D242" s="211">
        <f t="shared" si="51"/>
        <v>-1</v>
      </c>
      <c r="E242" s="212" t="str">
        <f t="shared" si="52"/>
        <v/>
      </c>
      <c r="F242" s="212" t="str">
        <f t="shared" si="52"/>
        <v/>
      </c>
      <c r="G242" s="212" t="str">
        <f t="shared" si="52"/>
        <v/>
      </c>
      <c r="H242" s="402" t="str">
        <f t="shared" si="53"/>
        <v/>
      </c>
      <c r="I242" s="403" t="str">
        <f>IF(V267="","",IF(AND(V267&gt;=X267,V267&lt;=Y267),"Pass","Fail"))</f>
        <v/>
      </c>
      <c r="J242" s="216"/>
      <c r="K242" s="155"/>
      <c r="L242" s="155"/>
      <c r="M242" s="201"/>
      <c r="N242" s="155"/>
      <c r="O242" s="165"/>
      <c r="P242" s="398">
        <v>8</v>
      </c>
      <c r="Q242" s="399"/>
      <c r="R242" s="286"/>
      <c r="S242" s="286"/>
      <c r="T242" s="404"/>
      <c r="U242" s="400" t="str">
        <f>IF(T242="","",IF($V$233=-1,T242,(T242-50)/VLOOKUP(P242,Tables!$A$136:$I$140,MATCH($V$233,Tables!$A$136:$I$136))))</f>
        <v/>
      </c>
      <c r="V242" s="286"/>
      <c r="W242" s="354" t="str">
        <f t="shared" si="49"/>
        <v/>
      </c>
      <c r="X242" s="155"/>
      <c r="Y242" s="167"/>
    </row>
    <row r="243" spans="1:29" ht="16.5" thickBot="1">
      <c r="A243" s="151">
        <v>39</v>
      </c>
      <c r="B243" s="199"/>
      <c r="C243" s="155"/>
      <c r="D243" s="211">
        <f t="shared" si="51"/>
        <v>0</v>
      </c>
      <c r="E243" s="213" t="str">
        <f t="shared" si="52"/>
        <v/>
      </c>
      <c r="F243" s="405" t="str">
        <f t="shared" si="52"/>
        <v/>
      </c>
      <c r="G243" s="402" t="str">
        <f t="shared" si="52"/>
        <v/>
      </c>
      <c r="H243" s="402" t="str">
        <f t="shared" si="53"/>
        <v/>
      </c>
      <c r="I243" s="406"/>
      <c r="J243" s="216"/>
      <c r="K243" s="155"/>
      <c r="L243" s="155"/>
      <c r="M243" s="201"/>
      <c r="N243" s="155"/>
      <c r="O243" s="329" t="s">
        <v>253</v>
      </c>
      <c r="P243" s="407">
        <v>4</v>
      </c>
      <c r="Q243" s="408"/>
      <c r="R243" s="409"/>
      <c r="S243" s="409"/>
      <c r="T243" s="410"/>
      <c r="U243" s="411" t="str">
        <f>IF(T243="","",IF($V$233=-1,T243,(T243-50)/VLOOKUP(P243,Tables!A142:F146,MATCH($V$233,Tables!A142:F142))))</f>
        <v/>
      </c>
      <c r="V243" s="409"/>
      <c r="W243" s="369" t="str">
        <f t="shared" si="49"/>
        <v/>
      </c>
      <c r="X243" s="155"/>
      <c r="Y243" s="167"/>
    </row>
    <row r="244" spans="1:29" ht="16.5" thickBot="1">
      <c r="A244" s="151">
        <v>40</v>
      </c>
      <c r="B244" s="199"/>
      <c r="C244" s="155"/>
      <c r="D244" s="211">
        <f t="shared" si="51"/>
        <v>1</v>
      </c>
      <c r="E244" s="212" t="str">
        <f t="shared" si="52"/>
        <v/>
      </c>
      <c r="F244" s="212" t="str">
        <f t="shared" si="52"/>
        <v/>
      </c>
      <c r="G244" s="212" t="str">
        <f t="shared" si="52"/>
        <v/>
      </c>
      <c r="H244" s="402" t="str">
        <f t="shared" si="53"/>
        <v/>
      </c>
      <c r="I244" s="403" t="str">
        <f>IF(V269="","",IF(AND(V269&gt;=X269,V269&lt;=Y269),"Pass","Fail"))</f>
        <v/>
      </c>
      <c r="J244" s="216"/>
      <c r="K244" s="155"/>
      <c r="L244" s="155"/>
      <c r="M244" s="201"/>
      <c r="N244" s="155"/>
      <c r="O244" s="165"/>
      <c r="P244" s="155"/>
      <c r="Q244" s="155"/>
      <c r="R244" s="155"/>
      <c r="S244" s="245"/>
      <c r="T244" s="171" t="s">
        <v>251</v>
      </c>
      <c r="U244" s="412" t="str">
        <f>IF(U236="","",IF(O35=1,AVERAGE(U236:U242),AVERAGE(U236:U243)))</f>
        <v/>
      </c>
      <c r="V244" s="155"/>
      <c r="W244" s="301" t="str">
        <f>IF(W236="","",IF(MAX(W236:W243)&gt;0.1,"Fail","Pass"))</f>
        <v/>
      </c>
      <c r="X244" s="155"/>
      <c r="Y244" s="167"/>
    </row>
    <row r="245" spans="1:29">
      <c r="A245" s="151">
        <v>41</v>
      </c>
      <c r="B245" s="199"/>
      <c r="C245" s="155"/>
      <c r="D245" s="211">
        <f t="shared" si="51"/>
        <v>2</v>
      </c>
      <c r="E245" s="212" t="str">
        <f t="shared" si="52"/>
        <v/>
      </c>
      <c r="F245" s="212" t="str">
        <f t="shared" si="52"/>
        <v/>
      </c>
      <c r="G245" s="212" t="str">
        <f t="shared" si="52"/>
        <v/>
      </c>
      <c r="H245" s="402" t="str">
        <f t="shared" si="53"/>
        <v/>
      </c>
      <c r="I245" s="403" t="str">
        <f>IF(V270="","",IF(AND(V270&gt;=X270,V270&lt;=Y270),"Pass","Fail"))</f>
        <v/>
      </c>
      <c r="J245" s="216"/>
      <c r="K245" s="155"/>
      <c r="L245" s="155"/>
      <c r="M245" s="201"/>
      <c r="N245" s="155"/>
      <c r="O245" s="165"/>
      <c r="P245" s="247" t="s">
        <v>163</v>
      </c>
      <c r="Q245" s="162" t="s">
        <v>252</v>
      </c>
      <c r="R245" s="155"/>
      <c r="S245" s="155"/>
      <c r="T245" s="155"/>
      <c r="U245" s="155"/>
      <c r="V245" s="155"/>
      <c r="W245" s="155"/>
      <c r="X245" s="155"/>
      <c r="Y245" s="167"/>
    </row>
    <row r="246" spans="1:29">
      <c r="A246" s="151">
        <v>42</v>
      </c>
      <c r="B246" s="199"/>
      <c r="C246" s="155"/>
      <c r="D246" s="211">
        <f t="shared" si="51"/>
        <v>3</v>
      </c>
      <c r="E246" s="212" t="str">
        <f t="shared" si="52"/>
        <v/>
      </c>
      <c r="F246" s="212" t="str">
        <f t="shared" si="52"/>
        <v/>
      </c>
      <c r="G246" s="212" t="str">
        <f t="shared" si="52"/>
        <v/>
      </c>
      <c r="H246" s="402" t="str">
        <f t="shared" si="53"/>
        <v/>
      </c>
      <c r="I246" s="403" t="str">
        <f>IF(V271="","",IF(AND(V271&gt;=X271,V271&lt;=Y271),"Pass","Fail"))</f>
        <v/>
      </c>
      <c r="J246" s="216"/>
      <c r="K246" s="155"/>
      <c r="L246" s="155"/>
      <c r="M246" s="201"/>
      <c r="N246" s="155"/>
      <c r="O246" s="165"/>
      <c r="P246" s="155"/>
      <c r="Q246" s="155"/>
      <c r="R246" s="155"/>
      <c r="S246" s="155"/>
      <c r="T246" s="155"/>
      <c r="U246" s="155"/>
      <c r="V246" s="155"/>
      <c r="W246" s="155"/>
      <c r="X246" s="155"/>
      <c r="Y246" s="167"/>
      <c r="Z246" s="159" t="s">
        <v>595</v>
      </c>
      <c r="AB246" s="159" t="s">
        <v>638</v>
      </c>
    </row>
    <row r="247" spans="1:29" ht="16.5" thickBot="1">
      <c r="A247" s="151">
        <v>43</v>
      </c>
      <c r="B247" s="199"/>
      <c r="C247" s="155"/>
      <c r="D247" s="257">
        <f t="shared" si="51"/>
        <v>4</v>
      </c>
      <c r="E247" s="258" t="str">
        <f t="shared" si="52"/>
        <v/>
      </c>
      <c r="F247" s="258" t="str">
        <f t="shared" si="52"/>
        <v/>
      </c>
      <c r="G247" s="258" t="str">
        <f t="shared" si="52"/>
        <v/>
      </c>
      <c r="H247" s="413" t="str">
        <f t="shared" si="53"/>
        <v/>
      </c>
      <c r="I247" s="414" t="str">
        <f>IF(V272="","",IF(AND(V272&gt;=X272,V272&lt;=Y272),"Pass","Fail"))</f>
        <v/>
      </c>
      <c r="J247" s="216"/>
      <c r="K247" s="155"/>
      <c r="L247" s="155"/>
      <c r="M247" s="201"/>
      <c r="N247" s="155"/>
      <c r="O247" s="287"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199"/>
      <c r="C248" s="155"/>
      <c r="D248" s="252" t="s">
        <v>163</v>
      </c>
      <c r="E248" s="323" t="s">
        <v>261</v>
      </c>
      <c r="F248" s="155"/>
      <c r="G248" s="155"/>
      <c r="H248" s="155"/>
      <c r="I248" s="155"/>
      <c r="J248" s="155"/>
      <c r="K248" s="155"/>
      <c r="L248" s="155"/>
      <c r="M248" s="201"/>
      <c r="N248" s="155"/>
      <c r="O248" s="165" t="s">
        <v>234</v>
      </c>
      <c r="P248" s="393" t="s">
        <v>695</v>
      </c>
      <c r="Q248" s="155"/>
      <c r="R248" s="171" t="s">
        <v>235</v>
      </c>
      <c r="S248" s="288">
        <v>2</v>
      </c>
      <c r="T248" s="155"/>
      <c r="U248" s="171" t="s">
        <v>248</v>
      </c>
      <c r="V248" s="288">
        <v>0</v>
      </c>
      <c r="W248" s="155"/>
      <c r="X248" s="155"/>
      <c r="Y248" s="167"/>
      <c r="Z248" s="159">
        <v>0.5</v>
      </c>
      <c r="AA248" s="159">
        <v>0.61</v>
      </c>
      <c r="AB248" s="159">
        <v>0.56000000000000005</v>
      </c>
      <c r="AC248" s="159">
        <v>0.66</v>
      </c>
    </row>
    <row r="249" spans="1:29" ht="16.5" thickBot="1">
      <c r="A249" s="151">
        <v>45</v>
      </c>
      <c r="B249" s="310"/>
      <c r="C249" s="177"/>
      <c r="D249" s="177"/>
      <c r="E249" s="177"/>
      <c r="F249" s="177"/>
      <c r="G249" s="177"/>
      <c r="H249" s="177"/>
      <c r="I249" s="177"/>
      <c r="J249" s="177"/>
      <c r="K249" s="177"/>
      <c r="L249" s="177"/>
      <c r="M249" s="311"/>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199"/>
      <c r="C250" s="208" t="s">
        <v>232</v>
      </c>
      <c r="D250" s="155"/>
      <c r="E250" s="170" t="s">
        <v>641</v>
      </c>
      <c r="F250" s="170" t="s">
        <v>642</v>
      </c>
      <c r="G250" s="170" t="s">
        <v>641</v>
      </c>
      <c r="H250" s="170" t="s">
        <v>642</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02" t="str">
        <f t="shared" ref="E251:H255" si="54">IF(Q222="","",Q222)</f>
        <v/>
      </c>
      <c r="F251" s="203" t="str">
        <f t="shared" si="54"/>
        <v/>
      </c>
      <c r="G251" s="203" t="str">
        <f t="shared" si="54"/>
        <v/>
      </c>
      <c r="H251" s="418" t="str">
        <f t="shared" si="54"/>
        <v/>
      </c>
      <c r="I251" s="245"/>
      <c r="J251" s="245"/>
      <c r="K251" s="245"/>
      <c r="L251" s="245"/>
      <c r="M251" s="201"/>
      <c r="N251" s="155"/>
      <c r="O251" s="165"/>
      <c r="P251" s="394">
        <v>2</v>
      </c>
      <c r="Q251" s="395"/>
      <c r="R251" s="396"/>
      <c r="S251" s="396"/>
      <c r="T251" s="415"/>
      <c r="U251" s="397" t="str">
        <f>IF(T251="","",(T251-50)/VLOOKUP(P251,Tables!$A$154:$C$158,MATCH($V$248,Tables!$A$154:$C$154)))</f>
        <v/>
      </c>
      <c r="V251" s="396"/>
      <c r="W251" s="365" t="str">
        <f t="shared" ref="W251:W257" si="55">IF(OR(U251="",$U$258=""),"",ABS((U251-$U$258)/$U$258))</f>
        <v/>
      </c>
      <c r="X251" s="155"/>
      <c r="Y251" s="167"/>
    </row>
    <row r="252" spans="1:29" ht="16.5" thickBot="1">
      <c r="A252" s="151">
        <v>48</v>
      </c>
      <c r="B252" s="199"/>
      <c r="C252" s="155"/>
      <c r="D252" s="171" t="s">
        <v>29</v>
      </c>
      <c r="E252" s="211" t="str">
        <f t="shared" si="54"/>
        <v/>
      </c>
      <c r="F252" s="212" t="str">
        <f t="shared" si="54"/>
        <v/>
      </c>
      <c r="G252" s="212" t="str">
        <f t="shared" si="54"/>
        <v/>
      </c>
      <c r="H252" s="403" t="str">
        <f t="shared" si="54"/>
        <v/>
      </c>
      <c r="I252" s="155"/>
      <c r="J252" s="155"/>
      <c r="K252" s="155"/>
      <c r="L252" s="155"/>
      <c r="M252" s="201"/>
      <c r="N252" s="155"/>
      <c r="O252" s="165"/>
      <c r="P252" s="398">
        <v>4</v>
      </c>
      <c r="Q252" s="399"/>
      <c r="R252" s="286"/>
      <c r="S252" s="286"/>
      <c r="T252" s="404"/>
      <c r="U252" s="400" t="str">
        <f>IF(T252="","",(T252-50)/VLOOKUP(P252,Tables!$A$154:$C$158,MATCH($V$248,Tables!$A$154:$C$154)))</f>
        <v/>
      </c>
      <c r="V252" s="286"/>
      <c r="W252" s="354" t="str">
        <f t="shared" si="55"/>
        <v/>
      </c>
      <c r="X252" s="155"/>
      <c r="Y252" s="167"/>
      <c r="Z252" s="159">
        <v>1.04</v>
      </c>
      <c r="AA252" s="159">
        <v>1.27</v>
      </c>
      <c r="AB252" s="159">
        <v>1.06</v>
      </c>
      <c r="AC252" s="159">
        <v>1.24</v>
      </c>
    </row>
    <row r="253" spans="1:29" ht="16.5" thickBot="1">
      <c r="A253" s="151">
        <v>49</v>
      </c>
      <c r="B253" s="199"/>
      <c r="C253" s="155"/>
      <c r="D253" s="171" t="s">
        <v>177</v>
      </c>
      <c r="E253" s="211" t="str">
        <f t="shared" si="54"/>
        <v/>
      </c>
      <c r="F253" s="212" t="str">
        <f t="shared" si="54"/>
        <v/>
      </c>
      <c r="G253" s="212" t="str">
        <f t="shared" si="54"/>
        <v/>
      </c>
      <c r="H253" s="403" t="str">
        <f t="shared" si="54"/>
        <v/>
      </c>
      <c r="J253" s="171" t="s">
        <v>180</v>
      </c>
      <c r="K253" s="301" t="str">
        <f>IF(AND(Q227="",R227="",S227=""),"",IF(OR(Q227="Fail",R227="Fail",S227="Fail"),"Fail","Pass"))</f>
        <v/>
      </c>
      <c r="L253" s="155"/>
      <c r="M253" s="201"/>
      <c r="N253" s="155"/>
      <c r="O253" s="165"/>
      <c r="P253" s="398">
        <v>4</v>
      </c>
      <c r="Q253" s="211">
        <f t="shared" ref="Q253:R255" si="56">Q252</f>
        <v>0</v>
      </c>
      <c r="R253" s="212">
        <f t="shared" si="56"/>
        <v>0</v>
      </c>
      <c r="S253" s="286"/>
      <c r="T253" s="404"/>
      <c r="U253" s="400" t="str">
        <f>IF(T253="","",(T253-50)/VLOOKUP(P253,Tables!$A$154:$C$158,MATCH($V$248,Tables!$A$154:$C$154)))</f>
        <v/>
      </c>
      <c r="V253" s="286"/>
      <c r="W253" s="354" t="str">
        <f t="shared" si="55"/>
        <v/>
      </c>
      <c r="X253" s="155"/>
      <c r="Y253" s="167"/>
      <c r="Z253" s="159">
        <v>1.17</v>
      </c>
      <c r="AA253" s="159">
        <v>1.43</v>
      </c>
      <c r="AB253" s="159">
        <v>1.22</v>
      </c>
      <c r="AC253" s="159">
        <v>1.43</v>
      </c>
    </row>
    <row r="254" spans="1:29">
      <c r="A254" s="151">
        <v>50</v>
      </c>
      <c r="B254" s="199"/>
      <c r="C254" s="155"/>
      <c r="D254" s="171" t="s">
        <v>178</v>
      </c>
      <c r="E254" s="211" t="str">
        <f t="shared" si="54"/>
        <v/>
      </c>
      <c r="F254" s="212" t="str">
        <f t="shared" si="54"/>
        <v/>
      </c>
      <c r="G254" s="212" t="str">
        <f t="shared" si="54"/>
        <v/>
      </c>
      <c r="H254" s="403" t="str">
        <f t="shared" si="54"/>
        <v/>
      </c>
      <c r="I254" s="155"/>
      <c r="J254" s="155"/>
      <c r="K254" s="155"/>
      <c r="L254" s="155"/>
      <c r="M254" s="201"/>
      <c r="N254" s="155"/>
      <c r="O254" s="165"/>
      <c r="P254" s="398">
        <v>4</v>
      </c>
      <c r="Q254" s="211">
        <f t="shared" si="56"/>
        <v>0</v>
      </c>
      <c r="R254" s="212">
        <f t="shared" si="56"/>
        <v>0</v>
      </c>
      <c r="S254" s="286"/>
      <c r="T254" s="404"/>
      <c r="U254" s="400" t="str">
        <f>IF(T254="","",(T254-50)/VLOOKUP(P254,Tables!$A$154:$C$158,MATCH($V$248,Tables!$A$154:$C$154)))</f>
        <v/>
      </c>
      <c r="V254" s="286"/>
      <c r="W254" s="354" t="str">
        <f t="shared" si="55"/>
        <v/>
      </c>
      <c r="X254" s="155"/>
      <c r="Y254" s="167"/>
      <c r="Z254" s="159">
        <v>1.31</v>
      </c>
      <c r="AA254" s="159">
        <v>1.6</v>
      </c>
      <c r="AB254" s="159">
        <v>1.4</v>
      </c>
      <c r="AC254" s="159">
        <v>1.64</v>
      </c>
    </row>
    <row r="255" spans="1:29" ht="16.5" thickBot="1">
      <c r="A255" s="151">
        <v>51</v>
      </c>
      <c r="B255" s="199"/>
      <c r="C255" s="155"/>
      <c r="D255" s="171" t="s">
        <v>237</v>
      </c>
      <c r="E255" s="257" t="str">
        <f t="shared" si="54"/>
        <v/>
      </c>
      <c r="F255" s="258" t="str">
        <f t="shared" si="54"/>
        <v/>
      </c>
      <c r="G255" s="258" t="str">
        <f t="shared" si="54"/>
        <v/>
      </c>
      <c r="H255" s="414" t="str">
        <f t="shared" si="54"/>
        <v/>
      </c>
      <c r="I255" s="155"/>
      <c r="J255" s="155"/>
      <c r="K255" s="155"/>
      <c r="L255" s="155"/>
      <c r="M255" s="201"/>
      <c r="N255" s="155"/>
      <c r="O255" s="165"/>
      <c r="P255" s="398">
        <v>4</v>
      </c>
      <c r="Q255" s="211">
        <f t="shared" si="56"/>
        <v>0</v>
      </c>
      <c r="R255" s="212">
        <f t="shared" si="56"/>
        <v>0</v>
      </c>
      <c r="S255" s="286"/>
      <c r="T255" s="404"/>
      <c r="U255" s="400" t="str">
        <f>IF(T255="","",(T255-50)/VLOOKUP(P255,Tables!$A$154:$C$158,MATCH($V$248,Tables!$A$154:$C$154)))</f>
        <v/>
      </c>
      <c r="V255" s="286"/>
      <c r="W255" s="354" t="str">
        <f t="shared" si="55"/>
        <v/>
      </c>
      <c r="X255" s="155"/>
      <c r="Y255" s="167"/>
      <c r="Z255" s="159">
        <v>1.44</v>
      </c>
      <c r="AA255" s="159">
        <v>1.76</v>
      </c>
      <c r="AB255" s="159">
        <v>1.61</v>
      </c>
      <c r="AC255" s="159">
        <v>1.89</v>
      </c>
    </row>
    <row r="256" spans="1:29" ht="16.5" thickBot="1">
      <c r="A256" s="151">
        <v>52</v>
      </c>
      <c r="B256" s="217"/>
      <c r="C256" s="218"/>
      <c r="D256" s="416" t="s">
        <v>163</v>
      </c>
      <c r="E256" s="174" t="str">
        <f>Q230</f>
        <v>Limiting system resolution must be 7 lp/mm or higher in conventional/2D mode</v>
      </c>
      <c r="F256" s="218"/>
      <c r="G256" s="218"/>
      <c r="H256" s="218"/>
      <c r="I256" s="218"/>
      <c r="J256" s="218"/>
      <c r="K256" s="218"/>
      <c r="L256" s="218"/>
      <c r="M256" s="219"/>
      <c r="N256" s="155"/>
      <c r="O256" s="165"/>
      <c r="P256" s="398">
        <v>6</v>
      </c>
      <c r="Q256" s="399"/>
      <c r="R256" s="286"/>
      <c r="S256" s="286"/>
      <c r="T256" s="404"/>
      <c r="U256" s="400" t="str">
        <f>IF(T256="","",(T256-50)/VLOOKUP(P256,Tables!$A$154:$C$158,MATCH($V$248,Tables!$A$154:$C$154)))</f>
        <v/>
      </c>
      <c r="V256" s="286"/>
      <c r="W256" s="354" t="str">
        <f t="shared" si="55"/>
        <v/>
      </c>
      <c r="X256" s="155"/>
      <c r="Y256" s="167"/>
    </row>
    <row r="257" spans="1:25" ht="17.25" thickTop="1" thickBot="1">
      <c r="A257" s="151">
        <v>53</v>
      </c>
      <c r="B257" s="377"/>
      <c r="C257" s="245"/>
      <c r="D257" s="245"/>
      <c r="E257" s="245"/>
      <c r="F257" s="245"/>
      <c r="G257" s="245"/>
      <c r="H257" s="245"/>
      <c r="I257" s="245"/>
      <c r="J257" s="245"/>
      <c r="K257" s="245"/>
      <c r="L257" s="245"/>
      <c r="M257" s="201"/>
      <c r="N257" s="155"/>
      <c r="O257" s="165"/>
      <c r="P257" s="407">
        <v>8</v>
      </c>
      <c r="Q257" s="408"/>
      <c r="R257" s="409"/>
      <c r="S257" s="409"/>
      <c r="T257" s="410"/>
      <c r="U257" s="411" t="str">
        <f>IF(T257="","",(T257-50)/VLOOKUP(P257,Tables!$A$154:$C$158,MATCH($V$248,Tables!$A$154:$C$154)))</f>
        <v/>
      </c>
      <c r="V257" s="409"/>
      <c r="W257" s="369" t="str">
        <f t="shared" si="55"/>
        <v/>
      </c>
      <c r="X257" s="155"/>
      <c r="Y257" s="167"/>
    </row>
    <row r="258" spans="1:25" ht="16.5" thickBot="1">
      <c r="A258" s="151">
        <v>54</v>
      </c>
      <c r="B258" s="199"/>
      <c r="C258" s="208" t="s">
        <v>262</v>
      </c>
      <c r="D258" s="155"/>
      <c r="E258" s="155"/>
      <c r="F258" s="155"/>
      <c r="G258" s="155"/>
      <c r="H258" s="155"/>
      <c r="I258" s="155"/>
      <c r="J258" s="155"/>
      <c r="K258" s="155"/>
      <c r="L258" s="155"/>
      <c r="M258" s="201"/>
      <c r="N258" s="155"/>
      <c r="O258" s="165"/>
      <c r="P258" s="155"/>
      <c r="Q258" s="155"/>
      <c r="R258" s="155"/>
      <c r="S258" s="245"/>
      <c r="T258" s="171" t="s">
        <v>251</v>
      </c>
      <c r="U258" s="412" t="str">
        <f>IF(U251="","",AVERAGE(U251:U257))</f>
        <v/>
      </c>
      <c r="V258" s="155"/>
      <c r="W258" s="417" t="str">
        <f>IF(W251="","",IF(MAX(W251:W257)&gt;0.1,"Fail","Pass"))</f>
        <v/>
      </c>
      <c r="X258" s="155"/>
      <c r="Y258" s="167"/>
    </row>
    <row r="259" spans="1:25" ht="16.5" thickBot="1">
      <c r="A259" s="151">
        <v>55</v>
      </c>
      <c r="B259" s="199"/>
      <c r="C259" s="155"/>
      <c r="D259" s="672" t="s">
        <v>263</v>
      </c>
      <c r="E259" s="672"/>
      <c r="F259" s="216"/>
      <c r="G259" s="672" t="s">
        <v>264</v>
      </c>
      <c r="H259" s="672"/>
      <c r="I259" s="155"/>
      <c r="J259" s="216"/>
      <c r="K259" s="668" t="s">
        <v>265</v>
      </c>
      <c r="L259" s="668"/>
      <c r="M259" s="246"/>
      <c r="N259" s="155"/>
      <c r="O259" s="165"/>
      <c r="P259" s="247" t="s">
        <v>163</v>
      </c>
      <c r="Q259" s="162" t="s">
        <v>252</v>
      </c>
      <c r="R259" s="155"/>
      <c r="S259" s="155"/>
      <c r="T259" s="155"/>
      <c r="U259" s="155"/>
      <c r="V259" s="155"/>
      <c r="W259" s="216"/>
      <c r="X259" s="155"/>
      <c r="Y259" s="167"/>
    </row>
    <row r="260" spans="1:25" ht="16.5" thickBot="1">
      <c r="A260" s="151">
        <v>56</v>
      </c>
      <c r="B260" s="199"/>
      <c r="C260" s="216"/>
      <c r="D260" s="322" t="s">
        <v>177</v>
      </c>
      <c r="E260" s="394">
        <f t="shared" ref="E260:E265" si="57">IF(Q427="","",Q427)</f>
        <v>0</v>
      </c>
      <c r="F260" s="155"/>
      <c r="G260" s="170" t="s">
        <v>267</v>
      </c>
      <c r="H260" s="170" t="s">
        <v>268</v>
      </c>
      <c r="I260" s="170" t="s">
        <v>202</v>
      </c>
      <c r="J260" s="216"/>
      <c r="K260" s="170" t="s">
        <v>199</v>
      </c>
      <c r="L260" s="345" t="s">
        <v>201</v>
      </c>
      <c r="M260" s="246"/>
      <c r="N260" s="155"/>
      <c r="O260" s="165"/>
      <c r="P260" s="245"/>
      <c r="Q260" s="245"/>
      <c r="R260" s="245"/>
      <c r="S260" s="245"/>
      <c r="T260" s="245"/>
      <c r="U260" s="245"/>
      <c r="V260" s="245"/>
      <c r="W260" s="155"/>
      <c r="X260" s="155"/>
      <c r="Y260" s="167"/>
    </row>
    <row r="261" spans="1:25" ht="16.5" thickBot="1">
      <c r="A261" s="151">
        <v>57</v>
      </c>
      <c r="B261" s="199"/>
      <c r="C261" s="216"/>
      <c r="D261" s="322" t="s">
        <v>270</v>
      </c>
      <c r="E261" s="398">
        <f t="shared" si="57"/>
        <v>0</v>
      </c>
      <c r="F261" s="171" t="s">
        <v>177</v>
      </c>
      <c r="G261" s="202">
        <f t="shared" ref="G261:G266" si="58">IF(P443="","",P443)</f>
        <v>0</v>
      </c>
      <c r="H261" s="203" t="str">
        <f t="shared" ref="H261:H266" si="59">IF(R443="","",R443)</f>
        <v/>
      </c>
      <c r="I261" s="418" t="str">
        <f t="shared" ref="I261:I266" si="60">IF(T443="","",T443)</f>
        <v/>
      </c>
      <c r="J261" s="216"/>
      <c r="K261" s="171" t="s">
        <v>271</v>
      </c>
      <c r="L261" s="419" t="str">
        <f>IF(R435="","",R435)</f>
        <v/>
      </c>
      <c r="M261" s="246"/>
      <c r="N261" s="155"/>
      <c r="O261" s="165"/>
      <c r="P261" s="245"/>
      <c r="Q261" s="245"/>
      <c r="R261" s="245"/>
      <c r="S261" s="245"/>
      <c r="T261" s="245"/>
      <c r="U261" s="245"/>
      <c r="V261" s="245"/>
      <c r="W261" s="245"/>
      <c r="X261" s="245"/>
      <c r="Y261" s="167"/>
    </row>
    <row r="262" spans="1:25">
      <c r="A262" s="151">
        <v>58</v>
      </c>
      <c r="B262" s="199"/>
      <c r="C262" s="216"/>
      <c r="D262" s="322" t="s">
        <v>273</v>
      </c>
      <c r="E262" s="398" t="str">
        <f t="shared" si="57"/>
        <v/>
      </c>
      <c r="F262" s="171" t="s">
        <v>270</v>
      </c>
      <c r="G262" s="211">
        <f t="shared" si="58"/>
        <v>0</v>
      </c>
      <c r="H262" s="212" t="str">
        <f t="shared" si="59"/>
        <v/>
      </c>
      <c r="I262" s="403" t="str">
        <f t="shared" si="60"/>
        <v/>
      </c>
      <c r="J262" s="171" t="s">
        <v>274</v>
      </c>
      <c r="K262" s="202" t="str">
        <f t="shared" ref="K262:L264" si="61">IF(Q437="","",Q437)</f>
        <v/>
      </c>
      <c r="L262" s="418" t="str">
        <f t="shared" si="61"/>
        <v/>
      </c>
      <c r="M262" s="246"/>
      <c r="N262" s="155"/>
      <c r="O262" s="287" t="s">
        <v>255</v>
      </c>
      <c r="P262" s="155"/>
      <c r="Q262" s="155"/>
      <c r="R262" s="155"/>
      <c r="S262" s="155"/>
      <c r="T262" s="155"/>
      <c r="U262" s="155"/>
      <c r="V262" s="155"/>
      <c r="W262" s="155"/>
      <c r="X262" s="155"/>
      <c r="Y262" s="167"/>
    </row>
    <row r="263" spans="1:25">
      <c r="A263" s="151">
        <v>59</v>
      </c>
      <c r="B263" s="199"/>
      <c r="C263" s="216"/>
      <c r="D263" s="322" t="s">
        <v>276</v>
      </c>
      <c r="E263" s="398" t="str">
        <f t="shared" si="57"/>
        <v/>
      </c>
      <c r="F263" s="171" t="s">
        <v>179</v>
      </c>
      <c r="G263" s="211">
        <f t="shared" si="58"/>
        <v>0</v>
      </c>
      <c r="H263" s="212" t="str">
        <f t="shared" si="59"/>
        <v/>
      </c>
      <c r="I263" s="403" t="str">
        <f t="shared" si="60"/>
        <v/>
      </c>
      <c r="J263" s="171" t="s">
        <v>277</v>
      </c>
      <c r="K263" s="211" t="str">
        <f t="shared" si="61"/>
        <v/>
      </c>
      <c r="L263" s="403" t="str">
        <f t="shared" si="61"/>
        <v/>
      </c>
      <c r="M263" s="246"/>
      <c r="N263" s="155"/>
      <c r="O263" s="165" t="s">
        <v>234</v>
      </c>
      <c r="P263" s="289" t="str">
        <f>P233</f>
        <v>Auto-filter</v>
      </c>
      <c r="Q263" s="155"/>
      <c r="R263" s="171" t="s">
        <v>235</v>
      </c>
      <c r="S263" s="289">
        <f>S233</f>
        <v>2</v>
      </c>
      <c r="T263" s="170" t="s">
        <v>236</v>
      </c>
      <c r="U263" s="216"/>
      <c r="V263" s="155"/>
      <c r="W263" s="155"/>
      <c r="X263" s="588" t="str">
        <f>IF($O$34=1,AB246,Z246)</f>
        <v>Selenia</v>
      </c>
      <c r="Y263" s="422"/>
    </row>
    <row r="264" spans="1:25" ht="16.5" thickBot="1">
      <c r="A264" s="151">
        <v>60</v>
      </c>
      <c r="B264" s="199"/>
      <c r="C264" s="216"/>
      <c r="D264" s="322" t="s">
        <v>281</v>
      </c>
      <c r="E264" s="398" t="str">
        <f t="shared" si="57"/>
        <v/>
      </c>
      <c r="F264" s="171" t="s">
        <v>274</v>
      </c>
      <c r="G264" s="211" t="str">
        <f t="shared" si="58"/>
        <v/>
      </c>
      <c r="H264" s="212" t="str">
        <f t="shared" si="59"/>
        <v/>
      </c>
      <c r="I264" s="403" t="str">
        <f t="shared" si="60"/>
        <v/>
      </c>
      <c r="J264" s="171" t="s">
        <v>282</v>
      </c>
      <c r="K264" s="257" t="str">
        <f t="shared" si="61"/>
        <v/>
      </c>
      <c r="L264" s="414" t="str">
        <f t="shared" si="61"/>
        <v/>
      </c>
      <c r="M264" s="246"/>
      <c r="N264" s="155"/>
      <c r="O264" s="165"/>
      <c r="P264" s="170" t="s">
        <v>256</v>
      </c>
      <c r="Q264" s="170" t="s">
        <v>240</v>
      </c>
      <c r="R264" s="170" t="s">
        <v>50</v>
      </c>
      <c r="S264" s="170" t="s">
        <v>241</v>
      </c>
      <c r="T264" s="170" t="s">
        <v>242</v>
      </c>
      <c r="U264" s="595" t="s">
        <v>715</v>
      </c>
      <c r="V264" s="170" t="s">
        <v>257</v>
      </c>
      <c r="W264" s="155"/>
      <c r="X264" s="423" t="s">
        <v>259</v>
      </c>
      <c r="Y264" s="422" t="s">
        <v>260</v>
      </c>
    </row>
    <row r="265" spans="1:25" ht="16.5" thickBot="1">
      <c r="A265" s="151">
        <v>61</v>
      </c>
      <c r="B265" s="199"/>
      <c r="C265" s="216"/>
      <c r="D265" s="322" t="s">
        <v>284</v>
      </c>
      <c r="E265" s="398" t="str">
        <f t="shared" si="57"/>
        <v/>
      </c>
      <c r="F265" s="171" t="s">
        <v>277</v>
      </c>
      <c r="G265" s="211" t="str">
        <f t="shared" si="58"/>
        <v/>
      </c>
      <c r="H265" s="212" t="str">
        <f t="shared" si="59"/>
        <v/>
      </c>
      <c r="I265" s="403" t="str">
        <f t="shared" si="60"/>
        <v/>
      </c>
      <c r="J265" s="216"/>
      <c r="K265" s="171" t="s">
        <v>271</v>
      </c>
      <c r="L265" s="424" t="str">
        <f>IF(V435="","",V435)</f>
        <v/>
      </c>
      <c r="M265" s="246"/>
      <c r="N265" s="155"/>
      <c r="O265" s="165"/>
      <c r="P265" s="202">
        <v>-3</v>
      </c>
      <c r="Q265" s="396"/>
      <c r="R265" s="396"/>
      <c r="S265" s="396"/>
      <c r="T265" s="425"/>
      <c r="U265" s="596" t="str">
        <f t="shared" ref="U265:U272" si="62">IF(S265="","",S265-50)</f>
        <v/>
      </c>
      <c r="V265" s="204" t="str">
        <f>IF(OR(U265="",$U$268=""),"",U265/$U$268)</f>
        <v/>
      </c>
      <c r="W265" s="155"/>
      <c r="X265" s="423">
        <f t="shared" ref="X265:Y267" si="63">IF($O$34=1,AB248,Z248)</f>
        <v>0.5</v>
      </c>
      <c r="Y265" s="422">
        <f t="shared" si="63"/>
        <v>0.61</v>
      </c>
    </row>
    <row r="266" spans="1:25" ht="16.5" thickBot="1">
      <c r="A266" s="151">
        <v>62</v>
      </c>
      <c r="B266" s="199"/>
      <c r="C266" s="155"/>
      <c r="D266" s="322" t="s">
        <v>274</v>
      </c>
      <c r="E266" s="398" t="str">
        <f>IF(U427="","",U427)</f>
        <v/>
      </c>
      <c r="F266" s="171" t="s">
        <v>282</v>
      </c>
      <c r="G266" s="257" t="str">
        <f t="shared" si="58"/>
        <v/>
      </c>
      <c r="H266" s="258" t="str">
        <f t="shared" si="59"/>
        <v/>
      </c>
      <c r="I266" s="414" t="str">
        <f t="shared" si="60"/>
        <v/>
      </c>
      <c r="J266" s="171" t="s">
        <v>274</v>
      </c>
      <c r="K266" s="202" t="str">
        <f t="shared" ref="K266:L268" si="64">IF(U437="","",U437)</f>
        <v/>
      </c>
      <c r="L266" s="418" t="str">
        <f t="shared" si="64"/>
        <v/>
      </c>
      <c r="M266" s="246"/>
      <c r="N266" s="155"/>
      <c r="O266" s="165"/>
      <c r="P266" s="211">
        <v>-2</v>
      </c>
      <c r="Q266" s="426"/>
      <c r="R266" s="286"/>
      <c r="S266" s="286"/>
      <c r="T266" s="427"/>
      <c r="U266" s="304" t="str">
        <f t="shared" si="62"/>
        <v/>
      </c>
      <c r="V266" s="214" t="str">
        <f t="shared" ref="V266:V267" si="65">IF(OR(U266="",$U$268=""),"",U266/$U$268)</f>
        <v/>
      </c>
      <c r="W266" s="155"/>
      <c r="X266" s="423">
        <f t="shared" si="63"/>
        <v>0.63</v>
      </c>
      <c r="Y266" s="422">
        <f t="shared" si="63"/>
        <v>0.77</v>
      </c>
    </row>
    <row r="267" spans="1:25">
      <c r="A267" s="151">
        <v>63</v>
      </c>
      <c r="B267" s="199"/>
      <c r="C267" s="155"/>
      <c r="D267" s="322" t="s">
        <v>277</v>
      </c>
      <c r="E267" s="398" t="str">
        <f>IF(U428="","",U428)</f>
        <v/>
      </c>
      <c r="F267" s="240" t="s">
        <v>163</v>
      </c>
      <c r="G267" s="155"/>
      <c r="H267" s="155"/>
      <c r="I267" s="155"/>
      <c r="J267" s="171" t="s">
        <v>277</v>
      </c>
      <c r="K267" s="211" t="str">
        <f t="shared" si="64"/>
        <v/>
      </c>
      <c r="L267" s="403" t="str">
        <f t="shared" si="64"/>
        <v/>
      </c>
      <c r="M267" s="246"/>
      <c r="N267" s="155"/>
      <c r="O267" s="165"/>
      <c r="P267" s="211">
        <v>-1</v>
      </c>
      <c r="Q267" s="429"/>
      <c r="R267" s="286"/>
      <c r="S267" s="286"/>
      <c r="T267" s="286"/>
      <c r="U267" s="304" t="str">
        <f t="shared" si="62"/>
        <v/>
      </c>
      <c r="V267" s="214" t="str">
        <f t="shared" si="65"/>
        <v/>
      </c>
      <c r="W267" s="155"/>
      <c r="X267" s="423">
        <f t="shared" si="63"/>
        <v>0.77</v>
      </c>
      <c r="Y267" s="422">
        <f t="shared" si="63"/>
        <v>0.94</v>
      </c>
    </row>
    <row r="268" spans="1:25" ht="16.5" thickBot="1">
      <c r="A268" s="151">
        <v>64</v>
      </c>
      <c r="B268" s="199"/>
      <c r="C268" s="200"/>
      <c r="D268" s="322" t="s">
        <v>282</v>
      </c>
      <c r="E268" s="407" t="str">
        <f>IF(U429="","",U429)</f>
        <v/>
      </c>
      <c r="F268" s="323" t="s">
        <v>288</v>
      </c>
      <c r="G268" s="428"/>
      <c r="H268" s="200"/>
      <c r="I268" s="200"/>
      <c r="J268" s="322" t="s">
        <v>282</v>
      </c>
      <c r="K268" s="257" t="str">
        <f t="shared" si="64"/>
        <v/>
      </c>
      <c r="L268" s="414" t="str">
        <f t="shared" si="64"/>
        <v/>
      </c>
      <c r="M268" s="246"/>
      <c r="N268" s="155"/>
      <c r="O268" s="165"/>
      <c r="P268" s="211">
        <v>0</v>
      </c>
      <c r="Q268" s="429"/>
      <c r="R268" s="212" t="str">
        <f>IF(S237="","",AVERAGE(S237:S240))</f>
        <v/>
      </c>
      <c r="S268" s="212" t="str">
        <f>IF(T237="","",AVERAGE(T237:T240))</f>
        <v/>
      </c>
      <c r="T268" s="402" t="str">
        <f>IF(V237="","",AVERAGE(V237:V240))</f>
        <v/>
      </c>
      <c r="U268" s="304" t="str">
        <f t="shared" si="62"/>
        <v/>
      </c>
      <c r="V268" s="214"/>
      <c r="W268" s="155"/>
      <c r="X268" s="423"/>
      <c r="Y268" s="422"/>
    </row>
    <row r="269" spans="1:25">
      <c r="A269" s="151">
        <v>65</v>
      </c>
      <c r="B269" s="377"/>
      <c r="C269" s="594"/>
      <c r="D269" s="594"/>
      <c r="E269" s="594"/>
      <c r="F269" s="323" t="s">
        <v>290</v>
      </c>
      <c r="G269" s="428"/>
      <c r="H269" s="594"/>
      <c r="I269" s="594"/>
      <c r="J269" s="594"/>
      <c r="K269" s="594"/>
      <c r="L269" s="594"/>
      <c r="M269" s="246"/>
      <c r="N269" s="155"/>
      <c r="O269" s="165"/>
      <c r="P269" s="211">
        <v>1</v>
      </c>
      <c r="Q269" s="429"/>
      <c r="R269" s="286"/>
      <c r="S269" s="286"/>
      <c r="T269" s="286"/>
      <c r="U269" s="304" t="str">
        <f t="shared" si="62"/>
        <v/>
      </c>
      <c r="V269" s="214" t="str">
        <f>IF(OR(U269="",$U$268=""),"",U269/$U$268)</f>
        <v/>
      </c>
      <c r="W269" s="155"/>
      <c r="X269" s="423">
        <f t="shared" ref="X269:Y272" si="66">IF($O$34=1,AB252,Z252)</f>
        <v>1.04</v>
      </c>
      <c r="Y269" s="422">
        <f t="shared" si="66"/>
        <v>1.27</v>
      </c>
    </row>
    <row r="270" spans="1:25" ht="16.5" thickBot="1">
      <c r="A270" s="151">
        <v>66</v>
      </c>
      <c r="B270" s="386"/>
      <c r="C270" s="387"/>
      <c r="D270" s="387"/>
      <c r="E270" s="387"/>
      <c r="F270" s="387"/>
      <c r="G270" s="387"/>
      <c r="H270" s="387"/>
      <c r="I270" s="387"/>
      <c r="J270" s="387"/>
      <c r="K270" s="387"/>
      <c r="L270" s="387"/>
      <c r="M270" s="388"/>
      <c r="N270" s="155"/>
      <c r="O270" s="165"/>
      <c r="P270" s="211">
        <v>2</v>
      </c>
      <c r="Q270" s="429"/>
      <c r="R270" s="286"/>
      <c r="S270" s="286"/>
      <c r="T270" s="286"/>
      <c r="U270" s="304" t="str">
        <f t="shared" si="62"/>
        <v/>
      </c>
      <c r="V270" s="214" t="str">
        <f t="shared" ref="V270:V272" si="67">IF(OR(U270="",$U$268=""),"",U270/$U$268)</f>
        <v/>
      </c>
      <c r="W270" s="155"/>
      <c r="X270" s="423">
        <f t="shared" si="66"/>
        <v>1.17</v>
      </c>
      <c r="Y270" s="422">
        <f t="shared" si="66"/>
        <v>1.43</v>
      </c>
    </row>
    <row r="271" spans="1:25" ht="16.5" thickTop="1">
      <c r="A271" s="151">
        <v>67</v>
      </c>
      <c r="B271" s="155"/>
      <c r="C271" s="247" t="s">
        <v>3</v>
      </c>
      <c r="D271" s="589" t="str">
        <f>IF($P$7="","",$P$7)</f>
        <v/>
      </c>
      <c r="E271" s="162"/>
      <c r="F271" s="162"/>
      <c r="G271" s="162"/>
      <c r="H271" s="162"/>
      <c r="I271" s="162"/>
      <c r="J271" s="162"/>
      <c r="K271" s="162"/>
      <c r="L271" s="247" t="s">
        <v>4</v>
      </c>
      <c r="M271" s="249" t="str">
        <f>IF($X$7="","",$X$7)</f>
        <v>Eugene Mah</v>
      </c>
      <c r="N271" s="155"/>
      <c r="O271" s="165"/>
      <c r="P271" s="211">
        <v>3</v>
      </c>
      <c r="Q271" s="429"/>
      <c r="R271" s="286"/>
      <c r="S271" s="286"/>
      <c r="T271" s="286"/>
      <c r="U271" s="304" t="str">
        <f t="shared" si="62"/>
        <v/>
      </c>
      <c r="V271" s="214" t="str">
        <f t="shared" si="67"/>
        <v/>
      </c>
      <c r="W271" s="155"/>
      <c r="X271" s="423">
        <f t="shared" si="66"/>
        <v>1.31</v>
      </c>
      <c r="Y271" s="422">
        <f t="shared" si="66"/>
        <v>1.6</v>
      </c>
    </row>
    <row r="272" spans="1:25" ht="16.5"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3"/>
      <c r="R272" s="409"/>
      <c r="S272" s="409"/>
      <c r="T272" s="409"/>
      <c r="U272" s="597" t="str">
        <f t="shared" si="62"/>
        <v/>
      </c>
      <c r="V272" s="259" t="str">
        <f t="shared" si="67"/>
        <v/>
      </c>
      <c r="W272" s="155"/>
      <c r="X272" s="423">
        <f t="shared" si="66"/>
        <v>1.44</v>
      </c>
      <c r="Y272" s="422">
        <f t="shared" si="66"/>
        <v>1.76</v>
      </c>
    </row>
    <row r="273" spans="1:32">
      <c r="A273" s="151">
        <v>1</v>
      </c>
      <c r="B273" s="245"/>
      <c r="C273" s="245"/>
      <c r="D273" s="245"/>
      <c r="E273" s="245"/>
      <c r="F273" s="245"/>
      <c r="G273" s="245"/>
      <c r="H273" s="245"/>
      <c r="I273" s="245"/>
      <c r="J273" s="245"/>
      <c r="K273" s="245"/>
      <c r="L273" s="245"/>
      <c r="M273" s="251" t="str">
        <f>$H$2</f>
        <v>Medical University of South Carolina</v>
      </c>
      <c r="N273" s="155"/>
      <c r="O273" s="165"/>
      <c r="P273" s="216"/>
      <c r="Q273" s="162" t="s">
        <v>716</v>
      </c>
      <c r="R273" s="216"/>
      <c r="S273" s="216"/>
      <c r="T273" s="216"/>
      <c r="U273" s="216"/>
      <c r="V273" s="216"/>
      <c r="W273" s="155"/>
      <c r="X273" s="155"/>
      <c r="Y273" s="167"/>
    </row>
    <row r="274" spans="1:32" ht="16.5" thickBot="1">
      <c r="A274" s="151">
        <v>2</v>
      </c>
      <c r="B274" s="245"/>
      <c r="C274" s="245"/>
      <c r="D274" s="245"/>
      <c r="E274" s="245"/>
      <c r="F274" s="245"/>
      <c r="G274" s="245"/>
      <c r="H274" s="245"/>
      <c r="I274" s="245"/>
      <c r="J274" s="245"/>
      <c r="K274" s="245"/>
      <c r="L274" s="245"/>
      <c r="M274" s="252" t="str">
        <f>$H$5</f>
        <v>Mammography System Compliance Inspection</v>
      </c>
      <c r="N274" s="155"/>
      <c r="O274" s="165"/>
      <c r="P274" s="392" t="s">
        <v>163</v>
      </c>
      <c r="Q274" s="323" t="s">
        <v>261</v>
      </c>
      <c r="R274" s="200"/>
      <c r="S274" s="200"/>
      <c r="T274" s="200"/>
      <c r="U274" s="200"/>
      <c r="V274" s="200"/>
      <c r="W274" s="200"/>
      <c r="X274" s="200"/>
      <c r="Y274" s="167"/>
    </row>
    <row r="275" spans="1:32" ht="17.25"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269</v>
      </c>
      <c r="E276" s="701" t="str">
        <f>IF(Q277="","",Q277)</f>
        <v/>
      </c>
      <c r="F276" s="245"/>
      <c r="G276" s="171" t="s">
        <v>177</v>
      </c>
      <c r="H276" s="600" t="str">
        <f>IF(T277="","",T277)</f>
        <v/>
      </c>
      <c r="I276" s="155"/>
      <c r="J276" s="155"/>
      <c r="K276" s="155"/>
      <c r="L276" s="155"/>
      <c r="M276" s="201"/>
      <c r="N276" s="155"/>
      <c r="O276" s="285" t="s">
        <v>266</v>
      </c>
      <c r="P276" s="157"/>
      <c r="Q276" s="157"/>
      <c r="R276" s="157"/>
      <c r="S276" s="157"/>
      <c r="T276" s="157"/>
      <c r="U276" s="157"/>
      <c r="V276" s="157"/>
      <c r="W276" s="157"/>
      <c r="X276" s="157"/>
      <c r="Y276" s="158"/>
    </row>
    <row r="277" spans="1:32">
      <c r="A277" s="151">
        <v>5</v>
      </c>
      <c r="B277" s="199"/>
      <c r="C277" s="155"/>
      <c r="D277" s="171" t="s">
        <v>272</v>
      </c>
      <c r="E277" s="601" t="str">
        <f>IF(Q278="","",Q278)</f>
        <v/>
      </c>
      <c r="F277" s="245"/>
      <c r="G277" s="171" t="s">
        <v>270</v>
      </c>
      <c r="H277" s="601" t="str">
        <f>IF(T278="","",T278)</f>
        <v/>
      </c>
      <c r="I277" s="155"/>
      <c r="J277" s="155"/>
      <c r="K277" s="155"/>
      <c r="L277" s="155"/>
      <c r="M277" s="201"/>
      <c r="N277" s="155"/>
      <c r="O277" s="165"/>
      <c r="P277" s="171" t="s">
        <v>269</v>
      </c>
      <c r="Q277" s="393"/>
      <c r="R277" s="155"/>
      <c r="S277" s="171" t="s">
        <v>177</v>
      </c>
      <c r="T277" s="393"/>
      <c r="U277" s="155"/>
      <c r="V277" s="216"/>
      <c r="W277" s="216"/>
      <c r="X277" s="155"/>
      <c r="Y277" s="167"/>
    </row>
    <row r="278" spans="1:32">
      <c r="A278" s="151">
        <v>6</v>
      </c>
      <c r="B278" s="199"/>
      <c r="C278" s="155"/>
      <c r="D278" s="155"/>
      <c r="E278" s="155"/>
      <c r="F278" s="155"/>
      <c r="G278" s="170" t="s">
        <v>236</v>
      </c>
      <c r="H278" s="155"/>
      <c r="I278" s="155" t="s">
        <v>275</v>
      </c>
      <c r="J278" s="155"/>
      <c r="K278" s="155"/>
      <c r="L278" s="155"/>
      <c r="M278" s="201"/>
      <c r="N278" s="155"/>
      <c r="O278" s="165"/>
      <c r="P278" s="171" t="s">
        <v>272</v>
      </c>
      <c r="Q278" s="288"/>
      <c r="R278" s="155"/>
      <c r="S278" s="171" t="s">
        <v>270</v>
      </c>
      <c r="T278" s="393"/>
      <c r="U278" s="155"/>
      <c r="V278" s="155"/>
      <c r="W278" s="155"/>
      <c r="X278" s="155"/>
      <c r="Y278" s="167"/>
    </row>
    <row r="279" spans="1:32" ht="16.5" thickBot="1">
      <c r="A279" s="151">
        <v>7</v>
      </c>
      <c r="B279" s="199"/>
      <c r="C279" s="155"/>
      <c r="D279" s="170"/>
      <c r="E279" s="170" t="s">
        <v>50</v>
      </c>
      <c r="F279" s="170" t="s">
        <v>241</v>
      </c>
      <c r="G279" s="170" t="s">
        <v>242</v>
      </c>
      <c r="H279" s="170" t="s">
        <v>278</v>
      </c>
      <c r="I279" s="170" t="s">
        <v>279</v>
      </c>
      <c r="J279" s="155"/>
      <c r="K279" s="171" t="s">
        <v>280</v>
      </c>
      <c r="L279" s="290" t="str">
        <f t="shared" ref="L279:L284" si="68">IF(X280="","",X280)</f>
        <v/>
      </c>
      <c r="M279" s="201"/>
      <c r="N279" s="155"/>
      <c r="O279" s="165"/>
      <c r="P279" s="155"/>
      <c r="Q279" s="155"/>
      <c r="R279" s="155"/>
      <c r="S279" s="170" t="s">
        <v>236</v>
      </c>
      <c r="T279" s="155"/>
      <c r="U279" s="155" t="s">
        <v>275</v>
      </c>
      <c r="V279" s="155"/>
      <c r="W279" s="155"/>
      <c r="X279" s="155"/>
      <c r="Y279" s="167"/>
      <c r="AA279" s="159" t="s">
        <v>711</v>
      </c>
      <c r="AC279" s="159" t="s">
        <v>712</v>
      </c>
    </row>
    <row r="280" spans="1:32">
      <c r="A280" s="151">
        <v>8</v>
      </c>
      <c r="B280" s="199"/>
      <c r="C280" s="155"/>
      <c r="D280" s="155"/>
      <c r="E280" s="435" t="str">
        <f t="shared" ref="E280:I285" si="69">IF(Q281="","",Q281)</f>
        <v/>
      </c>
      <c r="F280" s="203" t="str">
        <f t="shared" si="69"/>
        <v/>
      </c>
      <c r="G280" s="203" t="str">
        <f t="shared" si="69"/>
        <v/>
      </c>
      <c r="H280" s="436" t="str">
        <f t="shared" si="69"/>
        <v/>
      </c>
      <c r="I280" s="204" t="str">
        <f t="shared" si="69"/>
        <v/>
      </c>
      <c r="J280" s="155"/>
      <c r="K280" s="171" t="s">
        <v>283</v>
      </c>
      <c r="L280" s="291" t="str">
        <f t="shared" si="68"/>
        <v/>
      </c>
      <c r="M280" s="201"/>
      <c r="N280" s="155"/>
      <c r="O280" s="437"/>
      <c r="P280" s="155"/>
      <c r="Q280" s="170" t="s">
        <v>50</v>
      </c>
      <c r="R280" s="170" t="s">
        <v>241</v>
      </c>
      <c r="S280" s="170" t="s">
        <v>242</v>
      </c>
      <c r="T280" s="170" t="s">
        <v>278</v>
      </c>
      <c r="U280" s="170" t="s">
        <v>279</v>
      </c>
      <c r="V280" s="155"/>
      <c r="W280" s="171" t="s">
        <v>280</v>
      </c>
      <c r="X280" s="290" t="str">
        <f>IF(T277="","",VLOOKUP(T277,Tables!B87:C93,2))</f>
        <v/>
      </c>
      <c r="Y280" s="167"/>
      <c r="AA280" s="159" t="s">
        <v>357</v>
      </c>
      <c r="AB280" s="159" t="s">
        <v>358</v>
      </c>
      <c r="AC280" s="159" t="s">
        <v>357</v>
      </c>
      <c r="AD280" s="159" t="s">
        <v>358</v>
      </c>
      <c r="AE280" s="159" t="s">
        <v>550</v>
      </c>
      <c r="AF280" s="159" t="s">
        <v>549</v>
      </c>
    </row>
    <row r="281" spans="1:32">
      <c r="A281" s="151">
        <v>9</v>
      </c>
      <c r="B281" s="199"/>
      <c r="C281" s="155"/>
      <c r="D281" s="155"/>
      <c r="E281" s="438" t="str">
        <f t="shared" si="69"/>
        <v/>
      </c>
      <c r="F281" s="212" t="str">
        <f t="shared" si="69"/>
        <v/>
      </c>
      <c r="G281" s="212" t="str">
        <f t="shared" si="69"/>
        <v/>
      </c>
      <c r="H281" s="439" t="str">
        <f t="shared" si="69"/>
        <v/>
      </c>
      <c r="I281" s="214" t="str">
        <f t="shared" si="69"/>
        <v/>
      </c>
      <c r="J281" s="155"/>
      <c r="K281" s="171" t="s">
        <v>285</v>
      </c>
      <c r="L281" s="440" t="str">
        <f t="shared" si="68"/>
        <v/>
      </c>
      <c r="M281" s="201"/>
      <c r="N281" s="155"/>
      <c r="O281" s="437"/>
      <c r="P281" s="155"/>
      <c r="Q281" s="286"/>
      <c r="R281" s="286"/>
      <c r="S281" s="286"/>
      <c r="T281" s="439" t="str">
        <f>IF(Q281="","",Q281/$T$278)</f>
        <v/>
      </c>
      <c r="U281" s="402" t="str">
        <f>IF(Q281="","",($T$277^2*Tables!D82+Tables!D83)*Q281)</f>
        <v/>
      </c>
      <c r="V281" s="155"/>
      <c r="W281" s="171" t="s">
        <v>283</v>
      </c>
      <c r="X281" s="290" t="str">
        <f>IF(U285="","",Q285*($T$277^2*Tables!D82+Tables!D83))</f>
        <v/>
      </c>
      <c r="Y281" s="167"/>
      <c r="AE281" s="159" t="e">
        <f>(AA281-50)/AB281</f>
        <v>#DIV/0!</v>
      </c>
      <c r="AF281" s="159" t="e">
        <f>(AA281-AC281)/AB281</f>
        <v>#DIV/0!</v>
      </c>
    </row>
    <row r="282" spans="1:32">
      <c r="A282" s="151">
        <v>10</v>
      </c>
      <c r="B282" s="199"/>
      <c r="C282" s="155"/>
      <c r="D282" s="155"/>
      <c r="E282" s="438" t="str">
        <f t="shared" si="69"/>
        <v/>
      </c>
      <c r="F282" s="212" t="str">
        <f t="shared" si="69"/>
        <v/>
      </c>
      <c r="G282" s="212" t="str">
        <f t="shared" si="69"/>
        <v/>
      </c>
      <c r="H282" s="439" t="str">
        <f t="shared" si="69"/>
        <v/>
      </c>
      <c r="I282" s="214" t="str">
        <f t="shared" si="69"/>
        <v/>
      </c>
      <c r="J282" s="155"/>
      <c r="K282" s="171" t="s">
        <v>286</v>
      </c>
      <c r="L282" s="291" t="str">
        <f t="shared" si="68"/>
        <v/>
      </c>
      <c r="M282" s="201"/>
      <c r="N282" s="155"/>
      <c r="O282" s="437"/>
      <c r="P282" s="155"/>
      <c r="Q282" s="286"/>
      <c r="R282" s="286"/>
      <c r="S282" s="286"/>
      <c r="T282" s="439" t="str">
        <f>IF(Q282="","",Q282/$T$278)</f>
        <v/>
      </c>
      <c r="U282" s="402" t="str">
        <f>IF(Q282="","",($T$277^2*Tables!D82+Tables!D83)*Q282)</f>
        <v/>
      </c>
      <c r="V282" s="155"/>
      <c r="W282" s="171" t="s">
        <v>285</v>
      </c>
      <c r="X282" s="441" t="str">
        <f>IF(Q278="","",HLOOKUP(Q278,Tables!A105:F106,2,FALSE))</f>
        <v/>
      </c>
      <c r="Y282" s="167"/>
      <c r="AE282" s="159" t="e">
        <f t="shared" ref="AE282:AE284" si="70">(AA282-50)/AB282</f>
        <v>#DIV/0!</v>
      </c>
      <c r="AF282" s="159" t="e">
        <f t="shared" ref="AF282:AF284" si="71">(AA282-AC282)/AB282</f>
        <v>#DIV/0!</v>
      </c>
    </row>
    <row r="283" spans="1:32" ht="16.5" thickBot="1">
      <c r="A283" s="151">
        <v>11</v>
      </c>
      <c r="B283" s="199"/>
      <c r="C283" s="155"/>
      <c r="D283" s="155"/>
      <c r="E283" s="442" t="str">
        <f t="shared" si="69"/>
        <v/>
      </c>
      <c r="F283" s="258" t="str">
        <f t="shared" si="69"/>
        <v/>
      </c>
      <c r="G283" s="258" t="str">
        <f t="shared" si="69"/>
        <v/>
      </c>
      <c r="H283" s="443" t="str">
        <f t="shared" si="69"/>
        <v/>
      </c>
      <c r="I283" s="259" t="str">
        <f t="shared" si="69"/>
        <v/>
      </c>
      <c r="J283" s="155"/>
      <c r="K283" s="171" t="s">
        <v>287</v>
      </c>
      <c r="L283" s="291" t="str">
        <f t="shared" si="68"/>
        <v/>
      </c>
      <c r="M283" s="201"/>
      <c r="N283" s="155"/>
      <c r="O283" s="437"/>
      <c r="P283" s="155"/>
      <c r="Q283" s="286"/>
      <c r="R283" s="286"/>
      <c r="S283" s="286"/>
      <c r="T283" s="439" t="str">
        <f>IF(Q283="","",Q283/$T$278)</f>
        <v/>
      </c>
      <c r="U283" s="402" t="str">
        <f>IF(Q283="","",($T$277^2*Tables!D82+Tables!D83)*Q283)</f>
        <v/>
      </c>
      <c r="V283" s="155"/>
      <c r="W283" s="171" t="s">
        <v>286</v>
      </c>
      <c r="X283" s="290" t="str">
        <f>IF(OR(X281="",X282=""),"",(X282*(X281/8.76))/100)</f>
        <v/>
      </c>
      <c r="Y283" s="167"/>
      <c r="AE283" s="159" t="e">
        <f t="shared" si="70"/>
        <v>#DIV/0!</v>
      </c>
      <c r="AF283" s="159" t="e">
        <f t="shared" si="71"/>
        <v>#DIV/0!</v>
      </c>
    </row>
    <row r="284" spans="1:32">
      <c r="A284" s="151">
        <v>12</v>
      </c>
      <c r="B284" s="199"/>
      <c r="C284" s="155"/>
      <c r="D284" s="171" t="s">
        <v>251</v>
      </c>
      <c r="E284" s="438" t="str">
        <f t="shared" si="69"/>
        <v/>
      </c>
      <c r="F284" s="212" t="str">
        <f t="shared" si="69"/>
        <v/>
      </c>
      <c r="G284" s="402" t="str">
        <f t="shared" si="69"/>
        <v/>
      </c>
      <c r="H284" s="439" t="str">
        <f t="shared" si="69"/>
        <v/>
      </c>
      <c r="I284" s="214" t="str">
        <f t="shared" si="69"/>
        <v/>
      </c>
      <c r="J284" s="155"/>
      <c r="K284" s="171" t="s">
        <v>289</v>
      </c>
      <c r="L284" s="444" t="str">
        <f t="shared" si="68"/>
        <v/>
      </c>
      <c r="M284" s="201"/>
      <c r="N284" s="155"/>
      <c r="O284" s="437"/>
      <c r="P284" s="155"/>
      <c r="Q284" s="286"/>
      <c r="R284" s="286"/>
      <c r="S284" s="286"/>
      <c r="T284" s="439" t="str">
        <f>IF(Q284="","",Q284/$T$278)</f>
        <v/>
      </c>
      <c r="U284" s="402" t="str">
        <f>IF(Q284="","",($T$277^2*Tables!D82+Tables!D83)*Q284)</f>
        <v/>
      </c>
      <c r="V284" s="155"/>
      <c r="W284" s="171" t="s">
        <v>287</v>
      </c>
      <c r="X284" s="445" t="str">
        <f>IF(AB86="","",AB86)</f>
        <v/>
      </c>
      <c r="Y284" s="167"/>
      <c r="AE284" s="159" t="e">
        <f t="shared" si="70"/>
        <v>#DIV/0!</v>
      </c>
      <c r="AF284" s="159" t="e">
        <f t="shared" si="71"/>
        <v>#DIV/0!</v>
      </c>
    </row>
    <row r="285" spans="1:32" ht="16.5" thickBot="1">
      <c r="A285" s="151">
        <v>13</v>
      </c>
      <c r="B285" s="199"/>
      <c r="C285" s="155"/>
      <c r="D285" s="171" t="s">
        <v>291</v>
      </c>
      <c r="E285" s="366" t="str">
        <f t="shared" si="69"/>
        <v/>
      </c>
      <c r="F285" s="367" t="str">
        <f t="shared" si="69"/>
        <v/>
      </c>
      <c r="G285" s="367" t="str">
        <f t="shared" si="69"/>
        <v/>
      </c>
      <c r="H285" s="367" t="str">
        <f t="shared" si="69"/>
        <v/>
      </c>
      <c r="I285" s="369" t="str">
        <f t="shared" si="69"/>
        <v/>
      </c>
      <c r="J285" s="155"/>
      <c r="K285" s="155"/>
      <c r="L285" s="155"/>
      <c r="M285" s="201"/>
      <c r="N285" s="155"/>
      <c r="O285" s="437"/>
      <c r="P285" s="171" t="s">
        <v>251</v>
      </c>
      <c r="Q285" s="213" t="str">
        <f>IF(OR(Q281="",Q282="",Q283="",Q284=""),"",AVERAGE(Q281:Q284))</f>
        <v/>
      </c>
      <c r="R285" s="405" t="str">
        <f>IF(OR(R281="",R282="",R283="",R284=""),"",AVERAGE(R281:R284))</f>
        <v/>
      </c>
      <c r="S285" s="402" t="str">
        <f>IF(OR(S281="",S282="",S283="",S284=""),"",AVERAGE(S281:S284))</f>
        <v/>
      </c>
      <c r="T285" s="439" t="str">
        <f>IF(OR(T281="",T282="",T283="",T284=""),"",AVERAGE(T281:T284))</f>
        <v/>
      </c>
      <c r="U285" s="402" t="str">
        <f>IF(OR(U281="",U282="",U283="",U284=""),"",AVERAGE(U281:U284))</f>
        <v/>
      </c>
      <c r="V285" s="155"/>
      <c r="W285" s="171" t="s">
        <v>289</v>
      </c>
      <c r="X285" s="150" t="str">
        <f>IF(OR(X283="",X284=""),"",(X283-X284)/X284)</f>
        <v/>
      </c>
      <c r="Y285" s="167"/>
    </row>
    <row r="286" spans="1:32">
      <c r="A286" s="151">
        <v>14</v>
      </c>
      <c r="B286" s="199"/>
      <c r="C286" s="155"/>
      <c r="D286" s="252" t="s">
        <v>163</v>
      </c>
      <c r="E286" s="216" t="s">
        <v>292</v>
      </c>
      <c r="F286" s="155"/>
      <c r="G286" s="155"/>
      <c r="H286" s="155"/>
      <c r="I286" s="155"/>
      <c r="J286" s="155"/>
      <c r="K286" s="171" t="s">
        <v>293</v>
      </c>
      <c r="L286" s="150" t="str">
        <f>IF(X288="","",X288)</f>
        <v/>
      </c>
      <c r="M286" s="201"/>
      <c r="N286" s="155"/>
      <c r="O286" s="437"/>
      <c r="P286" s="171" t="s">
        <v>291</v>
      </c>
      <c r="Q286" s="352" t="str">
        <f>IF(Q285="","",STDEV(Q281:Q284)/Q285)</f>
        <v/>
      </c>
      <c r="R286" s="352" t="str">
        <f>IF(R285="","",STDEV(R281:R284)/R285)</f>
        <v/>
      </c>
      <c r="S286" s="352" t="str">
        <f>IF(S285="","",STDEV(S281:S284)/S285)</f>
        <v/>
      </c>
      <c r="T286" s="352" t="str">
        <f>IF(T285="","",STDEV(T281:T284)/T285)</f>
        <v/>
      </c>
      <c r="U286" s="352" t="str">
        <f>IF(U285="","",STDEV(U281:U284)/U285)</f>
        <v/>
      </c>
      <c r="V286" s="155"/>
      <c r="W286" s="216"/>
      <c r="X286" s="216"/>
      <c r="Y286" s="167"/>
    </row>
    <row r="287" spans="1:32">
      <c r="A287" s="151">
        <v>15</v>
      </c>
      <c r="B287" s="199"/>
      <c r="C287" s="155"/>
      <c r="D287" s="155"/>
      <c r="E287" s="216" t="s">
        <v>294</v>
      </c>
      <c r="F287" s="155"/>
      <c r="G287" s="155"/>
      <c r="H287" s="155"/>
      <c r="I287" s="155"/>
      <c r="J287" s="155"/>
      <c r="K287" s="171" t="s">
        <v>295</v>
      </c>
      <c r="L287" s="441" t="str">
        <f>IF(X289="","",X289)</f>
        <v/>
      </c>
      <c r="M287" s="201"/>
      <c r="N287" s="155"/>
      <c r="O287" s="165"/>
      <c r="P287" s="216"/>
      <c r="Q287" s="216"/>
      <c r="R287" s="216"/>
      <c r="S287" s="216"/>
      <c r="T287" s="216"/>
      <c r="U287" s="216"/>
      <c r="V287" s="155"/>
      <c r="W287" s="155"/>
      <c r="X287" s="155"/>
      <c r="Y287" s="167"/>
    </row>
    <row r="288" spans="1:32" ht="16.5" thickBot="1">
      <c r="A288" s="151">
        <v>16</v>
      </c>
      <c r="B288" s="310"/>
      <c r="C288" s="177"/>
      <c r="D288" s="177"/>
      <c r="E288" s="177"/>
      <c r="F288" s="177"/>
      <c r="G288" s="177"/>
      <c r="H288" s="177"/>
      <c r="I288" s="177"/>
      <c r="J288" s="177"/>
      <c r="K288" s="177"/>
      <c r="L288" s="177"/>
      <c r="M288" s="311"/>
      <c r="N288" s="155"/>
      <c r="O288" s="165"/>
      <c r="P288" s="216" t="s">
        <v>163</v>
      </c>
      <c r="Q288" s="216" t="s">
        <v>292</v>
      </c>
      <c r="R288" s="155"/>
      <c r="S288" s="155"/>
      <c r="T288" s="155"/>
      <c r="U288" s="155"/>
      <c r="V288" s="155"/>
      <c r="W288" s="171" t="s">
        <v>293</v>
      </c>
      <c r="X288" s="150" t="str">
        <f>IF(X283="","",(X283-AVERAGE(S281:S284))/AVERAGE(S281:S284))</f>
        <v/>
      </c>
      <c r="Y288" s="167"/>
    </row>
    <row r="289" spans="1:25">
      <c r="A289" s="151">
        <v>17</v>
      </c>
      <c r="B289" s="377"/>
      <c r="C289" s="208" t="str">
        <f>O291</f>
        <v>Mean Glandular Dose – 3D</v>
      </c>
      <c r="D289" s="155"/>
      <c r="E289" s="155"/>
      <c r="F289" s="155"/>
      <c r="G289" s="155"/>
      <c r="H289" s="155"/>
      <c r="I289" s="155"/>
      <c r="J289" s="155"/>
      <c r="K289" s="155"/>
      <c r="L289" s="155"/>
      <c r="M289" s="246"/>
      <c r="N289" s="155"/>
      <c r="O289" s="165"/>
      <c r="P289" s="216"/>
      <c r="Q289" s="216" t="s">
        <v>294</v>
      </c>
      <c r="R289" s="155"/>
      <c r="S289" s="155"/>
      <c r="T289" s="155"/>
      <c r="U289" s="155"/>
      <c r="V289" s="155"/>
      <c r="W289" s="171" t="s">
        <v>295</v>
      </c>
      <c r="X289" s="441" t="str">
        <f>IF(OR(X283="",Q285=""),"",3/(X283/Q285))</f>
        <v/>
      </c>
      <c r="Y289" s="167"/>
    </row>
    <row r="290" spans="1:25" ht="16.5" thickBot="1">
      <c r="A290" s="151">
        <v>18</v>
      </c>
      <c r="B290" s="377"/>
      <c r="C290" s="155"/>
      <c r="D290" s="171" t="s">
        <v>269</v>
      </c>
      <c r="E290" s="701">
        <f>IF(Q292="","",Q292)</f>
        <v>0</v>
      </c>
      <c r="F290" s="245"/>
      <c r="G290" s="171" t="s">
        <v>177</v>
      </c>
      <c r="H290" s="600" t="str">
        <f>IF(T292="","",T292)</f>
        <v/>
      </c>
      <c r="I290" s="155"/>
      <c r="J290" s="155"/>
      <c r="K290" s="155"/>
      <c r="L290" s="155"/>
      <c r="M290" s="246"/>
      <c r="N290" s="155"/>
      <c r="O290" s="176"/>
      <c r="P290" s="446"/>
      <c r="Q290" s="446"/>
      <c r="R290" s="177"/>
      <c r="S290" s="177"/>
      <c r="T290" s="446"/>
      <c r="U290" s="446"/>
      <c r="V290" s="177"/>
      <c r="W290" s="447"/>
      <c r="X290" s="177"/>
      <c r="Y290" s="178"/>
    </row>
    <row r="291" spans="1:25">
      <c r="A291" s="151">
        <v>19</v>
      </c>
      <c r="B291" s="377"/>
      <c r="C291" s="155"/>
      <c r="D291" s="171" t="s">
        <v>272</v>
      </c>
      <c r="E291" s="601" t="str">
        <f>IF(Q293="","",Q293)</f>
        <v/>
      </c>
      <c r="F291" s="245"/>
      <c r="G291" s="171" t="s">
        <v>270</v>
      </c>
      <c r="H291" s="601" t="str">
        <f>IF(T293="","",T293)</f>
        <v/>
      </c>
      <c r="I291" s="155"/>
      <c r="J291" s="155"/>
      <c r="K291" s="155"/>
      <c r="L291" s="155"/>
      <c r="M291" s="246"/>
      <c r="N291" s="155"/>
      <c r="O291" s="285" t="s">
        <v>296</v>
      </c>
      <c r="P291" s="157"/>
      <c r="Q291" s="157"/>
      <c r="R291" s="157"/>
      <c r="S291" s="157"/>
      <c r="T291" s="157"/>
      <c r="U291" s="157"/>
      <c r="V291" s="157"/>
      <c r="W291" s="157"/>
      <c r="X291" s="157"/>
      <c r="Y291" s="158"/>
    </row>
    <row r="292" spans="1:25">
      <c r="A292" s="151">
        <v>20</v>
      </c>
      <c r="B292" s="377"/>
      <c r="C292" s="155"/>
      <c r="D292" s="155"/>
      <c r="E292" s="155"/>
      <c r="F292" s="155"/>
      <c r="G292" s="170" t="s">
        <v>236</v>
      </c>
      <c r="H292" s="155"/>
      <c r="I292" s="155" t="s">
        <v>275</v>
      </c>
      <c r="J292" s="155"/>
      <c r="K292" s="155"/>
      <c r="L292" s="155"/>
      <c r="M292" s="246"/>
      <c r="N292" s="155"/>
      <c r="O292" s="165"/>
      <c r="P292" s="171" t="s">
        <v>269</v>
      </c>
      <c r="Q292" s="289">
        <f>$Q$277</f>
        <v>0</v>
      </c>
      <c r="R292" s="155"/>
      <c r="S292" s="171" t="s">
        <v>177</v>
      </c>
      <c r="T292" s="288"/>
      <c r="U292" s="155"/>
      <c r="V292" s="216"/>
      <c r="W292" s="216"/>
      <c r="X292" s="155"/>
      <c r="Y292" s="167"/>
    </row>
    <row r="293" spans="1:25" ht="16.5" thickBot="1">
      <c r="A293" s="151">
        <v>21</v>
      </c>
      <c r="B293" s="377"/>
      <c r="C293" s="155"/>
      <c r="D293" s="170"/>
      <c r="E293" s="170" t="s">
        <v>50</v>
      </c>
      <c r="F293" s="170" t="s">
        <v>241</v>
      </c>
      <c r="G293" s="170" t="s">
        <v>242</v>
      </c>
      <c r="H293" s="170" t="s">
        <v>278</v>
      </c>
      <c r="I293" s="170" t="s">
        <v>279</v>
      </c>
      <c r="J293" s="155"/>
      <c r="K293" s="171" t="s">
        <v>280</v>
      </c>
      <c r="L293" s="290" t="str">
        <f t="shared" ref="L293:L298" si="72">IF(X295="","",X295)</f>
        <v/>
      </c>
      <c r="M293" s="246"/>
      <c r="N293" s="155"/>
      <c r="O293" s="165"/>
      <c r="P293" s="171" t="s">
        <v>272</v>
      </c>
      <c r="Q293" s="288"/>
      <c r="R293" s="155"/>
      <c r="S293" s="171" t="s">
        <v>270</v>
      </c>
      <c r="T293" s="288"/>
      <c r="U293" s="155"/>
      <c r="V293" s="155"/>
      <c r="W293" s="155"/>
      <c r="X293" s="155"/>
      <c r="Y293" s="167"/>
    </row>
    <row r="294" spans="1:25">
      <c r="A294" s="151">
        <v>22</v>
      </c>
      <c r="B294" s="377"/>
      <c r="C294" s="155"/>
      <c r="D294" s="155"/>
      <c r="E294" s="435" t="str">
        <f t="shared" ref="E294:I299" si="73">IF(Q296="","",Q296)</f>
        <v/>
      </c>
      <c r="F294" s="203" t="str">
        <f t="shared" si="73"/>
        <v/>
      </c>
      <c r="G294" s="203" t="str">
        <f t="shared" si="73"/>
        <v/>
      </c>
      <c r="H294" s="436" t="str">
        <f t="shared" si="73"/>
        <v/>
      </c>
      <c r="I294" s="204" t="str">
        <f t="shared" si="73"/>
        <v/>
      </c>
      <c r="J294" s="155"/>
      <c r="K294" s="171" t="s">
        <v>283</v>
      </c>
      <c r="L294" s="291" t="str">
        <f t="shared" si="72"/>
        <v/>
      </c>
      <c r="M294" s="246"/>
      <c r="N294" s="155"/>
      <c r="O294" s="165"/>
      <c r="P294" s="155"/>
      <c r="Q294" s="155"/>
      <c r="R294" s="155"/>
      <c r="S294" s="170" t="s">
        <v>236</v>
      </c>
      <c r="T294" s="155"/>
      <c r="U294" s="155" t="s">
        <v>275</v>
      </c>
      <c r="V294" s="155"/>
      <c r="W294" s="155"/>
      <c r="X294" s="155"/>
      <c r="Y294" s="167"/>
    </row>
    <row r="295" spans="1:25">
      <c r="A295" s="151">
        <v>23</v>
      </c>
      <c r="B295" s="377"/>
      <c r="C295" s="155"/>
      <c r="D295" s="155"/>
      <c r="E295" s="438" t="str">
        <f t="shared" si="73"/>
        <v/>
      </c>
      <c r="F295" s="212" t="str">
        <f t="shared" si="73"/>
        <v/>
      </c>
      <c r="G295" s="212" t="str">
        <f t="shared" si="73"/>
        <v/>
      </c>
      <c r="H295" s="439" t="str">
        <f t="shared" si="73"/>
        <v/>
      </c>
      <c r="I295" s="214" t="str">
        <f t="shared" si="73"/>
        <v/>
      </c>
      <c r="J295" s="155"/>
      <c r="K295" s="171" t="s">
        <v>285</v>
      </c>
      <c r="L295" s="440" t="str">
        <f t="shared" si="72"/>
        <v/>
      </c>
      <c r="M295" s="246"/>
      <c r="N295" s="155"/>
      <c r="O295" s="437"/>
      <c r="P295" s="155"/>
      <c r="Q295" s="170" t="s">
        <v>50</v>
      </c>
      <c r="R295" s="170" t="s">
        <v>241</v>
      </c>
      <c r="S295" s="170" t="s">
        <v>242</v>
      </c>
      <c r="T295" s="170" t="s">
        <v>278</v>
      </c>
      <c r="U295" s="170" t="s">
        <v>279</v>
      </c>
      <c r="V295" s="155"/>
      <c r="W295" s="171" t="s">
        <v>280</v>
      </c>
      <c r="X295" s="290" t="str">
        <f>IF(T292="","",VLOOKUP(T292,Tables!H87:I91,2))</f>
        <v/>
      </c>
      <c r="Y295" s="167"/>
    </row>
    <row r="296" spans="1:25">
      <c r="A296" s="151">
        <v>24</v>
      </c>
      <c r="B296" s="377"/>
      <c r="C296" s="155"/>
      <c r="D296" s="155"/>
      <c r="E296" s="438" t="str">
        <f t="shared" si="73"/>
        <v/>
      </c>
      <c r="F296" s="212" t="str">
        <f t="shared" si="73"/>
        <v/>
      </c>
      <c r="G296" s="212" t="str">
        <f t="shared" si="73"/>
        <v/>
      </c>
      <c r="H296" s="439" t="str">
        <f t="shared" si="73"/>
        <v/>
      </c>
      <c r="I296" s="214" t="str">
        <f t="shared" si="73"/>
        <v/>
      </c>
      <c r="J296" s="155"/>
      <c r="K296" s="171" t="s">
        <v>286</v>
      </c>
      <c r="L296" s="291" t="str">
        <f t="shared" si="72"/>
        <v/>
      </c>
      <c r="M296" s="246"/>
      <c r="N296" s="155"/>
      <c r="O296" s="437"/>
      <c r="P296" s="155"/>
      <c r="Q296" s="286"/>
      <c r="R296" s="286"/>
      <c r="S296" s="286"/>
      <c r="T296" s="439" t="str">
        <f>IF(Q296="","",Q296/$T$293)</f>
        <v/>
      </c>
      <c r="U296" s="402" t="str">
        <f>IF(Q296="","",($T$277^2*Tables!D82+Tables!D83)*Q296)</f>
        <v/>
      </c>
      <c r="V296" s="155"/>
      <c r="W296" s="171" t="s">
        <v>283</v>
      </c>
      <c r="X296" s="290" t="str">
        <f>IF(U300="","",Q300*($T$292^2*Tables!P78+Tables!P79))</f>
        <v/>
      </c>
      <c r="Y296" s="167"/>
    </row>
    <row r="297" spans="1:25" ht="16.5" thickBot="1">
      <c r="A297" s="151">
        <v>25</v>
      </c>
      <c r="B297" s="377"/>
      <c r="C297" s="155"/>
      <c r="D297" s="155"/>
      <c r="E297" s="442" t="str">
        <f t="shared" si="73"/>
        <v/>
      </c>
      <c r="F297" s="258" t="str">
        <f t="shared" si="73"/>
        <v/>
      </c>
      <c r="G297" s="258" t="str">
        <f t="shared" si="73"/>
        <v/>
      </c>
      <c r="H297" s="443" t="str">
        <f t="shared" si="73"/>
        <v/>
      </c>
      <c r="I297" s="259" t="str">
        <f t="shared" si="73"/>
        <v/>
      </c>
      <c r="J297" s="155"/>
      <c r="K297" s="171" t="s">
        <v>287</v>
      </c>
      <c r="L297" s="291" t="str">
        <f t="shared" si="72"/>
        <v/>
      </c>
      <c r="M297" s="246"/>
      <c r="N297" s="155"/>
      <c r="O297" s="437"/>
      <c r="P297" s="155"/>
      <c r="Q297" s="286"/>
      <c r="R297" s="286"/>
      <c r="S297" s="286"/>
      <c r="T297" s="439" t="str">
        <f>IF(Q297="","",Q297/$T$293)</f>
        <v/>
      </c>
      <c r="U297" s="402" t="str">
        <f>IF(Q297="","",($T$277^2*Tables!D82+Tables!D83)*Q297)</f>
        <v/>
      </c>
      <c r="V297" s="155"/>
      <c r="W297" s="171" t="s">
        <v>285</v>
      </c>
      <c r="X297" s="441" t="str">
        <f>IF(Q293="","",HLOOKUP(Q293,Tables!A105:F106,2,FALSE))</f>
        <v/>
      </c>
      <c r="Y297" s="167"/>
    </row>
    <row r="298" spans="1:25">
      <c r="A298" s="151">
        <v>26</v>
      </c>
      <c r="B298" s="377"/>
      <c r="C298" s="155"/>
      <c r="D298" s="171" t="s">
        <v>251</v>
      </c>
      <c r="E298" s="438" t="str">
        <f t="shared" si="73"/>
        <v/>
      </c>
      <c r="F298" s="212" t="str">
        <f t="shared" si="73"/>
        <v/>
      </c>
      <c r="G298" s="402" t="str">
        <f t="shared" si="73"/>
        <v/>
      </c>
      <c r="H298" s="439" t="str">
        <f t="shared" si="73"/>
        <v/>
      </c>
      <c r="I298" s="214" t="str">
        <f t="shared" si="73"/>
        <v/>
      </c>
      <c r="J298" s="155"/>
      <c r="K298" s="171" t="s">
        <v>289</v>
      </c>
      <c r="L298" s="444" t="str">
        <f t="shared" si="72"/>
        <v/>
      </c>
      <c r="M298" s="246"/>
      <c r="N298" s="155"/>
      <c r="O298" s="437"/>
      <c r="P298" s="155"/>
      <c r="Q298" s="286"/>
      <c r="R298" s="286"/>
      <c r="S298" s="286"/>
      <c r="T298" s="439" t="str">
        <f>IF(Q298="","",Q298/$T$293)</f>
        <v/>
      </c>
      <c r="U298" s="402" t="str">
        <f>IF(Q298="","",($T$277^2*Tables!D82+Tables!D83)*Q298)</f>
        <v/>
      </c>
      <c r="V298" s="155"/>
      <c r="W298" s="171" t="s">
        <v>286</v>
      </c>
      <c r="X298" s="290" t="str">
        <f>IF($O$34=2,"NA",IF(OR(X296="",X297=""),"",(X297*(X296/8.76))/100))</f>
        <v/>
      </c>
      <c r="Y298" s="167"/>
    </row>
    <row r="299" spans="1:25" ht="16.5" thickBot="1">
      <c r="A299" s="151">
        <v>27</v>
      </c>
      <c r="B299" s="377"/>
      <c r="C299" s="155"/>
      <c r="D299" s="171" t="s">
        <v>291</v>
      </c>
      <c r="E299" s="366" t="str">
        <f t="shared" si="73"/>
        <v/>
      </c>
      <c r="F299" s="367" t="str">
        <f t="shared" si="73"/>
        <v/>
      </c>
      <c r="G299" s="367" t="str">
        <f t="shared" si="73"/>
        <v/>
      </c>
      <c r="H299" s="367" t="str">
        <f t="shared" si="73"/>
        <v/>
      </c>
      <c r="I299" s="369" t="str">
        <f t="shared" si="73"/>
        <v/>
      </c>
      <c r="J299" s="155"/>
      <c r="K299" s="155"/>
      <c r="L299" s="155"/>
      <c r="M299" s="246"/>
      <c r="N299" s="155"/>
      <c r="O299" s="437"/>
      <c r="P299" s="155"/>
      <c r="Q299" s="286"/>
      <c r="R299" s="286"/>
      <c r="S299" s="286"/>
      <c r="T299" s="439" t="str">
        <f>IF(Q299="","",Q299/$T$293)</f>
        <v/>
      </c>
      <c r="U299" s="402" t="str">
        <f>IF(Q299="","",($T$277^2*Tables!D82+Tables!D83)*Q299)</f>
        <v/>
      </c>
      <c r="V299" s="155"/>
      <c r="W299" s="171" t="s">
        <v>287</v>
      </c>
      <c r="X299" s="445" t="str">
        <f>IF(AB89="","",AB89)</f>
        <v/>
      </c>
      <c r="Y299" s="167"/>
    </row>
    <row r="300" spans="1:25">
      <c r="A300" s="151">
        <v>28</v>
      </c>
      <c r="B300" s="377"/>
      <c r="C300" s="155"/>
      <c r="D300" s="252" t="s">
        <v>163</v>
      </c>
      <c r="E300" s="216" t="s">
        <v>292</v>
      </c>
      <c r="F300" s="155"/>
      <c r="G300" s="155"/>
      <c r="H300" s="155"/>
      <c r="I300" s="155"/>
      <c r="J300" s="155"/>
      <c r="K300" s="171" t="s">
        <v>293</v>
      </c>
      <c r="L300" s="150" t="str">
        <f>IF(X303="","",X303)</f>
        <v/>
      </c>
      <c r="M300" s="246"/>
      <c r="N300" s="155"/>
      <c r="O300" s="437"/>
      <c r="P300" s="171" t="s">
        <v>251</v>
      </c>
      <c r="Q300" s="213" t="str">
        <f>IF(OR(Q296="",Q297="",Q298="",Q299=""),"",AVERAGE(Q296:Q299))</f>
        <v/>
      </c>
      <c r="R300" s="405" t="str">
        <f>IF(OR(R296="",R297="",R298="",R299=""),"",AVERAGE(R296:R299))</f>
        <v/>
      </c>
      <c r="S300" s="402" t="str">
        <f>IF(OR(S296="",S297="",S298="",S299=""),"",AVERAGE(S296:S299))</f>
        <v/>
      </c>
      <c r="T300" s="439" t="str">
        <f>IF(OR(T296="",T297="",T298="",T299=""),"",AVERAGE(T296:T299))</f>
        <v/>
      </c>
      <c r="U300" s="402" t="str">
        <f>IF(OR(U296="",U297="",U298="",U299=""),"",AVERAGE(U296:U299))</f>
        <v/>
      </c>
      <c r="V300" s="155"/>
      <c r="W300" s="171" t="s">
        <v>289</v>
      </c>
      <c r="X300" s="150" t="str">
        <f>IF(OR(X298="",X298="NA",X299="",X299="NA"),"",(X298-X299)/X299)</f>
        <v/>
      </c>
      <c r="Y300" s="167"/>
    </row>
    <row r="301" spans="1:25">
      <c r="A301" s="151">
        <v>29</v>
      </c>
      <c r="B301" s="377"/>
      <c r="C301" s="155"/>
      <c r="D301" s="155"/>
      <c r="E301" s="216" t="s">
        <v>294</v>
      </c>
      <c r="F301" s="155"/>
      <c r="G301" s="155"/>
      <c r="H301" s="155"/>
      <c r="I301" s="155"/>
      <c r="J301" s="155"/>
      <c r="K301" s="171" t="s">
        <v>295</v>
      </c>
      <c r="L301" s="441" t="str">
        <f>IF(X304="","",X304)</f>
        <v/>
      </c>
      <c r="M301" s="246"/>
      <c r="N301" s="155"/>
      <c r="O301" s="437"/>
      <c r="P301" s="171" t="s">
        <v>291</v>
      </c>
      <c r="Q301" s="352" t="str">
        <f>IF(Q300="","",STDEV(Q296:Q299)/Q300)</f>
        <v/>
      </c>
      <c r="R301" s="352" t="str">
        <f>IF(R300="","",STDEV(R296:R299)/R300)</f>
        <v/>
      </c>
      <c r="S301" s="352" t="str">
        <f>IF(S300="","",STDEV(S296:S299)/S300)</f>
        <v/>
      </c>
      <c r="T301" s="352" t="str">
        <f>IF(T300="","",STDEV(T296:T299)/T300)</f>
        <v/>
      </c>
      <c r="U301" s="352" t="str">
        <f>IF(U300="","",STDEV(U296:U299)/U300)</f>
        <v/>
      </c>
      <c r="V301" s="155"/>
      <c r="W301" s="216"/>
      <c r="X301" s="216"/>
      <c r="Y301" s="167"/>
    </row>
    <row r="302" spans="1:25" ht="16.5" thickBot="1">
      <c r="A302" s="151">
        <v>30</v>
      </c>
      <c r="B302" s="430"/>
      <c r="C302" s="431"/>
      <c r="D302" s="431"/>
      <c r="E302" s="431"/>
      <c r="F302" s="431"/>
      <c r="G302" s="431"/>
      <c r="H302" s="431"/>
      <c r="I302" s="431"/>
      <c r="J302" s="431"/>
      <c r="K302" s="431"/>
      <c r="L302" s="431"/>
      <c r="M302" s="432"/>
      <c r="N302" s="155"/>
      <c r="O302" s="165"/>
      <c r="P302" s="216"/>
      <c r="Q302" s="216"/>
      <c r="R302" s="216"/>
      <c r="S302" s="216"/>
      <c r="T302" s="216"/>
      <c r="U302" s="216"/>
      <c r="V302" s="155"/>
      <c r="W302" s="155"/>
      <c r="X302" s="155"/>
      <c r="Y302" s="167"/>
    </row>
    <row r="303" spans="1:25">
      <c r="A303" s="151">
        <v>31</v>
      </c>
      <c r="B303" s="377"/>
      <c r="C303" s="260" t="str">
        <f>O308</f>
        <v>Mean Glandular Dose – Combo</v>
      </c>
      <c r="D303" s="245"/>
      <c r="E303" s="245"/>
      <c r="F303" s="245"/>
      <c r="G303" s="245"/>
      <c r="H303" s="245"/>
      <c r="I303" s="245"/>
      <c r="J303" s="245"/>
      <c r="K303" s="245"/>
      <c r="L303" s="245"/>
      <c r="M303" s="246"/>
      <c r="N303" s="155"/>
      <c r="O303" s="165"/>
      <c r="P303" s="216" t="s">
        <v>163</v>
      </c>
      <c r="Q303" s="216" t="s">
        <v>292</v>
      </c>
      <c r="R303" s="155"/>
      <c r="S303" s="155"/>
      <c r="T303" s="155"/>
      <c r="U303" s="155"/>
      <c r="V303" s="155"/>
      <c r="W303" s="171" t="s">
        <v>293</v>
      </c>
      <c r="X303" s="150" t="str">
        <f>IF(OR(X298="NA",X298=""),"",(X298-AVERAGE(S296:S299))/AVERAGE(S296:S299))</f>
        <v/>
      </c>
      <c r="Y303" s="167"/>
    </row>
    <row r="304" spans="1:25" ht="16.5" thickBot="1">
      <c r="A304" s="151">
        <v>32</v>
      </c>
      <c r="B304" s="377"/>
      <c r="C304" s="245"/>
      <c r="D304" s="171" t="s">
        <v>269</v>
      </c>
      <c r="E304" s="434">
        <f>IF(Q309="","",Q309)</f>
        <v>0</v>
      </c>
      <c r="F304" s="245"/>
      <c r="G304" s="245"/>
      <c r="H304" s="245"/>
      <c r="I304" s="245"/>
      <c r="J304" s="245"/>
      <c r="K304" s="245"/>
      <c r="L304" s="245"/>
      <c r="M304" s="246"/>
      <c r="N304" s="155"/>
      <c r="O304" s="165"/>
      <c r="P304" s="216"/>
      <c r="Q304" s="216" t="s">
        <v>294</v>
      </c>
      <c r="R304" s="155"/>
      <c r="S304" s="155"/>
      <c r="T304" s="155"/>
      <c r="U304" s="155"/>
      <c r="V304" s="155"/>
      <c r="W304" s="171" t="s">
        <v>295</v>
      </c>
      <c r="X304" s="441" t="str">
        <f>IF(OR(X298="",Q300=""),"",3/(X298/Q300))</f>
        <v/>
      </c>
      <c r="Y304" s="167"/>
    </row>
    <row r="305" spans="1:25">
      <c r="A305" s="151">
        <v>33</v>
      </c>
      <c r="B305" s="377"/>
      <c r="C305" s="245"/>
      <c r="D305" s="245"/>
      <c r="E305" s="669" t="str">
        <f>O311&amp;" "&amp;P312&amp;" "&amp;Q312</f>
        <v xml:space="preserve">Combo Mode 2D Target/Filter: </v>
      </c>
      <c r="F305" s="669"/>
      <c r="G305" s="669"/>
      <c r="H305" s="669"/>
      <c r="I305" s="669"/>
      <c r="J305" s="245"/>
      <c r="K305" s="245"/>
      <c r="L305" s="245"/>
      <c r="M305" s="246"/>
      <c r="N305" s="155"/>
      <c r="O305" s="165"/>
      <c r="P305" s="245"/>
      <c r="Q305" s="245" t="s">
        <v>297</v>
      </c>
      <c r="R305" s="245"/>
      <c r="S305" s="245"/>
      <c r="T305" s="245"/>
      <c r="U305" s="245"/>
      <c r="V305" s="245"/>
      <c r="W305" s="245"/>
      <c r="X305" s="245"/>
      <c r="Y305" s="167"/>
    </row>
    <row r="306" spans="1:25">
      <c r="A306" s="151">
        <v>34</v>
      </c>
      <c r="B306" s="377"/>
      <c r="C306" s="245"/>
      <c r="D306" s="155"/>
      <c r="E306" s="165"/>
      <c r="F306" s="155"/>
      <c r="G306" s="170" t="s">
        <v>236</v>
      </c>
      <c r="H306" s="155"/>
      <c r="I306" s="167" t="s">
        <v>275</v>
      </c>
      <c r="J306" s="245"/>
      <c r="K306" s="171" t="s">
        <v>177</v>
      </c>
      <c r="L306" s="290" t="str">
        <f>IF(T312="","",T312)</f>
        <v/>
      </c>
      <c r="M306" s="246"/>
      <c r="N306" s="155"/>
      <c r="O306" s="165"/>
      <c r="P306" s="245"/>
      <c r="Q306" s="245"/>
      <c r="R306" s="245"/>
      <c r="S306" s="245"/>
      <c r="T306" s="245"/>
      <c r="U306" s="245"/>
      <c r="V306" s="245"/>
      <c r="W306" s="322"/>
      <c r="X306" s="448"/>
      <c r="Y306" s="167"/>
    </row>
    <row r="307" spans="1:25" ht="16.5" thickBot="1">
      <c r="A307" s="151">
        <v>35</v>
      </c>
      <c r="B307" s="377"/>
      <c r="C307" s="245"/>
      <c r="D307" s="170"/>
      <c r="E307" s="421" t="s">
        <v>50</v>
      </c>
      <c r="F307" s="170" t="s">
        <v>241</v>
      </c>
      <c r="G307" s="170" t="s">
        <v>242</v>
      </c>
      <c r="H307" s="170" t="s">
        <v>278</v>
      </c>
      <c r="I307" s="422" t="s">
        <v>279</v>
      </c>
      <c r="J307" s="245"/>
      <c r="K307" s="171" t="s">
        <v>280</v>
      </c>
      <c r="L307" s="290" t="str">
        <f t="shared" ref="L307:L312" si="74">IF(X315="","",X315)</f>
        <v/>
      </c>
      <c r="M307" s="246"/>
      <c r="N307" s="155"/>
      <c r="O307" s="176"/>
      <c r="P307" s="446"/>
      <c r="Q307" s="446"/>
      <c r="R307" s="177"/>
      <c r="S307" s="177"/>
      <c r="T307" s="446"/>
      <c r="U307" s="446"/>
      <c r="V307" s="177"/>
      <c r="W307" s="245"/>
      <c r="X307" s="245"/>
      <c r="Y307" s="178"/>
    </row>
    <row r="308" spans="1:25">
      <c r="A308" s="151">
        <v>36</v>
      </c>
      <c r="B308" s="377"/>
      <c r="C308" s="245"/>
      <c r="D308" s="155"/>
      <c r="E308" s="435" t="str">
        <f t="shared" ref="E308:I313" si="75">IF(Q316="","",Q316)</f>
        <v/>
      </c>
      <c r="F308" s="203" t="str">
        <f t="shared" si="75"/>
        <v/>
      </c>
      <c r="G308" s="203" t="str">
        <f t="shared" si="75"/>
        <v/>
      </c>
      <c r="H308" s="436" t="str">
        <f t="shared" si="75"/>
        <v/>
      </c>
      <c r="I308" s="204" t="str">
        <f t="shared" si="75"/>
        <v/>
      </c>
      <c r="J308" s="245"/>
      <c r="K308" s="171" t="s">
        <v>283</v>
      </c>
      <c r="L308" s="290" t="str">
        <f t="shared" si="74"/>
        <v/>
      </c>
      <c r="M308" s="246"/>
      <c r="N308" s="155"/>
      <c r="O308" s="285" t="s">
        <v>298</v>
      </c>
      <c r="P308" s="449"/>
      <c r="Q308" s="449"/>
      <c r="R308" s="449"/>
      <c r="S308" s="449"/>
      <c r="T308" s="449"/>
      <c r="U308" s="449"/>
      <c r="V308" s="449"/>
      <c r="W308" s="449"/>
      <c r="X308" s="449"/>
      <c r="Y308" s="450"/>
    </row>
    <row r="309" spans="1:25">
      <c r="A309" s="151">
        <v>37</v>
      </c>
      <c r="B309" s="377"/>
      <c r="C309" s="245"/>
      <c r="D309" s="155"/>
      <c r="E309" s="438" t="str">
        <f t="shared" si="75"/>
        <v/>
      </c>
      <c r="F309" s="212" t="str">
        <f t="shared" si="75"/>
        <v/>
      </c>
      <c r="G309" s="212" t="str">
        <f t="shared" si="75"/>
        <v/>
      </c>
      <c r="H309" s="439" t="str">
        <f t="shared" si="75"/>
        <v/>
      </c>
      <c r="I309" s="214" t="str">
        <f t="shared" si="75"/>
        <v/>
      </c>
      <c r="J309" s="245"/>
      <c r="K309" s="171" t="s">
        <v>285</v>
      </c>
      <c r="L309" s="290" t="str">
        <f t="shared" si="74"/>
        <v/>
      </c>
      <c r="M309" s="246"/>
      <c r="N309" s="155"/>
      <c r="O309" s="350"/>
      <c r="P309" s="171" t="s">
        <v>269</v>
      </c>
      <c r="Q309" s="289">
        <f>$Q$277</f>
        <v>0</v>
      </c>
      <c r="R309" s="245"/>
      <c r="S309" s="245"/>
      <c r="T309" s="245"/>
      <c r="U309" s="245"/>
      <c r="V309" s="245"/>
      <c r="W309" s="245"/>
      <c r="X309" s="245"/>
      <c r="Y309" s="330"/>
    </row>
    <row r="310" spans="1:25">
      <c r="A310" s="151">
        <v>38</v>
      </c>
      <c r="B310" s="377"/>
      <c r="C310" s="245"/>
      <c r="D310" s="155"/>
      <c r="E310" s="438" t="str">
        <f t="shared" si="75"/>
        <v/>
      </c>
      <c r="F310" s="212" t="str">
        <f t="shared" si="75"/>
        <v/>
      </c>
      <c r="G310" s="212" t="str">
        <f t="shared" si="75"/>
        <v/>
      </c>
      <c r="H310" s="439" t="str">
        <f t="shared" si="75"/>
        <v/>
      </c>
      <c r="I310" s="214" t="str">
        <f t="shared" si="75"/>
        <v/>
      </c>
      <c r="J310" s="245"/>
      <c r="K310" s="171" t="s">
        <v>286</v>
      </c>
      <c r="L310" s="290" t="str">
        <f t="shared" si="74"/>
        <v/>
      </c>
      <c r="M310" s="246"/>
      <c r="N310" s="155"/>
      <c r="O310" s="350"/>
      <c r="P310" s="245"/>
      <c r="Q310" s="245"/>
      <c r="R310" s="245"/>
      <c r="S310" s="245"/>
      <c r="T310" s="245"/>
      <c r="U310" s="245"/>
      <c r="V310" s="245"/>
      <c r="W310" s="245"/>
      <c r="X310" s="245"/>
      <c r="Y310" s="330"/>
    </row>
    <row r="311" spans="1:25" ht="16.5" thickBot="1">
      <c r="A311" s="151">
        <v>39</v>
      </c>
      <c r="B311" s="377"/>
      <c r="C311" s="245"/>
      <c r="D311" s="155"/>
      <c r="E311" s="442" t="str">
        <f t="shared" si="75"/>
        <v/>
      </c>
      <c r="F311" s="258" t="str">
        <f t="shared" si="75"/>
        <v/>
      </c>
      <c r="G311" s="258" t="str">
        <f t="shared" si="75"/>
        <v/>
      </c>
      <c r="H311" s="443" t="str">
        <f t="shared" si="75"/>
        <v/>
      </c>
      <c r="I311" s="259" t="str">
        <f t="shared" si="75"/>
        <v/>
      </c>
      <c r="J311" s="245"/>
      <c r="K311" s="322" t="s">
        <v>287</v>
      </c>
      <c r="L311" s="290" t="str">
        <f t="shared" si="74"/>
        <v/>
      </c>
      <c r="M311" s="246"/>
      <c r="N311" s="155"/>
      <c r="O311" s="165" t="s">
        <v>299</v>
      </c>
      <c r="P311" s="245"/>
      <c r="Q311" s="245"/>
      <c r="R311" s="245"/>
      <c r="S311" s="245"/>
      <c r="T311" s="245"/>
      <c r="U311" s="245"/>
      <c r="V311" s="245"/>
      <c r="W311" s="245"/>
      <c r="X311" s="245"/>
      <c r="Y311" s="330"/>
    </row>
    <row r="312" spans="1:25">
      <c r="A312" s="151">
        <v>40</v>
      </c>
      <c r="B312" s="377"/>
      <c r="C312" s="245"/>
      <c r="D312" s="171" t="s">
        <v>251</v>
      </c>
      <c r="E312" s="438" t="str">
        <f t="shared" si="75"/>
        <v/>
      </c>
      <c r="F312" s="212" t="str">
        <f t="shared" si="75"/>
        <v/>
      </c>
      <c r="G312" s="402" t="str">
        <f t="shared" si="75"/>
        <v/>
      </c>
      <c r="H312" s="439" t="str">
        <f t="shared" si="75"/>
        <v/>
      </c>
      <c r="I312" s="214" t="str">
        <f t="shared" si="75"/>
        <v/>
      </c>
      <c r="J312" s="245"/>
      <c r="K312" s="171" t="s">
        <v>289</v>
      </c>
      <c r="L312" s="444" t="str">
        <f t="shared" si="74"/>
        <v/>
      </c>
      <c r="M312" s="246"/>
      <c r="N312" s="155"/>
      <c r="O312" s="350"/>
      <c r="P312" s="171" t="s">
        <v>272</v>
      </c>
      <c r="Q312" s="288"/>
      <c r="R312" s="245"/>
      <c r="S312" s="171" t="s">
        <v>177</v>
      </c>
      <c r="T312" s="288"/>
      <c r="U312" s="245"/>
      <c r="V312" s="245"/>
      <c r="W312" s="245"/>
      <c r="X312" s="245"/>
      <c r="Y312" s="330"/>
    </row>
    <row r="313" spans="1:25" ht="16.5" thickBot="1">
      <c r="A313" s="151">
        <v>41</v>
      </c>
      <c r="B313" s="377"/>
      <c r="C313" s="245"/>
      <c r="D313" s="171" t="s">
        <v>291</v>
      </c>
      <c r="E313" s="366" t="str">
        <f t="shared" si="75"/>
        <v/>
      </c>
      <c r="F313" s="367" t="str">
        <f t="shared" si="75"/>
        <v/>
      </c>
      <c r="G313" s="367" t="str">
        <f t="shared" si="75"/>
        <v/>
      </c>
      <c r="H313" s="367" t="str">
        <f t="shared" si="75"/>
        <v/>
      </c>
      <c r="I313" s="369" t="str">
        <f t="shared" si="75"/>
        <v/>
      </c>
      <c r="J313" s="245"/>
      <c r="K313" s="245"/>
      <c r="L313" s="245"/>
      <c r="M313" s="246"/>
      <c r="N313" s="155"/>
      <c r="O313" s="350"/>
      <c r="P313" s="245"/>
      <c r="Q313" s="245"/>
      <c r="R313" s="245"/>
      <c r="S313" s="171" t="s">
        <v>270</v>
      </c>
      <c r="T313" s="288"/>
      <c r="U313" s="245"/>
      <c r="V313" s="245"/>
      <c r="W313" s="245"/>
      <c r="X313" s="245"/>
      <c r="Y313" s="330"/>
    </row>
    <row r="314" spans="1:25">
      <c r="A314" s="151">
        <v>42</v>
      </c>
      <c r="B314" s="377"/>
      <c r="C314" s="245"/>
      <c r="D314" s="245"/>
      <c r="E314" s="245"/>
      <c r="F314" s="245"/>
      <c r="G314" s="245"/>
      <c r="H314" s="245"/>
      <c r="I314" s="245"/>
      <c r="J314" s="245"/>
      <c r="K314" s="171" t="s">
        <v>293</v>
      </c>
      <c r="L314" s="444" t="str">
        <f>IF(X322="","",X322)</f>
        <v/>
      </c>
      <c r="M314" s="246"/>
      <c r="N314" s="155"/>
      <c r="O314" s="350"/>
      <c r="P314" s="245"/>
      <c r="Q314" s="155"/>
      <c r="R314" s="155"/>
      <c r="S314" s="170" t="s">
        <v>236</v>
      </c>
      <c r="T314" s="155"/>
      <c r="U314" s="155" t="s">
        <v>275</v>
      </c>
      <c r="V314" s="245"/>
      <c r="W314" s="245"/>
      <c r="X314" s="245"/>
      <c r="Y314" s="330"/>
    </row>
    <row r="315" spans="1:25" ht="16.5" thickBot="1">
      <c r="A315" s="151">
        <v>43</v>
      </c>
      <c r="B315" s="377"/>
      <c r="C315" s="245"/>
      <c r="D315" s="245"/>
      <c r="E315" s="245"/>
      <c r="F315" s="245"/>
      <c r="G315" s="245"/>
      <c r="H315" s="245"/>
      <c r="I315" s="245"/>
      <c r="J315" s="245"/>
      <c r="K315" s="245"/>
      <c r="L315" s="245"/>
      <c r="M315" s="246"/>
      <c r="N315" s="155"/>
      <c r="O315" s="350"/>
      <c r="P315" s="245"/>
      <c r="Q315" s="170" t="s">
        <v>50</v>
      </c>
      <c r="R315" s="170" t="s">
        <v>241</v>
      </c>
      <c r="S315" s="170" t="s">
        <v>242</v>
      </c>
      <c r="T315" s="170" t="s">
        <v>278</v>
      </c>
      <c r="U315" s="170" t="s">
        <v>279</v>
      </c>
      <c r="V315" s="245"/>
      <c r="W315" s="171" t="s">
        <v>280</v>
      </c>
      <c r="X315" s="290" t="str">
        <f>IF(T312="","",VLOOKUP(T312,Tables!B87:C93,2))</f>
        <v/>
      </c>
      <c r="Y315" s="330"/>
    </row>
    <row r="316" spans="1:25">
      <c r="A316" s="151">
        <v>44</v>
      </c>
      <c r="B316" s="377"/>
      <c r="C316" s="245"/>
      <c r="D316" s="245"/>
      <c r="E316" s="670" t="str">
        <f>O323&amp;" "&amp;P324&amp;" "&amp;Q324</f>
        <v xml:space="preserve">Combo Mode 3D Target/Filter: </v>
      </c>
      <c r="F316" s="670"/>
      <c r="G316" s="670"/>
      <c r="H316" s="670"/>
      <c r="I316" s="670"/>
      <c r="J316" s="245"/>
      <c r="K316" s="245"/>
      <c r="L316" s="245"/>
      <c r="M316" s="246"/>
      <c r="N316" s="155"/>
      <c r="O316" s="350"/>
      <c r="P316" s="245"/>
      <c r="Q316" s="286"/>
      <c r="R316" s="286"/>
      <c r="S316" s="286"/>
      <c r="T316" s="439" t="str">
        <f>IF(Q316="","",Q316/$T$313)</f>
        <v/>
      </c>
      <c r="U316" s="402" t="str">
        <f>IF(Q316="","",($T$312^2*Tables!D82+Tables!D83)*Q316)</f>
        <v/>
      </c>
      <c r="V316" s="245"/>
      <c r="W316" s="171" t="s">
        <v>283</v>
      </c>
      <c r="X316" s="290" t="str">
        <f>IF(U320="","",Q320*($T$312^2*Tables!D82+Tables!D83))</f>
        <v/>
      </c>
      <c r="Y316" s="330"/>
    </row>
    <row r="317" spans="1:25">
      <c r="A317" s="151">
        <v>45</v>
      </c>
      <c r="B317" s="377"/>
      <c r="C317" s="245"/>
      <c r="D317" s="245"/>
      <c r="E317" s="165"/>
      <c r="F317" s="155"/>
      <c r="G317" s="170" t="s">
        <v>236</v>
      </c>
      <c r="H317" s="155"/>
      <c r="I317" s="201" t="s">
        <v>275</v>
      </c>
      <c r="J317" s="245"/>
      <c r="K317" s="171" t="s">
        <v>177</v>
      </c>
      <c r="L317" s="290" t="str">
        <f>IF(T324="","",T324)</f>
        <v/>
      </c>
      <c r="M317" s="246"/>
      <c r="N317" s="155"/>
      <c r="O317" s="350"/>
      <c r="P317" s="245"/>
      <c r="Q317" s="286"/>
      <c r="R317" s="286"/>
      <c r="S317" s="286"/>
      <c r="T317" s="439" t="str">
        <f>IF(Q317="","",Q317/$T$313)</f>
        <v/>
      </c>
      <c r="U317" s="402" t="str">
        <f>IF(Q317="","",($T$312^2*Tables!D82+Tables!D83)*Q317)</f>
        <v/>
      </c>
      <c r="V317" s="245"/>
      <c r="W317" s="171" t="s">
        <v>285</v>
      </c>
      <c r="X317" s="441" t="str">
        <f>IF(Q312="","",HLOOKUP(Q312,Tables!G105:I106,2,FALSE))</f>
        <v/>
      </c>
      <c r="Y317" s="330"/>
    </row>
    <row r="318" spans="1:25" ht="16.5" thickBot="1">
      <c r="A318" s="151">
        <v>46</v>
      </c>
      <c r="B318" s="377"/>
      <c r="C318" s="200"/>
      <c r="D318" s="245"/>
      <c r="E318" s="421" t="s">
        <v>50</v>
      </c>
      <c r="F318" s="170" t="s">
        <v>241</v>
      </c>
      <c r="G318" s="170" t="s">
        <v>242</v>
      </c>
      <c r="H318" s="170" t="s">
        <v>278</v>
      </c>
      <c r="I318" s="451" t="s">
        <v>279</v>
      </c>
      <c r="J318" s="245"/>
      <c r="K318" s="171" t="s">
        <v>280</v>
      </c>
      <c r="L318" s="290" t="str">
        <f t="shared" ref="L318:L323" si="76">IF(X327="","",X327)</f>
        <v/>
      </c>
      <c r="M318" s="246"/>
      <c r="N318" s="155"/>
      <c r="O318" s="350"/>
      <c r="P318" s="245"/>
      <c r="Q318" s="286"/>
      <c r="R318" s="286"/>
      <c r="S318" s="286"/>
      <c r="T318" s="439" t="str">
        <f>IF(Q318="","",Q318/$T$313)</f>
        <v/>
      </c>
      <c r="U318" s="402" t="str">
        <f>IF(Q318="","",($T$312^2*Tables!D82+Tables!D83)*Q318)</f>
        <v/>
      </c>
      <c r="V318" s="245"/>
      <c r="W318" s="171" t="s">
        <v>286</v>
      </c>
      <c r="X318" s="290" t="str">
        <f>IF($O$34=2,"NA",IF(OR(X316="",X317=""),"",(X317*(X316/8.76))/100))</f>
        <v/>
      </c>
      <c r="Y318" s="330"/>
    </row>
    <row r="319" spans="1:25">
      <c r="A319" s="151">
        <v>47</v>
      </c>
      <c r="B319" s="377"/>
      <c r="C319" s="245"/>
      <c r="D319" s="245"/>
      <c r="E319" s="435" t="str">
        <f t="shared" ref="E319:I324" si="77">IF(Q328="","",Q328)</f>
        <v/>
      </c>
      <c r="F319" s="203" t="str">
        <f t="shared" si="77"/>
        <v/>
      </c>
      <c r="G319" s="203" t="str">
        <f t="shared" si="77"/>
        <v/>
      </c>
      <c r="H319" s="436" t="str">
        <f t="shared" si="77"/>
        <v/>
      </c>
      <c r="I319" s="452" t="str">
        <f t="shared" si="77"/>
        <v/>
      </c>
      <c r="J319" s="245"/>
      <c r="K319" s="171" t="s">
        <v>283</v>
      </c>
      <c r="L319" s="290" t="str">
        <f t="shared" si="76"/>
        <v/>
      </c>
      <c r="M319" s="246"/>
      <c r="N319" s="155"/>
      <c r="O319" s="350"/>
      <c r="P319" s="245"/>
      <c r="Q319" s="286"/>
      <c r="R319" s="286"/>
      <c r="S319" s="286"/>
      <c r="T319" s="439" t="str">
        <f>IF(Q319="","",Q319/$T$313)</f>
        <v/>
      </c>
      <c r="U319" s="402" t="str">
        <f>IF(Q319="","",($T$312^2*Tables!D82+Tables!D83)*Q319)</f>
        <v/>
      </c>
      <c r="V319" s="245"/>
      <c r="W319" s="171" t="s">
        <v>287</v>
      </c>
      <c r="X319" s="445" t="str">
        <f>IF(AB90="","",AB90)</f>
        <v/>
      </c>
      <c r="Y319" s="330"/>
    </row>
    <row r="320" spans="1:25">
      <c r="A320" s="151">
        <v>48</v>
      </c>
      <c r="B320" s="377"/>
      <c r="C320" s="245"/>
      <c r="D320" s="245"/>
      <c r="E320" s="438" t="str">
        <f t="shared" si="77"/>
        <v/>
      </c>
      <c r="F320" s="212" t="str">
        <f t="shared" si="77"/>
        <v/>
      </c>
      <c r="G320" s="212" t="str">
        <f t="shared" si="77"/>
        <v/>
      </c>
      <c r="H320" s="439" t="str">
        <f t="shared" si="77"/>
        <v/>
      </c>
      <c r="I320" s="453" t="str">
        <f t="shared" si="77"/>
        <v/>
      </c>
      <c r="J320" s="245"/>
      <c r="K320" s="171" t="s">
        <v>285</v>
      </c>
      <c r="L320" s="290" t="str">
        <f t="shared" si="76"/>
        <v/>
      </c>
      <c r="M320" s="246"/>
      <c r="N320" s="155"/>
      <c r="O320" s="350"/>
      <c r="P320" s="171" t="s">
        <v>251</v>
      </c>
      <c r="Q320" s="213" t="str">
        <f>IF(OR(Q316="",Q317="",Q318="",Q319=""),"",AVERAGE(Q316:Q319))</f>
        <v/>
      </c>
      <c r="R320" s="405" t="str">
        <f>IF(OR(R316="",R317="",R318="",R319=""),"",AVERAGE(R316:R319))</f>
        <v/>
      </c>
      <c r="S320" s="402" t="str">
        <f>IF(OR(S316="",S317="",S318="",S319=""),"",AVERAGE(S316:S319))</f>
        <v/>
      </c>
      <c r="T320" s="439" t="str">
        <f>IF(OR(T316="",T317="",T318="",T319=""),"",AVERAGE(T316:T319))</f>
        <v/>
      </c>
      <c r="U320" s="402" t="str">
        <f>IF(OR(U316="",U317="",U318="",U319=""),"",AVERAGE(U316:U319))</f>
        <v/>
      </c>
      <c r="V320" s="245"/>
      <c r="W320" s="171" t="s">
        <v>289</v>
      </c>
      <c r="X320" s="150" t="str">
        <f>IF(OR(X318="",X318="NA",X319="",X319="NA"),"",(X318-X319)/X319)</f>
        <v/>
      </c>
      <c r="Y320" s="330"/>
    </row>
    <row r="321" spans="1:25">
      <c r="A321" s="151">
        <v>49</v>
      </c>
      <c r="B321" s="377"/>
      <c r="C321" s="245"/>
      <c r="D321" s="245"/>
      <c r="E321" s="438" t="str">
        <f t="shared" si="77"/>
        <v/>
      </c>
      <c r="F321" s="212" t="str">
        <f t="shared" si="77"/>
        <v/>
      </c>
      <c r="G321" s="212" t="str">
        <f t="shared" si="77"/>
        <v/>
      </c>
      <c r="H321" s="439" t="str">
        <f t="shared" si="77"/>
        <v/>
      </c>
      <c r="I321" s="453" t="str">
        <f t="shared" si="77"/>
        <v/>
      </c>
      <c r="J321" s="245"/>
      <c r="K321" s="171" t="s">
        <v>286</v>
      </c>
      <c r="L321" s="290" t="str">
        <f t="shared" si="76"/>
        <v/>
      </c>
      <c r="M321" s="246"/>
      <c r="N321" s="155"/>
      <c r="O321" s="350"/>
      <c r="P321" s="171" t="s">
        <v>291</v>
      </c>
      <c r="Q321" s="352" t="str">
        <f>IF(Q320="","",STDEV(Q316:Q319)/Q320)</f>
        <v/>
      </c>
      <c r="R321" s="352" t="str">
        <f>IF(R320="","",STDEV(R316:R319)/R320)</f>
        <v/>
      </c>
      <c r="S321" s="352" t="str">
        <f>IF(S320="","",STDEV(S316:S319)/S320)</f>
        <v/>
      </c>
      <c r="T321" s="352" t="str">
        <f>IF(T320="","",STDEV(T316:T319)/T320)</f>
        <v/>
      </c>
      <c r="U321" s="352" t="str">
        <f>IF(U320="","",STDEV(U316:U319)/U320)</f>
        <v/>
      </c>
      <c r="V321" s="245"/>
      <c r="W321" s="245"/>
      <c r="X321" s="245"/>
      <c r="Y321" s="330"/>
    </row>
    <row r="322" spans="1:25" ht="16.5" thickBot="1">
      <c r="A322" s="151">
        <v>50</v>
      </c>
      <c r="B322" s="377"/>
      <c r="C322" s="245"/>
      <c r="D322" s="245"/>
      <c r="E322" s="442" t="str">
        <f t="shared" si="77"/>
        <v/>
      </c>
      <c r="F322" s="258" t="str">
        <f t="shared" si="77"/>
        <v/>
      </c>
      <c r="G322" s="258" t="str">
        <f t="shared" si="77"/>
        <v/>
      </c>
      <c r="H322" s="443" t="str">
        <f t="shared" si="77"/>
        <v/>
      </c>
      <c r="I322" s="454" t="str">
        <f t="shared" si="77"/>
        <v/>
      </c>
      <c r="J322" s="245"/>
      <c r="K322" s="322" t="s">
        <v>287</v>
      </c>
      <c r="L322" s="290" t="str">
        <f t="shared" si="76"/>
        <v/>
      </c>
      <c r="M322" s="246"/>
      <c r="N322" s="155"/>
      <c r="O322" s="350"/>
      <c r="P322" s="245"/>
      <c r="Q322" s="245"/>
      <c r="R322" s="245"/>
      <c r="S322" s="245"/>
      <c r="T322" s="245"/>
      <c r="U322" s="245"/>
      <c r="V322" s="245"/>
      <c r="W322" s="171" t="s">
        <v>293</v>
      </c>
      <c r="X322" s="150" t="str">
        <f>IF(OR(X318="",X318="NA"),"",(X318-AVERAGE(S316:S319))/AVERAGE(S316:S319))</f>
        <v/>
      </c>
      <c r="Y322" s="330"/>
    </row>
    <row r="323" spans="1:25">
      <c r="A323" s="151">
        <v>51</v>
      </c>
      <c r="B323" s="377"/>
      <c r="C323" s="245"/>
      <c r="D323" s="171" t="s">
        <v>251</v>
      </c>
      <c r="E323" s="438" t="str">
        <f t="shared" si="77"/>
        <v/>
      </c>
      <c r="F323" s="212" t="str">
        <f t="shared" si="77"/>
        <v/>
      </c>
      <c r="G323" s="402" t="str">
        <f t="shared" si="77"/>
        <v/>
      </c>
      <c r="H323" s="439" t="str">
        <f t="shared" si="77"/>
        <v/>
      </c>
      <c r="I323" s="453" t="str">
        <f t="shared" si="77"/>
        <v/>
      </c>
      <c r="J323" s="245"/>
      <c r="K323" s="171" t="s">
        <v>289</v>
      </c>
      <c r="L323" s="444" t="str">
        <f t="shared" si="76"/>
        <v/>
      </c>
      <c r="M323" s="246"/>
      <c r="N323" s="155"/>
      <c r="O323" s="455" t="s">
        <v>300</v>
      </c>
      <c r="P323" s="245"/>
      <c r="Q323" s="245"/>
      <c r="R323" s="245"/>
      <c r="S323" s="245"/>
      <c r="T323" s="245"/>
      <c r="U323" s="245"/>
      <c r="V323" s="245"/>
      <c r="W323" s="245"/>
      <c r="X323" s="245"/>
      <c r="Y323" s="330"/>
    </row>
    <row r="324" spans="1:25" ht="16.5" thickBot="1">
      <c r="A324" s="151">
        <v>52</v>
      </c>
      <c r="B324" s="377"/>
      <c r="C324" s="245"/>
      <c r="D324" s="171" t="s">
        <v>291</v>
      </c>
      <c r="E324" s="366" t="str">
        <f t="shared" si="77"/>
        <v/>
      </c>
      <c r="F324" s="367" t="str">
        <f t="shared" si="77"/>
        <v/>
      </c>
      <c r="G324" s="367" t="str">
        <f t="shared" si="77"/>
        <v/>
      </c>
      <c r="H324" s="367" t="str">
        <f t="shared" si="77"/>
        <v/>
      </c>
      <c r="I324" s="456" t="str">
        <f t="shared" si="77"/>
        <v/>
      </c>
      <c r="J324" s="245"/>
      <c r="K324" s="245"/>
      <c r="L324" s="245"/>
      <c r="M324" s="246"/>
      <c r="N324" s="155"/>
      <c r="O324" s="350"/>
      <c r="P324" s="171" t="s">
        <v>272</v>
      </c>
      <c r="Q324" s="288"/>
      <c r="R324" s="245"/>
      <c r="S324" s="171" t="s">
        <v>177</v>
      </c>
      <c r="T324" s="288"/>
      <c r="U324" s="245"/>
      <c r="V324" s="245"/>
      <c r="W324" s="245"/>
      <c r="X324" s="245"/>
      <c r="Y324" s="330"/>
    </row>
    <row r="325" spans="1:25">
      <c r="A325" s="151">
        <v>53</v>
      </c>
      <c r="B325" s="377"/>
      <c r="C325" s="245"/>
      <c r="D325" s="252" t="s">
        <v>163</v>
      </c>
      <c r="E325" s="162" t="s">
        <v>292</v>
      </c>
      <c r="F325" s="245"/>
      <c r="G325" s="245"/>
      <c r="H325" s="245"/>
      <c r="I325" s="245"/>
      <c r="J325" s="245"/>
      <c r="K325" s="171" t="s">
        <v>293</v>
      </c>
      <c r="L325" s="444" t="str">
        <f>IF(X334="","",X334)</f>
        <v/>
      </c>
      <c r="M325" s="246"/>
      <c r="N325" s="155"/>
      <c r="O325" s="350"/>
      <c r="P325" s="245"/>
      <c r="Q325" s="245"/>
      <c r="R325" s="245"/>
      <c r="S325" s="171" t="s">
        <v>270</v>
      </c>
      <c r="T325" s="288"/>
      <c r="U325" s="245"/>
      <c r="V325" s="245"/>
      <c r="W325" s="245"/>
      <c r="X325" s="245"/>
      <c r="Y325" s="330"/>
    </row>
    <row r="326" spans="1:25">
      <c r="A326" s="151">
        <v>54</v>
      </c>
      <c r="B326" s="377"/>
      <c r="C326" s="245"/>
      <c r="D326" s="155"/>
      <c r="E326" s="162" t="s">
        <v>294</v>
      </c>
      <c r="F326" s="245"/>
      <c r="G326" s="245"/>
      <c r="H326" s="245"/>
      <c r="I326" s="245"/>
      <c r="J326" s="245"/>
      <c r="K326" s="245"/>
      <c r="L326" s="245"/>
      <c r="M326" s="246"/>
      <c r="N326" s="155"/>
      <c r="O326" s="350"/>
      <c r="P326" s="245"/>
      <c r="Q326" s="155"/>
      <c r="R326" s="155"/>
      <c r="S326" s="170" t="s">
        <v>236</v>
      </c>
      <c r="T326" s="155"/>
      <c r="U326" s="155" t="s">
        <v>275</v>
      </c>
      <c r="V326" s="245"/>
      <c r="W326" s="245"/>
      <c r="X326" s="245"/>
      <c r="Y326" s="330"/>
    </row>
    <row r="327" spans="1:25">
      <c r="A327" s="151">
        <v>55</v>
      </c>
      <c r="B327" s="377"/>
      <c r="C327" s="245"/>
      <c r="D327" s="245"/>
      <c r="E327" s="245"/>
      <c r="F327" s="245"/>
      <c r="G327" s="245"/>
      <c r="H327" s="245"/>
      <c r="I327" s="245"/>
      <c r="J327" s="245"/>
      <c r="K327" s="457" t="s">
        <v>313</v>
      </c>
      <c r="L327" s="598" t="str">
        <f>IF(X335="","",X335)</f>
        <v/>
      </c>
      <c r="M327" s="246"/>
      <c r="N327" s="155"/>
      <c r="O327" s="350"/>
      <c r="P327" s="245"/>
      <c r="Q327" s="170" t="s">
        <v>50</v>
      </c>
      <c r="R327" s="170" t="s">
        <v>241</v>
      </c>
      <c r="S327" s="170" t="s">
        <v>242</v>
      </c>
      <c r="T327" s="170" t="s">
        <v>278</v>
      </c>
      <c r="U327" s="170" t="s">
        <v>279</v>
      </c>
      <c r="V327" s="245"/>
      <c r="W327" s="171" t="s">
        <v>280</v>
      </c>
      <c r="X327" s="290" t="str">
        <f>IF(T324="","",VLOOKUP(T324,Tables!H87:I91,2))</f>
        <v/>
      </c>
      <c r="Y327" s="330"/>
    </row>
    <row r="328" spans="1:25">
      <c r="A328" s="151">
        <v>56</v>
      </c>
      <c r="B328" s="377"/>
      <c r="C328" s="245"/>
      <c r="D328" s="245"/>
      <c r="E328" s="245"/>
      <c r="F328" s="245"/>
      <c r="G328" s="245"/>
      <c r="H328" s="245"/>
      <c r="I328" s="245"/>
      <c r="J328" s="245"/>
      <c r="K328" s="457" t="s">
        <v>302</v>
      </c>
      <c r="L328" s="598" t="str">
        <f>IF(X336="","",X336)</f>
        <v/>
      </c>
      <c r="M328" s="246"/>
      <c r="N328" s="155"/>
      <c r="O328" s="350"/>
      <c r="P328" s="245"/>
      <c r="Q328" s="286"/>
      <c r="R328" s="286"/>
      <c r="S328" s="286"/>
      <c r="T328" s="439" t="str">
        <f>IF(Q328="","",Q328/$T$325)</f>
        <v/>
      </c>
      <c r="U328" s="402" t="str">
        <f>IF(Q328="","",($T$324^2*Tables!D82+Tables!D83)*Q328)</f>
        <v/>
      </c>
      <c r="V328" s="245"/>
      <c r="W328" s="171" t="s">
        <v>283</v>
      </c>
      <c r="X328" s="290" t="str">
        <f>IF(U332="","",Q332*($T$324^2*Tables!P78+Tables!P79))</f>
        <v/>
      </c>
      <c r="Y328" s="330"/>
    </row>
    <row r="329" spans="1:25">
      <c r="A329" s="151">
        <v>57</v>
      </c>
      <c r="B329" s="377"/>
      <c r="C329" s="245"/>
      <c r="D329" s="245"/>
      <c r="E329" s="245"/>
      <c r="F329" s="245"/>
      <c r="G329" s="245"/>
      <c r="H329" s="245"/>
      <c r="I329" s="245"/>
      <c r="J329" s="245"/>
      <c r="K329" s="245"/>
      <c r="L329" s="245"/>
      <c r="M329" s="246"/>
      <c r="N329" s="155"/>
      <c r="O329" s="350"/>
      <c r="P329" s="245"/>
      <c r="Q329" s="286"/>
      <c r="R329" s="286"/>
      <c r="S329" s="286"/>
      <c r="T329" s="439" t="str">
        <f>IF(Q329="","",Q329/$T$325)</f>
        <v/>
      </c>
      <c r="U329" s="402" t="str">
        <f>IF(Q329="","",($T$324^2*Tables!D82+Tables!D83)*Q329)</f>
        <v/>
      </c>
      <c r="V329" s="245"/>
      <c r="W329" s="171" t="s">
        <v>285</v>
      </c>
      <c r="X329" s="441" t="str">
        <f>IF(Q324="","",HLOOKUP(Q324,Tables!G105:I106,2,FALSE))</f>
        <v/>
      </c>
      <c r="Y329" s="330"/>
    </row>
    <row r="330" spans="1:25" ht="16.5" thickBot="1">
      <c r="A330" s="151">
        <v>58</v>
      </c>
      <c r="B330" s="310"/>
      <c r="C330" s="177"/>
      <c r="D330" s="177"/>
      <c r="E330" s="177"/>
      <c r="F330" s="177"/>
      <c r="G330" s="177"/>
      <c r="H330" s="177"/>
      <c r="I330" s="177"/>
      <c r="J330" s="177"/>
      <c r="K330" s="177"/>
      <c r="L330" s="177"/>
      <c r="M330" s="311"/>
      <c r="N330" s="155"/>
      <c r="O330" s="350"/>
      <c r="P330" s="245"/>
      <c r="Q330" s="286"/>
      <c r="R330" s="286"/>
      <c r="S330" s="286"/>
      <c r="T330" s="439" t="str">
        <f>IF(Q330="","",Q330/$T$325)</f>
        <v/>
      </c>
      <c r="U330" s="402" t="str">
        <f>IF(Q330="","",($T$324^2*Tables!D82+Tables!D83)*Q330)</f>
        <v/>
      </c>
      <c r="V330" s="245"/>
      <c r="W330" s="171" t="s">
        <v>286</v>
      </c>
      <c r="X330" s="290" t="str">
        <f>IF($O$34=2,"NA",IF(OR(X328="",X329=""),"",(X329*(X328/8.76))/100))</f>
        <v/>
      </c>
      <c r="Y330" s="330"/>
    </row>
    <row r="331" spans="1:25">
      <c r="A331" s="151">
        <v>59</v>
      </c>
      <c r="B331" s="458"/>
      <c r="C331" s="459" t="s">
        <v>314</v>
      </c>
      <c r="D331" s="460"/>
      <c r="E331" s="460"/>
      <c r="F331" s="460"/>
      <c r="G331" s="460"/>
      <c r="H331" s="460"/>
      <c r="I331" s="460"/>
      <c r="J331" s="460"/>
      <c r="K331" s="460"/>
      <c r="L331" s="460"/>
      <c r="M331" s="461"/>
      <c r="N331" s="155"/>
      <c r="O331" s="350"/>
      <c r="P331" s="245"/>
      <c r="Q331" s="286"/>
      <c r="R331" s="286"/>
      <c r="S331" s="286"/>
      <c r="T331" s="439" t="str">
        <f>IF(Q331="","",Q331/$T$325)</f>
        <v/>
      </c>
      <c r="U331" s="402" t="str">
        <f>IF(Q331="","",($T$324^2*Tables!D82+Tables!D83)*Q331)</f>
        <v/>
      </c>
      <c r="V331" s="245"/>
      <c r="W331" s="171" t="s">
        <v>287</v>
      </c>
      <c r="X331" s="445" t="str">
        <f>IF(AB91="","",AB91)</f>
        <v/>
      </c>
      <c r="Y331" s="330"/>
    </row>
    <row r="332" spans="1:25" ht="16.5" thickBot="1">
      <c r="A332" s="151">
        <v>60</v>
      </c>
      <c r="B332" s="199"/>
      <c r="C332" s="155"/>
      <c r="D332" s="171" t="s">
        <v>177</v>
      </c>
      <c r="E332" s="298">
        <f>IF(Q454="","",Q454)</f>
        <v>0</v>
      </c>
      <c r="F332" s="155"/>
      <c r="G332" s="155"/>
      <c r="H332" s="155" t="s">
        <v>315</v>
      </c>
      <c r="I332" s="155" t="s">
        <v>316</v>
      </c>
      <c r="J332" s="155" t="s">
        <v>257</v>
      </c>
      <c r="K332" s="155" t="s">
        <v>258</v>
      </c>
      <c r="L332" s="155"/>
      <c r="M332" s="201"/>
      <c r="N332" s="155"/>
      <c r="O332" s="350"/>
      <c r="P332" s="171" t="s">
        <v>251</v>
      </c>
      <c r="Q332" s="213" t="str">
        <f>IF(OR(Q328="",Q329="",Q330="",Q331=""),"",AVERAGE(Q328:Q331))</f>
        <v/>
      </c>
      <c r="R332" s="405" t="str">
        <f>IF(OR(R328="",R329="",R330="",R331=""),"",AVERAGE(R328:R331))</f>
        <v/>
      </c>
      <c r="S332" s="402" t="str">
        <f>IF(OR(S328="",S329="",S330="",S331=""),"",AVERAGE(S328:S331))</f>
        <v/>
      </c>
      <c r="T332" s="439" t="str">
        <f>IF(OR(T328="",T329="",T330="",T331=""),"",AVERAGE(T328:T331))</f>
        <v/>
      </c>
      <c r="U332" s="402" t="str">
        <f>IF(OR(U328="",U329="",U330="",U331=""),"",AVERAGE(U328:U331))</f>
        <v/>
      </c>
      <c r="V332" s="245"/>
      <c r="W332" s="171" t="s">
        <v>289</v>
      </c>
      <c r="X332" s="150" t="str">
        <f>IF(OR(X330="",X330="NA",X331="",X331="NA"),"",(X330-X331)/X331)</f>
        <v/>
      </c>
      <c r="Y332" s="330"/>
    </row>
    <row r="333" spans="1:25" ht="16.5" thickBot="1">
      <c r="A333" s="151">
        <v>61</v>
      </c>
      <c r="B333" s="199"/>
      <c r="C333" s="155"/>
      <c r="D333" s="171" t="s">
        <v>178</v>
      </c>
      <c r="E333" s="298">
        <f>IF(Q455="","",Q455)</f>
        <v>0</v>
      </c>
      <c r="F333" s="155"/>
      <c r="G333" s="171" t="s">
        <v>317</v>
      </c>
      <c r="H333" s="462" t="e">
        <f t="shared" ref="H333:K334" si="78">IF(T458="","",T458)</f>
        <v>#DIV/0!</v>
      </c>
      <c r="I333" s="213" t="str">
        <f t="shared" si="78"/>
        <v/>
      </c>
      <c r="J333" s="352" t="e">
        <f t="shared" si="78"/>
        <v>#DIV/0!</v>
      </c>
      <c r="K333" s="463" t="e">
        <f t="shared" si="78"/>
        <v>#DIV/0!</v>
      </c>
      <c r="L333" s="155"/>
      <c r="M333" s="201"/>
      <c r="N333" s="155"/>
      <c r="O333" s="350"/>
      <c r="P333" s="171" t="s">
        <v>291</v>
      </c>
      <c r="Q333" s="352" t="str">
        <f>IF(Q332="","",STDEV(Q328:Q331)/Q332)</f>
        <v/>
      </c>
      <c r="R333" s="352" t="str">
        <f>IF(R332="","",STDEV(R328:R331)/R332)</f>
        <v/>
      </c>
      <c r="S333" s="352" t="str">
        <f>IF(S332="","",STDEV(S328:S331)/S332)</f>
        <v/>
      </c>
      <c r="T333" s="352" t="str">
        <f>IF(T332="","",STDEV(T328:T331)/T332)</f>
        <v/>
      </c>
      <c r="U333" s="352" t="str">
        <f>IF(U332="","",STDEV(U328:U331)/U332)</f>
        <v/>
      </c>
      <c r="V333" s="245"/>
      <c r="W333" s="245"/>
      <c r="X333" s="245"/>
      <c r="Y333" s="330"/>
    </row>
    <row r="334" spans="1:25" ht="16.5" thickBot="1">
      <c r="A334" s="151">
        <v>62</v>
      </c>
      <c r="B334" s="199"/>
      <c r="C334" s="155"/>
      <c r="D334" s="171" t="s">
        <v>29</v>
      </c>
      <c r="E334" s="298" t="str">
        <f>IF(Q456="","",Q456)</f>
        <v/>
      </c>
      <c r="F334" s="155"/>
      <c r="G334" s="171" t="s">
        <v>319</v>
      </c>
      <c r="H334" s="462" t="e">
        <f t="shared" si="78"/>
        <v>#DIV/0!</v>
      </c>
      <c r="I334" s="213" t="str">
        <f t="shared" si="78"/>
        <v/>
      </c>
      <c r="J334" s="352" t="e">
        <f t="shared" si="78"/>
        <v>#DIV/0!</v>
      </c>
      <c r="K334" s="212" t="str">
        <f t="shared" si="78"/>
        <v>NA</v>
      </c>
      <c r="L334" s="155"/>
      <c r="M334" s="201"/>
      <c r="N334" s="155"/>
      <c r="O334" s="350"/>
      <c r="P334" s="245"/>
      <c r="Q334" s="245"/>
      <c r="R334" s="245"/>
      <c r="S334" s="245"/>
      <c r="T334" s="245"/>
      <c r="U334" s="245"/>
      <c r="V334" s="245"/>
      <c r="W334" s="171" t="s">
        <v>293</v>
      </c>
      <c r="X334" s="150" t="str">
        <f>IF(OR(X330="",X330="NA"),"",(X330-AVERAGE(S328:S331))/AVERAGE(S328:S331))</f>
        <v/>
      </c>
      <c r="Y334" s="330"/>
    </row>
    <row r="335" spans="1:25">
      <c r="A335" s="151">
        <v>63</v>
      </c>
      <c r="B335" s="199"/>
      <c r="C335" s="155"/>
      <c r="D335" s="171" t="s">
        <v>31</v>
      </c>
      <c r="E335" s="298" t="str">
        <f>IF(Q457="","",Q457)</f>
        <v/>
      </c>
      <c r="F335" s="155"/>
      <c r="G335" s="155"/>
      <c r="H335" s="155"/>
      <c r="I335" s="155"/>
      <c r="J335" s="155"/>
      <c r="K335" s="155"/>
      <c r="L335" s="155"/>
      <c r="M335" s="201"/>
      <c r="N335" s="155"/>
      <c r="O335" s="350"/>
      <c r="P335" s="245"/>
      <c r="Q335" s="245"/>
      <c r="R335" s="245"/>
      <c r="S335" s="245"/>
      <c r="T335" s="245"/>
      <c r="U335" s="245"/>
      <c r="V335" s="245"/>
      <c r="W335" s="171" t="s">
        <v>301</v>
      </c>
      <c r="X335" s="290" t="str">
        <f>IF($O$34=2,"NA",IF(OR(X318="",X330=""),"",X318+X330))</f>
        <v/>
      </c>
      <c r="Y335" s="330"/>
    </row>
    <row r="336" spans="1:25" ht="16.5" thickBot="1">
      <c r="A336" s="151">
        <v>64</v>
      </c>
      <c r="B336" s="199"/>
      <c r="C336" s="155"/>
      <c r="D336" s="252" t="s">
        <v>163</v>
      </c>
      <c r="E336" s="323" t="s">
        <v>320</v>
      </c>
      <c r="F336" s="155"/>
      <c r="G336" s="155"/>
      <c r="H336" s="155"/>
      <c r="I336" s="155"/>
      <c r="J336" s="155"/>
      <c r="K336" s="155"/>
      <c r="L336" s="155"/>
      <c r="M336" s="201"/>
      <c r="N336" s="155"/>
      <c r="O336" s="464"/>
      <c r="P336" s="431"/>
      <c r="Q336" s="431"/>
      <c r="R336" s="431"/>
      <c r="S336" s="431"/>
      <c r="T336" s="431"/>
      <c r="U336" s="431"/>
      <c r="V336" s="431"/>
      <c r="W336" s="447" t="s">
        <v>302</v>
      </c>
      <c r="X336" s="445" t="str">
        <f>IF(AB92="","",AB92)</f>
        <v/>
      </c>
      <c r="Y336" s="465"/>
    </row>
    <row r="337" spans="1:25">
      <c r="A337" s="151">
        <v>65</v>
      </c>
      <c r="B337" s="199"/>
      <c r="C337" s="155"/>
      <c r="D337" s="155"/>
      <c r="E337" s="162" t="s">
        <v>321</v>
      </c>
      <c r="F337" s="155"/>
      <c r="G337" s="155"/>
      <c r="H337" s="155"/>
      <c r="I337" s="155"/>
      <c r="J337" s="155"/>
      <c r="K337" s="155"/>
      <c r="L337" s="155"/>
      <c r="M337" s="201"/>
      <c r="N337" s="155"/>
      <c r="O337" s="285" t="s">
        <v>303</v>
      </c>
      <c r="P337" s="466"/>
      <c r="Q337" s="466"/>
      <c r="R337" s="157"/>
      <c r="S337" s="157"/>
      <c r="T337" s="466"/>
      <c r="U337" s="466"/>
      <c r="V337" s="157"/>
      <c r="W337" s="157"/>
      <c r="X337" s="157"/>
      <c r="Y337" s="158"/>
    </row>
    <row r="338" spans="1:25" ht="16.5" thickBot="1">
      <c r="A338" s="151">
        <v>66</v>
      </c>
      <c r="B338" s="310"/>
      <c r="C338" s="177"/>
      <c r="D338" s="177"/>
      <c r="E338" s="177"/>
      <c r="F338" s="177"/>
      <c r="G338" s="177"/>
      <c r="H338" s="177"/>
      <c r="I338" s="177"/>
      <c r="J338" s="177"/>
      <c r="K338" s="177"/>
      <c r="L338" s="177"/>
      <c r="M338" s="311"/>
      <c r="N338" s="155"/>
      <c r="O338" s="165" t="s">
        <v>304</v>
      </c>
      <c r="P338" s="393" t="s">
        <v>582</v>
      </c>
      <c r="Q338" s="155"/>
      <c r="R338" s="245"/>
      <c r="S338" s="171" t="s">
        <v>305</v>
      </c>
      <c r="T338" s="687"/>
      <c r="U338" s="687"/>
      <c r="V338" s="155"/>
      <c r="W338" s="155"/>
      <c r="X338" s="155"/>
      <c r="Y338" s="167"/>
    </row>
    <row r="339" spans="1:25">
      <c r="A339" s="151">
        <v>67</v>
      </c>
      <c r="B339" s="155"/>
      <c r="C339" s="247" t="s">
        <v>3</v>
      </c>
      <c r="D339" s="589" t="str">
        <f>IF($P$7="","",$P$7)</f>
        <v/>
      </c>
      <c r="E339" s="162"/>
      <c r="F339" s="162"/>
      <c r="G339" s="162"/>
      <c r="H339" s="162"/>
      <c r="I339" s="162"/>
      <c r="J339" s="162"/>
      <c r="K339" s="162"/>
      <c r="L339" s="247" t="s">
        <v>4</v>
      </c>
      <c r="M339" s="249" t="str">
        <f>IF($X$7="","",$X$7)</f>
        <v>Eugene Mah</v>
      </c>
      <c r="N339" s="155"/>
      <c r="O339" s="165" t="s">
        <v>306</v>
      </c>
      <c r="P339" s="467"/>
      <c r="Q339" s="155"/>
      <c r="R339" s="245"/>
      <c r="S339" s="171" t="s">
        <v>307</v>
      </c>
      <c r="T339" s="688"/>
      <c r="U339" s="688"/>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0"/>
      <c r="C343" s="468" t="s">
        <v>304</v>
      </c>
      <c r="D343" s="702" t="str">
        <f>IF(P338="","",P338)</f>
        <v>Piranha</v>
      </c>
      <c r="E343" s="468"/>
      <c r="F343" s="469"/>
      <c r="G343" s="191"/>
      <c r="H343" s="468" t="s">
        <v>305</v>
      </c>
      <c r="I343" s="703" t="str">
        <f>IF(T338="","",T338)</f>
        <v/>
      </c>
      <c r="J343" s="703"/>
      <c r="K343" s="191"/>
      <c r="L343" s="191"/>
      <c r="M343" s="193"/>
      <c r="N343" s="155"/>
      <c r="O343" s="165"/>
      <c r="P343" s="212" t="str">
        <f>IF(AK10="","",AK10)</f>
        <v/>
      </c>
      <c r="Q343" s="212" t="str">
        <f>IF(AL10="","",AL10)</f>
        <v/>
      </c>
      <c r="R343" s="212">
        <f>IF(AH10="","",AH10)</f>
        <v>24</v>
      </c>
      <c r="S343" s="212">
        <f>IF(AI10="","",AI10)</f>
        <v>50</v>
      </c>
      <c r="T343" s="402" t="str">
        <f>IF(AM10="","",AVERAGE(AM10,AM11))</f>
        <v/>
      </c>
      <c r="U343" s="213" t="str">
        <f>IF(AN10="","",AVERAGE(AN10,AN11))</f>
        <v/>
      </c>
      <c r="V343" s="402" t="str">
        <f>IF(AO10="","",AVERAGE(AO10,AO11))</f>
        <v/>
      </c>
      <c r="W343" s="439" t="str">
        <f t="shared" ref="W343:W349" si="79">IF(V343="","",V343/S343)</f>
        <v/>
      </c>
      <c r="X343" s="402" t="str">
        <f t="shared" ref="X343:X349" si="80">IF(OR(V343="",U343=""),"",V343/(U343/1000))</f>
        <v/>
      </c>
      <c r="Y343" s="167"/>
    </row>
    <row r="344" spans="1:25">
      <c r="A344" s="151">
        <v>4</v>
      </c>
      <c r="B344" s="199"/>
      <c r="C344" s="322" t="s">
        <v>322</v>
      </c>
      <c r="D344" s="317" t="str">
        <f>IF(P339="","",P339)</f>
        <v/>
      </c>
      <c r="E344" s="216"/>
      <c r="F344" s="216"/>
      <c r="G344" s="216"/>
      <c r="H344" s="322" t="s">
        <v>307</v>
      </c>
      <c r="I344" s="704" t="str">
        <f>IF(T339="","",T339)</f>
        <v/>
      </c>
      <c r="J344" s="704"/>
      <c r="K344" s="216"/>
      <c r="L344" s="155"/>
      <c r="M344" s="201"/>
      <c r="N344" s="155"/>
      <c r="O344" s="165"/>
      <c r="P344" s="212" t="str">
        <f>IF(AK12="","",AK12)</f>
        <v/>
      </c>
      <c r="Q344" s="212" t="str">
        <f>IF(AL12="","",AL12)</f>
        <v/>
      </c>
      <c r="R344" s="212">
        <f>IF(AH12="","",AH12)</f>
        <v>25</v>
      </c>
      <c r="S344" s="212">
        <f>IF(AI12="","",AI12)</f>
        <v>50</v>
      </c>
      <c r="T344" s="402" t="str">
        <f>IF(AM12="","",AVERAGE(AM12,AM13))</f>
        <v/>
      </c>
      <c r="U344" s="213" t="str">
        <f>IF(AN12="","",AVERAGE(AN12,AN13))</f>
        <v/>
      </c>
      <c r="V344" s="402" t="str">
        <f>IF(AO12="","",AVERAGE(AO12,AO13))</f>
        <v/>
      </c>
      <c r="W344" s="439" t="str">
        <f t="shared" si="79"/>
        <v/>
      </c>
      <c r="X344" s="402" t="str">
        <f t="shared" si="80"/>
        <v/>
      </c>
      <c r="Y344" s="167"/>
    </row>
    <row r="345" spans="1:25">
      <c r="A345" s="151">
        <v>5</v>
      </c>
      <c r="B345" s="199"/>
      <c r="C345" s="305" t="s">
        <v>323</v>
      </c>
      <c r="D345" s="200"/>
      <c r="E345" s="200"/>
      <c r="F345" s="200"/>
      <c r="G345" s="200"/>
      <c r="H345" s="200"/>
      <c r="I345" s="460"/>
      <c r="J345" s="460"/>
      <c r="K345" s="200"/>
      <c r="L345" s="155"/>
      <c r="M345" s="201"/>
      <c r="N345" s="155"/>
      <c r="O345" s="165"/>
      <c r="P345" s="212" t="str">
        <f>IF(AK14="","",AK14)</f>
        <v/>
      </c>
      <c r="Q345" s="212" t="str">
        <f>IF(AL14="","",AL14)</f>
        <v/>
      </c>
      <c r="R345" s="212">
        <f>IF(AH14="","",AH14)</f>
        <v>26</v>
      </c>
      <c r="S345" s="212">
        <f>IF(AI14="","",AI14)</f>
        <v>50</v>
      </c>
      <c r="T345" s="402" t="str">
        <f>IF(AM14="","",AM14)</f>
        <v/>
      </c>
      <c r="U345" s="213" t="str">
        <f>IF(AN14="","",AN14)</f>
        <v/>
      </c>
      <c r="V345" s="402" t="str">
        <f>IF(AO14="","",AO14)</f>
        <v/>
      </c>
      <c r="W345" s="439" t="str">
        <f t="shared" si="79"/>
        <v/>
      </c>
      <c r="X345" s="402" t="str">
        <f t="shared" si="80"/>
        <v/>
      </c>
      <c r="Y345" s="167"/>
    </row>
    <row r="346" spans="1:25">
      <c r="A346" s="151">
        <v>6</v>
      </c>
      <c r="B346" s="199"/>
      <c r="C346" s="171" t="s">
        <v>29</v>
      </c>
      <c r="D346" s="600" t="str">
        <f>IF(P343="","",P343)</f>
        <v/>
      </c>
      <c r="E346" s="245"/>
      <c r="F346" s="245"/>
      <c r="G346" s="171" t="s">
        <v>29</v>
      </c>
      <c r="H346" s="600" t="str">
        <f>IF(P354="","",P354)</f>
        <v/>
      </c>
      <c r="I346" s="245"/>
      <c r="J346" s="245"/>
      <c r="K346" s="171" t="s">
        <v>29</v>
      </c>
      <c r="L346" s="600" t="str">
        <f>IF(P365="","",P364)</f>
        <v/>
      </c>
      <c r="M346" s="246"/>
      <c r="N346" s="155"/>
      <c r="O346" s="165"/>
      <c r="P346" s="212" t="str">
        <f>IF(AK16="","",AK16)</f>
        <v/>
      </c>
      <c r="Q346" s="212" t="str">
        <f>IF(AL16="","",AL16)</f>
        <v/>
      </c>
      <c r="R346" s="212">
        <f>IF(AH16="","",AH16)</f>
        <v>28</v>
      </c>
      <c r="S346" s="212">
        <f>IF(AI16="","",AI16)</f>
        <v>50</v>
      </c>
      <c r="T346" s="402" t="str">
        <f>IF(AM16="","",AVERAGE(AM16:AM19))</f>
        <v/>
      </c>
      <c r="U346" s="213" t="str">
        <f>IF(AN16="","",AVERAGE(AN16:AN19))</f>
        <v/>
      </c>
      <c r="V346" s="402" t="str">
        <f>IF(AO16="","",AVERAGE(AO16:AO19))</f>
        <v/>
      </c>
      <c r="W346" s="439" t="str">
        <f t="shared" si="79"/>
        <v/>
      </c>
      <c r="X346" s="402" t="str">
        <f t="shared" si="80"/>
        <v/>
      </c>
      <c r="Y346" s="167"/>
    </row>
    <row r="347" spans="1:25">
      <c r="A347" s="151">
        <v>7</v>
      </c>
      <c r="B347" s="199"/>
      <c r="C347" s="171" t="s">
        <v>31</v>
      </c>
      <c r="D347" s="601" t="str">
        <f>IF(Q343="","",Q343)</f>
        <v/>
      </c>
      <c r="E347" s="245"/>
      <c r="F347" s="155"/>
      <c r="G347" s="171" t="s">
        <v>31</v>
      </c>
      <c r="H347" s="601" t="str">
        <f>IF(Q354="","",Q354)</f>
        <v/>
      </c>
      <c r="I347" s="245"/>
      <c r="J347" s="245"/>
      <c r="K347" s="171" t="s">
        <v>31</v>
      </c>
      <c r="L347" s="601" t="str">
        <f>IF(Q364="","",Q364)</f>
        <v/>
      </c>
      <c r="M347" s="246"/>
      <c r="N347" s="155"/>
      <c r="O347" s="165"/>
      <c r="P347" s="212" t="str">
        <f>IF(AK23="","",AK23)</f>
        <v/>
      </c>
      <c r="Q347" s="212" t="str">
        <f>IF(AL23="","",AL23)</f>
        <v/>
      </c>
      <c r="R347" s="212">
        <f>IF(AH23="","",AH23)</f>
        <v>30</v>
      </c>
      <c r="S347" s="212">
        <f>IF(AI23="","",AI23)</f>
        <v>50</v>
      </c>
      <c r="T347" s="402" t="str">
        <f>IF(AM23="","",AM23)</f>
        <v/>
      </c>
      <c r="U347" s="213" t="str">
        <f>IF(AN23="","",AN23)</f>
        <v/>
      </c>
      <c r="V347" s="402" t="str">
        <f>IF(AO23="","",AO23)</f>
        <v/>
      </c>
      <c r="W347" s="439" t="str">
        <f t="shared" si="79"/>
        <v/>
      </c>
      <c r="X347" s="402" t="str">
        <f t="shared" si="80"/>
        <v/>
      </c>
      <c r="Y347" s="167"/>
    </row>
    <row r="348" spans="1:25">
      <c r="A348" s="151">
        <v>8</v>
      </c>
      <c r="B348" s="199"/>
      <c r="C348" s="171" t="s">
        <v>178</v>
      </c>
      <c r="D348" s="705">
        <f>IF(S343="","",S343)</f>
        <v>50</v>
      </c>
      <c r="E348" s="155"/>
      <c r="F348" s="155"/>
      <c r="G348" s="171" t="s">
        <v>178</v>
      </c>
      <c r="H348" s="705">
        <f>IF(S354="","",S354)</f>
        <v>50</v>
      </c>
      <c r="I348" s="155"/>
      <c r="J348" s="245"/>
      <c r="K348" s="171" t="s">
        <v>178</v>
      </c>
      <c r="L348" s="705">
        <f>IF(S364="","",S364)</f>
        <v>50</v>
      </c>
      <c r="M348" s="201"/>
      <c r="N348" s="155"/>
      <c r="O348" s="165"/>
      <c r="P348" s="212" t="str">
        <f>IF(AK24="","",AK24)</f>
        <v/>
      </c>
      <c r="Q348" s="212" t="str">
        <f>IF(AL24="","",AL24)</f>
        <v/>
      </c>
      <c r="R348" s="212">
        <f>IF(AH24="","",AH24)</f>
        <v>32</v>
      </c>
      <c r="S348" s="212">
        <f>IF(AI24="","",AI24)</f>
        <v>50</v>
      </c>
      <c r="T348" s="402" t="str">
        <f>IF(AM24="","",AVERAGE(AM24,AM25))</f>
        <v/>
      </c>
      <c r="U348" s="213" t="str">
        <f>IF(AN24="","",AVERAGE(AN24,AN25))</f>
        <v/>
      </c>
      <c r="V348" s="402" t="str">
        <f>IF(AO24="","",AVERAGE(AO24,AO25))</f>
        <v/>
      </c>
      <c r="W348" s="439" t="str">
        <f t="shared" si="79"/>
        <v/>
      </c>
      <c r="X348" s="402" t="str">
        <f t="shared" si="80"/>
        <v/>
      </c>
      <c r="Y348" s="167"/>
    </row>
    <row r="349" spans="1:25">
      <c r="A349" s="151">
        <v>9</v>
      </c>
      <c r="B349" s="199"/>
      <c r="C349" s="335" t="s">
        <v>157</v>
      </c>
      <c r="D349" s="335" t="s">
        <v>158</v>
      </c>
      <c r="E349" s="335"/>
      <c r="F349" s="155"/>
      <c r="G349" s="335" t="s">
        <v>157</v>
      </c>
      <c r="H349" s="335" t="s">
        <v>158</v>
      </c>
      <c r="I349" s="335"/>
      <c r="J349" s="245"/>
      <c r="K349" s="335" t="s">
        <v>157</v>
      </c>
      <c r="L349" s="335" t="s">
        <v>158</v>
      </c>
      <c r="M349" s="470"/>
      <c r="N349" s="155"/>
      <c r="O349" s="165"/>
      <c r="P349" s="212" t="str">
        <f>IF(AK26="","",AK26)</f>
        <v/>
      </c>
      <c r="Q349" s="212" t="str">
        <f>IF(AL26="","",AL26)</f>
        <v/>
      </c>
      <c r="R349" s="212">
        <f>IF(AH26="","",AH26)</f>
        <v>34</v>
      </c>
      <c r="S349" s="212">
        <f>IF(AI26="","",AI26)</f>
        <v>50</v>
      </c>
      <c r="T349" s="402" t="str">
        <f>IF(AM26="","",AVERAGE(AM26,AM27))</f>
        <v/>
      </c>
      <c r="U349" s="213" t="str">
        <f>IF(AN26="","",AVERAGE(AN26,AN27))</f>
        <v/>
      </c>
      <c r="V349" s="402" t="str">
        <f>IF(AO26="","",AVERAGE(AO26,AO27))</f>
        <v/>
      </c>
      <c r="W349" s="439" t="str">
        <f t="shared" si="79"/>
        <v/>
      </c>
      <c r="X349" s="402" t="str">
        <f t="shared" si="80"/>
        <v/>
      </c>
      <c r="Y349" s="167"/>
    </row>
    <row r="350" spans="1:25" ht="16.5" thickBot="1">
      <c r="A350" s="151">
        <v>10</v>
      </c>
      <c r="B350" s="199"/>
      <c r="C350" s="471" t="s">
        <v>49</v>
      </c>
      <c r="D350" s="471" t="s">
        <v>49</v>
      </c>
      <c r="E350" s="471" t="s">
        <v>324</v>
      </c>
      <c r="F350" s="155"/>
      <c r="G350" s="471" t="s">
        <v>49</v>
      </c>
      <c r="H350" s="471" t="s">
        <v>49</v>
      </c>
      <c r="I350" s="471" t="s">
        <v>324</v>
      </c>
      <c r="J350" s="245"/>
      <c r="K350" s="471" t="s">
        <v>49</v>
      </c>
      <c r="L350" s="471" t="s">
        <v>49</v>
      </c>
      <c r="M350" s="472" t="s">
        <v>324</v>
      </c>
      <c r="N350" s="155"/>
      <c r="O350" s="329"/>
      <c r="P350" s="252" t="s">
        <v>163</v>
      </c>
      <c r="Q350" s="162" t="s">
        <v>318</v>
      </c>
      <c r="R350" s="155"/>
      <c r="S350" s="171"/>
      <c r="T350" s="170"/>
      <c r="U350" s="170"/>
      <c r="V350" s="170"/>
      <c r="W350" s="170"/>
      <c r="X350" s="170"/>
      <c r="Y350" s="167"/>
    </row>
    <row r="351" spans="1:25">
      <c r="A351" s="151">
        <v>11</v>
      </c>
      <c r="B351" s="199"/>
      <c r="C351" s="212">
        <f t="shared" ref="C351:C357" si="81">IF(R343="","",R343)</f>
        <v>24</v>
      </c>
      <c r="D351" s="402" t="str">
        <f t="shared" ref="D351:D357" si="82">IF(T343="","",T343)</f>
        <v/>
      </c>
      <c r="E351" s="352" t="str">
        <f t="shared" ref="E351:E357" si="83">IF(OR(C351="",D351=""),"",IF(AND(C351&gt;0,D351&gt;0),(D351-C351)/C351,""))</f>
        <v/>
      </c>
      <c r="F351" s="155"/>
      <c r="G351" s="212">
        <f t="shared" ref="G351:G356" si="84">IF(R354="","",R354)</f>
        <v>28</v>
      </c>
      <c r="H351" s="402" t="str">
        <f t="shared" ref="H351:H356" si="85">IF(T354="","",T354)</f>
        <v/>
      </c>
      <c r="I351" s="352" t="str">
        <f t="shared" ref="I351:I356" si="86">IF(OR(G351="",H351=""),"",IF(AND(G351&gt;0,H351&gt;0),(H351-G351)/G351,""))</f>
        <v/>
      </c>
      <c r="J351" s="245"/>
      <c r="K351" s="212">
        <f>IF(R364="","",R364)</f>
        <v>28</v>
      </c>
      <c r="L351" s="402" t="str">
        <f>IF(T364="","",T364)</f>
        <v/>
      </c>
      <c r="M351" s="473"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81"/>
        <v>25</v>
      </c>
      <c r="D352" s="402" t="str">
        <f t="shared" si="82"/>
        <v/>
      </c>
      <c r="E352" s="352" t="str">
        <f t="shared" si="83"/>
        <v/>
      </c>
      <c r="F352" s="155"/>
      <c r="G352" s="212">
        <f t="shared" si="84"/>
        <v>30</v>
      </c>
      <c r="H352" s="402" t="str">
        <f t="shared" si="85"/>
        <v/>
      </c>
      <c r="I352" s="352" t="str">
        <f t="shared" si="86"/>
        <v/>
      </c>
      <c r="J352" s="245"/>
      <c r="K352" s="212">
        <f>IF(R365="","",R365)</f>
        <v>30</v>
      </c>
      <c r="L352" s="402" t="str">
        <f>IF(T365="","",T365)</f>
        <v/>
      </c>
      <c r="M352" s="473" t="str">
        <f>IF(OR(K352="",L352=""),"",IF(AND(K352&gt;0,L352&gt;0),(L352-K352)/K352,""))</f>
        <v/>
      </c>
      <c r="N352" s="155"/>
      <c r="O352" s="165"/>
      <c r="P352" s="155"/>
      <c r="Q352" s="155"/>
      <c r="R352" s="155"/>
      <c r="S352" s="171"/>
      <c r="T352" s="170" t="s">
        <v>308</v>
      </c>
      <c r="U352" s="170"/>
      <c r="V352" s="170"/>
      <c r="W352" s="170"/>
      <c r="X352" s="170"/>
      <c r="Y352" s="167"/>
    </row>
    <row r="353" spans="1:25">
      <c r="A353" s="151">
        <v>13</v>
      </c>
      <c r="B353" s="199"/>
      <c r="C353" s="212">
        <f t="shared" si="81"/>
        <v>26</v>
      </c>
      <c r="D353" s="402" t="str">
        <f t="shared" si="82"/>
        <v/>
      </c>
      <c r="E353" s="352" t="str">
        <f t="shared" si="83"/>
        <v/>
      </c>
      <c r="F353" s="155"/>
      <c r="G353" s="212">
        <f t="shared" si="84"/>
        <v>32</v>
      </c>
      <c r="H353" s="402" t="str">
        <f t="shared" si="85"/>
        <v/>
      </c>
      <c r="I353" s="352" t="str">
        <f t="shared" si="86"/>
        <v/>
      </c>
      <c r="J353" s="245"/>
      <c r="K353" s="212">
        <f>IF(R366="","",R366)</f>
        <v>32</v>
      </c>
      <c r="L353" s="402" t="str">
        <f>IF(T366="","",T366)</f>
        <v/>
      </c>
      <c r="M353" s="473"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199"/>
      <c r="C354" s="212">
        <f t="shared" si="81"/>
        <v>28</v>
      </c>
      <c r="D354" s="402" t="str">
        <f t="shared" si="82"/>
        <v/>
      </c>
      <c r="E354" s="352" t="str">
        <f t="shared" si="83"/>
        <v/>
      </c>
      <c r="F354" s="155"/>
      <c r="G354" s="212">
        <f t="shared" si="84"/>
        <v>34</v>
      </c>
      <c r="H354" s="402" t="str">
        <f t="shared" si="85"/>
        <v/>
      </c>
      <c r="I354" s="352" t="str">
        <f t="shared" si="86"/>
        <v/>
      </c>
      <c r="J354" s="245"/>
      <c r="K354" s="212">
        <f>IF(R367="","",R367)</f>
        <v>34</v>
      </c>
      <c r="L354" s="402" t="str">
        <f>IF(T367="","",T367)</f>
        <v/>
      </c>
      <c r="M354" s="473" t="str">
        <f>IF(OR(K354="",L354=""),"",IF(AND(K354&gt;0,L354&gt;0),(L354-K354)/K354,""))</f>
        <v/>
      </c>
      <c r="N354" s="155"/>
      <c r="O354" s="165"/>
      <c r="P354" s="212" t="str">
        <f>IF(AK30="","",AK30)</f>
        <v/>
      </c>
      <c r="Q354" s="212" t="str">
        <f>IF(AL30="","",AL30)</f>
        <v/>
      </c>
      <c r="R354" s="212">
        <f>IF(AH30="","",AH30)</f>
        <v>28</v>
      </c>
      <c r="S354" s="212">
        <f>IF(AI30="","",AI30)</f>
        <v>50</v>
      </c>
      <c r="T354" s="402" t="str">
        <f>IF(AM30="","",AVERAGE(AM30,AM31))</f>
        <v/>
      </c>
      <c r="U354" s="213" t="str">
        <f>IF(AN30="","",AVERAGE(AN30,AN31))</f>
        <v/>
      </c>
      <c r="V354" s="402" t="str">
        <f>IF(AO30="","",AVERAGE(AO30,AO31))</f>
        <v/>
      </c>
      <c r="W354" s="439" t="str">
        <f t="shared" ref="W354:W359" si="87">IF(V354="","",V354/S354)</f>
        <v/>
      </c>
      <c r="X354" s="402" t="str">
        <f t="shared" ref="X354:X359" si="88">IF(OR(V354="",U354=""),"",V354/(U354/1000))</f>
        <v/>
      </c>
      <c r="Y354" s="167"/>
    </row>
    <row r="355" spans="1:25">
      <c r="A355" s="151">
        <v>15</v>
      </c>
      <c r="B355" s="199"/>
      <c r="C355" s="212">
        <f t="shared" si="81"/>
        <v>30</v>
      </c>
      <c r="D355" s="402" t="str">
        <f t="shared" si="82"/>
        <v/>
      </c>
      <c r="E355" s="352" t="str">
        <f t="shared" si="83"/>
        <v/>
      </c>
      <c r="F355" s="155"/>
      <c r="G355" s="212">
        <f t="shared" si="84"/>
        <v>36</v>
      </c>
      <c r="H355" s="402" t="str">
        <f t="shared" si="85"/>
        <v/>
      </c>
      <c r="I355" s="352" t="str">
        <f t="shared" si="86"/>
        <v/>
      </c>
      <c r="J355" s="245"/>
      <c r="K355" s="212">
        <f>IF(R368="","",R368)</f>
        <v>38</v>
      </c>
      <c r="L355" s="402" t="str">
        <f>IF(T368="","",T368)</f>
        <v/>
      </c>
      <c r="M355" s="473" t="str">
        <f>IF(OR(K355="",L355=""),"",IF(AND(K355&gt;0,L355&gt;0),(L355-K355)/K355,""))</f>
        <v/>
      </c>
      <c r="N355" s="155"/>
      <c r="O355" s="165"/>
      <c r="P355" s="212" t="str">
        <f>IF(AK32="","",AK32)</f>
        <v/>
      </c>
      <c r="Q355" s="212" t="str">
        <f>IF(AL32="","",AL32)</f>
        <v/>
      </c>
      <c r="R355" s="212">
        <f>IF(AH32="","",AH32)</f>
        <v>30</v>
      </c>
      <c r="S355" s="212">
        <f>IF(AI32="","",AI32)</f>
        <v>50</v>
      </c>
      <c r="T355" s="402" t="str">
        <f>IF(AM32="","",AVERAGE(AM32,AM33))</f>
        <v/>
      </c>
      <c r="U355" s="213" t="str">
        <f>IF(AN32="","",AVERAGE(AN32,AN33))</f>
        <v/>
      </c>
      <c r="V355" s="402" t="str">
        <f>IF(AO32="","",AVERAGE(AO32,AO33))</f>
        <v/>
      </c>
      <c r="W355" s="439" t="str">
        <f t="shared" si="87"/>
        <v/>
      </c>
      <c r="X355" s="402" t="str">
        <f t="shared" si="88"/>
        <v/>
      </c>
      <c r="Y355" s="167"/>
    </row>
    <row r="356" spans="1:25">
      <c r="A356" s="151">
        <v>16</v>
      </c>
      <c r="B356" s="199"/>
      <c r="C356" s="212">
        <f t="shared" si="81"/>
        <v>32</v>
      </c>
      <c r="D356" s="402" t="str">
        <f t="shared" si="82"/>
        <v/>
      </c>
      <c r="E356" s="352" t="str">
        <f t="shared" si="83"/>
        <v/>
      </c>
      <c r="F356" s="155"/>
      <c r="G356" s="212">
        <f t="shared" si="84"/>
        <v>38</v>
      </c>
      <c r="H356" s="402" t="str">
        <f t="shared" si="85"/>
        <v/>
      </c>
      <c r="I356" s="352" t="str">
        <f t="shared" si="86"/>
        <v/>
      </c>
      <c r="J356" s="245"/>
      <c r="K356" s="155"/>
      <c r="L356" s="155"/>
      <c r="M356" s="201"/>
      <c r="N356" s="155"/>
      <c r="O356" s="165"/>
      <c r="P356" s="212" t="str">
        <f>IF(AK34="","",AK34)</f>
        <v/>
      </c>
      <c r="Q356" s="212" t="str">
        <f>IF(AL34="","",AL34)</f>
        <v/>
      </c>
      <c r="R356" s="212">
        <f>IF(AH34="","",AH34)</f>
        <v>32</v>
      </c>
      <c r="S356" s="212">
        <f>IF(AI34="","",AI34)</f>
        <v>50</v>
      </c>
      <c r="T356" s="402" t="str">
        <f>IF(AM34="","",AVERAGE(AM34,AM35))</f>
        <v/>
      </c>
      <c r="U356" s="213" t="str">
        <f>IF(AN34="","",AVERAGE(AN34,AN35))</f>
        <v/>
      </c>
      <c r="V356" s="402" t="str">
        <f>IF(AO34="","",AVERAGE(AO34,AO35))</f>
        <v/>
      </c>
      <c r="W356" s="439" t="str">
        <f t="shared" si="87"/>
        <v/>
      </c>
      <c r="X356" s="402" t="str">
        <f t="shared" si="88"/>
        <v/>
      </c>
      <c r="Y356" s="167"/>
    </row>
    <row r="357" spans="1:25" ht="16.5" thickBot="1">
      <c r="A357" s="151">
        <v>17</v>
      </c>
      <c r="B357" s="199"/>
      <c r="C357" s="212">
        <f t="shared" si="81"/>
        <v>34</v>
      </c>
      <c r="D357" s="402" t="str">
        <f t="shared" si="82"/>
        <v/>
      </c>
      <c r="E357" s="352" t="str">
        <f t="shared" si="83"/>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2" t="str">
        <f>IF(AM36="","",AVERAGE(AM36,AM37))</f>
        <v/>
      </c>
      <c r="U357" s="213" t="str">
        <f>IF(AN36="","",AVERAGE(AN36,AN37))</f>
        <v/>
      </c>
      <c r="V357" s="402" t="str">
        <f>IF(AO36="","",AVERAGE(AO36,AO37))</f>
        <v/>
      </c>
      <c r="W357" s="439" t="str">
        <f t="shared" si="87"/>
        <v/>
      </c>
      <c r="X357" s="402" t="str">
        <f t="shared" si="88"/>
        <v/>
      </c>
      <c r="Y357" s="167"/>
    </row>
    <row r="358" spans="1:25" ht="16.5" thickBot="1">
      <c r="A358" s="151">
        <v>18</v>
      </c>
      <c r="B358" s="199"/>
      <c r="C358" s="155"/>
      <c r="D358" s="474" t="s">
        <v>180</v>
      </c>
      <c r="E358" s="475" t="str">
        <f>IF(E353="","",IF(AND(ABS(MAX(E353:E357))&lt;=0.05,ABS(MIN(E353:E357))&lt;=0.05),"YES","NO"))</f>
        <v/>
      </c>
      <c r="F358" s="155"/>
      <c r="G358" s="155"/>
      <c r="H358" s="474" t="s">
        <v>180</v>
      </c>
      <c r="I358" s="475" t="str">
        <f>IF(I351="","",IF(AND(ABS(MAX(I351:I356))&lt;=0.05,ABS(MIN(I351:I356))&lt;=0.05),"YES","NO"))</f>
        <v/>
      </c>
      <c r="J358" s="245"/>
      <c r="K358" s="155"/>
      <c r="L358" s="474" t="s">
        <v>180</v>
      </c>
      <c r="M358" s="476" t="str">
        <f>IF(M351="","",IF(AND(ABS(MAX(M351:M355))&lt;=0.05,ABS(MIN(M351:M355))&lt;=0.05),"YES","NO"))</f>
        <v/>
      </c>
      <c r="N358" s="155"/>
      <c r="O358" s="165"/>
      <c r="P358" s="212" t="str">
        <f>IF(AK38="","",AK38)</f>
        <v/>
      </c>
      <c r="Q358" s="212" t="str">
        <f>IF(AL38="","",AL38)</f>
        <v/>
      </c>
      <c r="R358" s="212">
        <f>IF(AH38="","",AH38)</f>
        <v>36</v>
      </c>
      <c r="S358" s="212">
        <f>IF(AI38="","",AI38)</f>
        <v>50</v>
      </c>
      <c r="T358" s="402" t="str">
        <f t="shared" ref="T358:V359" si="89">IF(AM38="","",AM38)</f>
        <v/>
      </c>
      <c r="U358" s="213" t="str">
        <f t="shared" si="89"/>
        <v/>
      </c>
      <c r="V358" s="402" t="str">
        <f t="shared" si="89"/>
        <v/>
      </c>
      <c r="W358" s="439" t="str">
        <f t="shared" si="87"/>
        <v/>
      </c>
      <c r="X358" s="402" t="str">
        <f t="shared" si="88"/>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2" t="str">
        <f t="shared" si="89"/>
        <v/>
      </c>
      <c r="U359" s="213" t="str">
        <f t="shared" si="89"/>
        <v/>
      </c>
      <c r="V359" s="402" t="str">
        <f t="shared" si="89"/>
        <v/>
      </c>
      <c r="W359" s="439" t="str">
        <f t="shared" si="87"/>
        <v/>
      </c>
      <c r="X359" s="402" t="str">
        <f t="shared" si="88"/>
        <v/>
      </c>
      <c r="Y359" s="167"/>
    </row>
    <row r="360" spans="1:25">
      <c r="A360" s="151">
        <v>20</v>
      </c>
      <c r="B360" s="199"/>
      <c r="C360" s="155"/>
      <c r="D360" s="252" t="s">
        <v>163</v>
      </c>
      <c r="E360" s="162" t="s">
        <v>326</v>
      </c>
      <c r="F360" s="155"/>
      <c r="G360" s="155"/>
      <c r="H360" s="155"/>
      <c r="I360" s="155"/>
      <c r="J360" s="155"/>
      <c r="K360" s="155"/>
      <c r="L360" s="155"/>
      <c r="M360" s="201"/>
      <c r="N360" s="155"/>
      <c r="O360" s="165"/>
      <c r="P360" s="252" t="s">
        <v>163</v>
      </c>
      <c r="Q360" s="162" t="s">
        <v>318</v>
      </c>
      <c r="R360" s="155"/>
      <c r="S360" s="155"/>
      <c r="T360" s="155"/>
      <c r="U360" s="155"/>
      <c r="V360" s="155"/>
      <c r="W360" s="155"/>
      <c r="X360" s="155"/>
      <c r="Y360" s="167"/>
    </row>
    <row r="361" spans="1:25">
      <c r="A361" s="151">
        <v>21</v>
      </c>
      <c r="B361" s="199"/>
      <c r="C361" s="155"/>
      <c r="D361" s="216"/>
      <c r="E361" s="216"/>
      <c r="F361" s="155"/>
      <c r="G361" s="155"/>
      <c r="H361" s="155"/>
      <c r="I361" s="477"/>
      <c r="J361" s="477"/>
      <c r="K361" s="155"/>
      <c r="L361" s="155"/>
      <c r="M361" s="201"/>
      <c r="N361" s="155"/>
      <c r="O361" s="165"/>
      <c r="P361" s="245"/>
      <c r="Q361" s="245"/>
      <c r="R361" s="245"/>
      <c r="S361" s="245"/>
      <c r="T361" s="245"/>
      <c r="U361" s="245"/>
      <c r="V361" s="245"/>
      <c r="W361" s="245"/>
      <c r="X361" s="245"/>
      <c r="Y361" s="167"/>
    </row>
    <row r="362" spans="1:25">
      <c r="A362" s="151">
        <v>22</v>
      </c>
      <c r="B362" s="199"/>
      <c r="C362" s="208" t="s">
        <v>327</v>
      </c>
      <c r="D362" s="155"/>
      <c r="E362" s="155"/>
      <c r="F362" s="155"/>
      <c r="G362" s="155"/>
      <c r="H362" s="155"/>
      <c r="I362" s="208"/>
      <c r="J362" s="208"/>
      <c r="K362" s="155"/>
      <c r="L362" s="155"/>
      <c r="M362" s="201"/>
      <c r="N362" s="155"/>
      <c r="O362" s="165"/>
      <c r="P362" s="155"/>
      <c r="Q362" s="155"/>
      <c r="R362" s="155"/>
      <c r="S362" s="171"/>
      <c r="T362" s="170" t="s">
        <v>308</v>
      </c>
      <c r="U362" s="170"/>
      <c r="V362" s="170"/>
      <c r="W362" s="170"/>
      <c r="X362" s="170"/>
      <c r="Y362" s="167"/>
    </row>
    <row r="363" spans="1:25">
      <c r="A363" s="151">
        <v>23</v>
      </c>
      <c r="B363" s="199"/>
      <c r="C363" s="171" t="s">
        <v>29</v>
      </c>
      <c r="D363" s="600" t="str">
        <f>IF(P375="","",P375)</f>
        <v/>
      </c>
      <c r="E363" s="171" t="s">
        <v>31</v>
      </c>
      <c r="F363" s="600" t="str">
        <f>IF(Q375="","",Q375)</f>
        <v/>
      </c>
      <c r="G363" s="155"/>
      <c r="H363" s="155"/>
      <c r="I363" s="478"/>
      <c r="J363" s="478"/>
      <c r="K363" s="155"/>
      <c r="L363" s="155"/>
      <c r="M363" s="201"/>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199"/>
      <c r="C364" s="171" t="s">
        <v>178</v>
      </c>
      <c r="D364" s="601">
        <f>IF(S375="","",S375)</f>
        <v>50</v>
      </c>
      <c r="E364" s="155"/>
      <c r="F364" s="155"/>
      <c r="G364" s="155"/>
      <c r="H364" s="155"/>
      <c r="I364" s="478"/>
      <c r="J364" s="155"/>
      <c r="K364" s="155"/>
      <c r="L364" s="155"/>
      <c r="M364" s="201"/>
      <c r="N364" s="155"/>
      <c r="O364" s="165"/>
      <c r="P364" s="212" t="str">
        <f>IF(AK40="","",AK40)</f>
        <v/>
      </c>
      <c r="Q364" s="212" t="str">
        <f>IF(AL40="","",AL40)</f>
        <v/>
      </c>
      <c r="R364" s="212">
        <f>IF(AH40="","",AH40)</f>
        <v>28</v>
      </c>
      <c r="S364" s="212">
        <f>IF(AI40="","",AI40)</f>
        <v>50</v>
      </c>
      <c r="T364" s="402" t="str">
        <f>IF(AM40="","",AVERAGE(AM40:AM41))</f>
        <v/>
      </c>
      <c r="U364" s="213" t="str">
        <f>IF(AN40="","",AVERAGE(AN40:AN41))</f>
        <v/>
      </c>
      <c r="V364" s="402" t="str">
        <f>IF(AO40="","",AVERAGE(AO40:AO41))</f>
        <v/>
      </c>
      <c r="W364" s="439" t="str">
        <f>IF(V364="","",V364/S364)</f>
        <v/>
      </c>
      <c r="X364" s="402" t="str">
        <f>IF(OR(V364="",U364=""),"",V364/(U364/1000))</f>
        <v/>
      </c>
      <c r="Y364" s="167"/>
    </row>
    <row r="365" spans="1:25">
      <c r="A365" s="151">
        <v>25</v>
      </c>
      <c r="B365" s="199"/>
      <c r="C365" s="335" t="s">
        <v>157</v>
      </c>
      <c r="D365" s="335"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2" t="str">
        <f>IF(AM42="","",AVERAGE(AM42:AM43))</f>
        <v/>
      </c>
      <c r="U365" s="213" t="str">
        <f>IF(AN42="","",AVERAGE(AN42:AN43))</f>
        <v/>
      </c>
      <c r="V365" s="402" t="str">
        <f>IF(AO42="","",AVERAGE(AO42:AO43))</f>
        <v/>
      </c>
      <c r="W365" s="439" t="str">
        <f>IF(V365="","",V365/S365)</f>
        <v/>
      </c>
      <c r="X365" s="402" t="str">
        <f>IF(OR(V365="",U365=""),"",V365/(U365/1000))</f>
        <v/>
      </c>
      <c r="Y365" s="167"/>
    </row>
    <row r="366" spans="1:25" ht="16.5" thickBot="1">
      <c r="A366" s="151">
        <v>26</v>
      </c>
      <c r="B366" s="199"/>
      <c r="C366" s="471" t="s">
        <v>49</v>
      </c>
      <c r="D366" s="471" t="s">
        <v>49</v>
      </c>
      <c r="E366" s="471" t="s">
        <v>329</v>
      </c>
      <c r="F366" s="471" t="s">
        <v>311</v>
      </c>
      <c r="G366" s="471" t="s">
        <v>312</v>
      </c>
      <c r="H366" s="155"/>
      <c r="I366" s="155"/>
      <c r="J366" s="155"/>
      <c r="K366" s="155"/>
      <c r="L366" s="155"/>
      <c r="M366" s="201"/>
      <c r="N366" s="155"/>
      <c r="O366" s="165"/>
      <c r="P366" s="212" t="str">
        <f>IF(AK44="","",AK44)</f>
        <v/>
      </c>
      <c r="Q366" s="212" t="str">
        <f>IF(AL44="","",AL44)</f>
        <v/>
      </c>
      <c r="R366" s="212">
        <f>IF(AH44="","",AH44)</f>
        <v>32</v>
      </c>
      <c r="S366" s="212">
        <f>IF(AI44="","",AI44)</f>
        <v>50</v>
      </c>
      <c r="T366" s="402" t="str">
        <f>IF(AM44="","",AVERAGE(AM44:AM45))</f>
        <v/>
      </c>
      <c r="U366" s="213" t="str">
        <f>IF(AN44="","",AVERAGE(AN44:AN45))</f>
        <v/>
      </c>
      <c r="V366" s="402" t="str">
        <f>IF(AO44="","",AVERAGE(AO44:AO45))</f>
        <v/>
      </c>
      <c r="W366" s="439" t="str">
        <f>IF(V366="","",V366/S366)</f>
        <v/>
      </c>
      <c r="X366" s="402" t="str">
        <f>IF(OR(V366="",U366=""),"",V366/(U366/1000))</f>
        <v/>
      </c>
      <c r="Y366" s="167"/>
    </row>
    <row r="367" spans="1:25">
      <c r="A367" s="151">
        <v>27</v>
      </c>
      <c r="B367" s="199"/>
      <c r="C367" s="212">
        <f>IF(R375="","",R375)</f>
        <v>28</v>
      </c>
      <c r="D367" s="402" t="str">
        <f t="shared" ref="D367:D373" si="90">IF(T375="","",T375)</f>
        <v/>
      </c>
      <c r="E367" s="402" t="str">
        <f t="shared" ref="E367:G373" si="91">IF(V375="","",V375)</f>
        <v/>
      </c>
      <c r="F367" s="439" t="str">
        <f t="shared" si="91"/>
        <v/>
      </c>
      <c r="G367" s="402" t="str">
        <f t="shared" si="91"/>
        <v/>
      </c>
      <c r="H367" s="155"/>
      <c r="I367" s="216"/>
      <c r="J367" s="216"/>
      <c r="K367" s="155"/>
      <c r="L367" s="155"/>
      <c r="M367" s="201"/>
      <c r="N367" s="155"/>
      <c r="O367" s="165"/>
      <c r="P367" s="212" t="str">
        <f>IF(AK46="","",AK46)</f>
        <v/>
      </c>
      <c r="Q367" s="212" t="str">
        <f>IF(AL46="","",AL46)</f>
        <v/>
      </c>
      <c r="R367" s="212">
        <f>IF(AH46="","",AH46)</f>
        <v>34</v>
      </c>
      <c r="S367" s="212">
        <f>IF(AI46="","",AI46)</f>
        <v>50</v>
      </c>
      <c r="T367" s="402" t="str">
        <f>IF(AM46="","",AVERAGE(AM46:AM47))</f>
        <v/>
      </c>
      <c r="U367" s="213" t="str">
        <f>IF(AN46="","",AVERAGE(AN46:AN47))</f>
        <v/>
      </c>
      <c r="V367" s="402" t="str">
        <f>IF(AO46="","",AVERAGE(AO46:AO47))</f>
        <v/>
      </c>
      <c r="W367" s="439" t="str">
        <f>IF(V367="","",V367/S367)</f>
        <v/>
      </c>
      <c r="X367" s="402" t="str">
        <f>IF(OR(V367="",U367=""),"",V367/(U367/1000))</f>
        <v/>
      </c>
      <c r="Y367" s="167"/>
    </row>
    <row r="368" spans="1:25">
      <c r="A368" s="151">
        <v>28</v>
      </c>
      <c r="B368" s="199"/>
      <c r="C368" s="155"/>
      <c r="D368" s="402" t="str">
        <f t="shared" si="90"/>
        <v/>
      </c>
      <c r="E368" s="402" t="str">
        <f t="shared" si="91"/>
        <v/>
      </c>
      <c r="F368" s="439" t="str">
        <f t="shared" si="91"/>
        <v/>
      </c>
      <c r="G368" s="402" t="str">
        <f t="shared" si="91"/>
        <v/>
      </c>
      <c r="H368" s="155"/>
      <c r="I368" s="216"/>
      <c r="J368" s="216"/>
      <c r="K368" s="155"/>
      <c r="L368" s="155"/>
      <c r="M368" s="201"/>
      <c r="N368" s="155"/>
      <c r="O368" s="165"/>
      <c r="P368" s="212" t="str">
        <f>IF(AK48="","",AK48)</f>
        <v/>
      </c>
      <c r="Q368" s="212" t="str">
        <f>IF(AL48="","",AL48)</f>
        <v/>
      </c>
      <c r="R368" s="212">
        <f>IF(AH48="","",AH48)</f>
        <v>38</v>
      </c>
      <c r="S368" s="212">
        <f>IF(AI48="","",AI48)</f>
        <v>50</v>
      </c>
      <c r="T368" s="402" t="str">
        <f>IF(AM48="","",AVERAGE(AM48:AM49))</f>
        <v/>
      </c>
      <c r="U368" s="213" t="str">
        <f>IF(AN48="","",AVERAGE(AN48:AN49))</f>
        <v/>
      </c>
      <c r="V368" s="402" t="str">
        <f>IF(AO48="","",AVERAGE(AO48:AO49))</f>
        <v/>
      </c>
      <c r="W368" s="439" t="str">
        <f>IF(V368="","",V368/S368)</f>
        <v/>
      </c>
      <c r="X368" s="402" t="str">
        <f>IF(OR(V368="",U368=""),"",V368/(U368/1000))</f>
        <v/>
      </c>
      <c r="Y368" s="167"/>
    </row>
    <row r="369" spans="1:25">
      <c r="A369" s="151">
        <v>29</v>
      </c>
      <c r="B369" s="199"/>
      <c r="C369" s="155"/>
      <c r="D369" s="402" t="str">
        <f t="shared" si="90"/>
        <v/>
      </c>
      <c r="E369" s="402" t="str">
        <f t="shared" si="91"/>
        <v/>
      </c>
      <c r="F369" s="439" t="str">
        <f t="shared" si="91"/>
        <v/>
      </c>
      <c r="G369" s="402" t="str">
        <f t="shared" si="91"/>
        <v/>
      </c>
      <c r="H369" s="155"/>
      <c r="I369" s="216"/>
      <c r="J369" s="216"/>
      <c r="K369" s="155"/>
      <c r="L369" s="155"/>
      <c r="M369" s="201"/>
      <c r="N369" s="155"/>
      <c r="O369" s="165"/>
      <c r="P369" s="252" t="s">
        <v>163</v>
      </c>
      <c r="Q369" s="162" t="s">
        <v>318</v>
      </c>
      <c r="R369" s="479"/>
      <c r="S369" s="479"/>
      <c r="T369" s="480"/>
      <c r="U369" s="481"/>
      <c r="V369" s="480"/>
      <c r="W369" s="482"/>
      <c r="X369" s="480"/>
      <c r="Y369" s="167"/>
    </row>
    <row r="370" spans="1:25" ht="16.5" thickBot="1">
      <c r="A370" s="151">
        <v>30</v>
      </c>
      <c r="B370" s="199"/>
      <c r="C370" s="155"/>
      <c r="D370" s="402" t="str">
        <f t="shared" si="90"/>
        <v/>
      </c>
      <c r="E370" s="402" t="str">
        <f t="shared" si="91"/>
        <v/>
      </c>
      <c r="F370" s="439" t="str">
        <f t="shared" si="91"/>
        <v/>
      </c>
      <c r="G370" s="402" t="str">
        <f t="shared" si="91"/>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2" t="str">
        <f t="shared" si="90"/>
        <v/>
      </c>
      <c r="E371" s="402" t="str">
        <f t="shared" si="91"/>
        <v/>
      </c>
      <c r="F371" s="439" t="str">
        <f t="shared" si="91"/>
        <v/>
      </c>
      <c r="G371" s="402" t="str">
        <f t="shared" si="91"/>
        <v/>
      </c>
      <c r="H371" s="155"/>
      <c r="I371" s="155"/>
      <c r="J371" s="155"/>
      <c r="K371" s="155"/>
      <c r="L371" s="155"/>
      <c r="M371" s="201"/>
      <c r="N371" s="155"/>
      <c r="O371" s="285" t="s">
        <v>325</v>
      </c>
      <c r="P371" s="157"/>
      <c r="Q371" s="157"/>
      <c r="R371" s="157"/>
      <c r="S371" s="157"/>
      <c r="T371" s="157"/>
      <c r="U371" s="157"/>
      <c r="V371" s="157"/>
      <c r="W371" s="157"/>
      <c r="X371" s="157"/>
      <c r="Y371" s="158"/>
    </row>
    <row r="372" spans="1:25">
      <c r="A372" s="151">
        <v>32</v>
      </c>
      <c r="B372" s="199"/>
      <c r="C372" s="171" t="s">
        <v>328</v>
      </c>
      <c r="D372" s="402" t="str">
        <f t="shared" si="90"/>
        <v/>
      </c>
      <c r="E372" s="402" t="str">
        <f t="shared" si="91"/>
        <v/>
      </c>
      <c r="F372" s="439" t="str">
        <f t="shared" si="91"/>
        <v/>
      </c>
      <c r="G372" s="402" t="str">
        <f t="shared" si="91"/>
        <v/>
      </c>
      <c r="H372" s="155"/>
      <c r="I372" s="155"/>
      <c r="J372" s="155"/>
      <c r="K372" s="155"/>
      <c r="L372" s="155"/>
      <c r="M372" s="201"/>
      <c r="N372" s="155"/>
      <c r="O372" s="165"/>
      <c r="P372" s="155"/>
      <c r="Q372" s="155"/>
      <c r="R372" s="155"/>
      <c r="S372" s="171"/>
      <c r="T372" s="155"/>
      <c r="U372" s="155"/>
      <c r="V372" s="155"/>
      <c r="W372" s="155"/>
      <c r="X372" s="155"/>
      <c r="Y372" s="167"/>
    </row>
    <row r="373" spans="1:25" ht="16.5" thickBot="1">
      <c r="A373" s="151">
        <v>33</v>
      </c>
      <c r="B373" s="199"/>
      <c r="C373" s="171" t="s">
        <v>291</v>
      </c>
      <c r="D373" s="352" t="str">
        <f t="shared" si="90"/>
        <v/>
      </c>
      <c r="E373" s="352" t="str">
        <f t="shared" si="91"/>
        <v/>
      </c>
      <c r="F373" s="352" t="str">
        <f t="shared" si="91"/>
        <v/>
      </c>
      <c r="G373" s="352" t="str">
        <f t="shared" si="91"/>
        <v/>
      </c>
      <c r="H373" s="155"/>
      <c r="I373" s="155"/>
      <c r="J373" s="155"/>
      <c r="K373" s="155"/>
      <c r="L373" s="155"/>
      <c r="M373" s="201"/>
      <c r="N373" s="155"/>
      <c r="O373" s="165"/>
      <c r="P373" s="155"/>
      <c r="Q373" s="155"/>
      <c r="R373" s="155"/>
      <c r="S373" s="171"/>
      <c r="T373" s="170" t="s">
        <v>308</v>
      </c>
      <c r="U373" s="170"/>
      <c r="V373" s="170"/>
      <c r="W373" s="170"/>
      <c r="X373" s="170"/>
      <c r="Y373" s="167"/>
    </row>
    <row r="374" spans="1:25" ht="16.5" thickBot="1">
      <c r="A374" s="151">
        <v>34</v>
      </c>
      <c r="B374" s="199"/>
      <c r="C374" s="171" t="s">
        <v>180</v>
      </c>
      <c r="D374" s="301" t="str">
        <f>IF(D373="","",IF(ABS(D373)&lt;=0.02,"YES","NO"))</f>
        <v/>
      </c>
      <c r="E374" s="301" t="str">
        <f>IF(E373="","",IF(ABS(E373)&lt;=0.02,"YES","NO"))</f>
        <v/>
      </c>
      <c r="F374" s="301" t="str">
        <f>IF(F373="","",IF(ABS(F373)&lt;=0.02,"YES","NO"))</f>
        <v/>
      </c>
      <c r="G374" s="483"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199"/>
      <c r="C375" s="155"/>
      <c r="D375" s="252" t="s">
        <v>163</v>
      </c>
      <c r="E375" s="162" t="s">
        <v>330</v>
      </c>
      <c r="F375" s="155"/>
      <c r="G375" s="155"/>
      <c r="H375" s="155"/>
      <c r="I375" s="155"/>
      <c r="J375" s="155"/>
      <c r="K375" s="155"/>
      <c r="L375" s="155"/>
      <c r="M375" s="201"/>
      <c r="N375" s="155"/>
      <c r="O375" s="165"/>
      <c r="P375" s="212" t="str">
        <f>IF($AK$16="","",$AK$16)</f>
        <v/>
      </c>
      <c r="Q375" s="212" t="str">
        <f>IF($AL$16="","",$AL$16)</f>
        <v/>
      </c>
      <c r="R375" s="212">
        <f t="shared" ref="R375:S378" si="92">IF(AH16="","",AH16)</f>
        <v>28</v>
      </c>
      <c r="S375" s="212">
        <f t="shared" si="92"/>
        <v>50</v>
      </c>
      <c r="T375" s="402" t="str">
        <f t="shared" ref="T375:V378" si="93">IF(AM16="","",AM16)</f>
        <v/>
      </c>
      <c r="U375" s="213" t="str">
        <f t="shared" si="93"/>
        <v/>
      </c>
      <c r="V375" s="402" t="str">
        <f t="shared" si="93"/>
        <v/>
      </c>
      <c r="W375" s="439" t="str">
        <f>IF(V375="","",V375/S375)</f>
        <v/>
      </c>
      <c r="X375" s="402" t="str">
        <f>IF(OR(V375="",U375=""),"",V375/(U375/1000))</f>
        <v/>
      </c>
      <c r="Y375" s="167"/>
    </row>
    <row r="376" spans="1:25">
      <c r="A376" s="151">
        <v>36</v>
      </c>
      <c r="B376" s="199"/>
      <c r="C376" s="155"/>
      <c r="D376" s="155"/>
      <c r="E376" s="162" t="s">
        <v>331</v>
      </c>
      <c r="F376" s="155"/>
      <c r="G376" s="155"/>
      <c r="H376" s="155"/>
      <c r="I376" s="155"/>
      <c r="J376" s="155"/>
      <c r="K376" s="155"/>
      <c r="L376" s="155"/>
      <c r="M376" s="201"/>
      <c r="N376" s="155"/>
      <c r="O376" s="165"/>
      <c r="P376" s="212" t="str">
        <f>IF($AK$16="","",$AK$16)</f>
        <v/>
      </c>
      <c r="Q376" s="212" t="str">
        <f>IF($AL$16="","",$AL$16)</f>
        <v/>
      </c>
      <c r="R376" s="212">
        <f t="shared" si="92"/>
        <v>28</v>
      </c>
      <c r="S376" s="212">
        <f t="shared" si="92"/>
        <v>50</v>
      </c>
      <c r="T376" s="402" t="str">
        <f t="shared" si="93"/>
        <v/>
      </c>
      <c r="U376" s="213" t="str">
        <f t="shared" si="93"/>
        <v/>
      </c>
      <c r="V376" s="402" t="str">
        <f t="shared" si="93"/>
        <v/>
      </c>
      <c r="W376" s="439" t="str">
        <f>IF(V376="","",V376/S376)</f>
        <v/>
      </c>
      <c r="X376" s="402" t="str">
        <f>IF(OR(V376="",U376=""),"",V376/(U376/1000))</f>
        <v/>
      </c>
      <c r="Y376" s="167"/>
    </row>
    <row r="377" spans="1:25">
      <c r="A377" s="151">
        <v>37</v>
      </c>
      <c r="B377" s="199"/>
      <c r="C377" s="155"/>
      <c r="D377" s="200"/>
      <c r="E377" s="323" t="s">
        <v>332</v>
      </c>
      <c r="F377" s="155"/>
      <c r="G377" s="155"/>
      <c r="H377" s="155"/>
      <c r="I377" s="155"/>
      <c r="J377" s="155"/>
      <c r="K377" s="155"/>
      <c r="L377" s="155"/>
      <c r="M377" s="201"/>
      <c r="N377" s="155"/>
      <c r="O377" s="165"/>
      <c r="P377" s="212" t="str">
        <f>IF($AK$16="","",$AK$16)</f>
        <v/>
      </c>
      <c r="Q377" s="212" t="str">
        <f>IF($AL$16="","",$AL$16)</f>
        <v/>
      </c>
      <c r="R377" s="212">
        <f t="shared" si="92"/>
        <v>28</v>
      </c>
      <c r="S377" s="212">
        <f t="shared" si="92"/>
        <v>50</v>
      </c>
      <c r="T377" s="402" t="str">
        <f t="shared" si="93"/>
        <v/>
      </c>
      <c r="U377" s="213" t="str">
        <f t="shared" si="93"/>
        <v/>
      </c>
      <c r="V377" s="402" t="str">
        <f t="shared" si="93"/>
        <v/>
      </c>
      <c r="W377" s="439" t="str">
        <f>IF(V377="","",V377/S377)</f>
        <v/>
      </c>
      <c r="X377" s="402"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92"/>
        <v>28</v>
      </c>
      <c r="S378" s="212">
        <f t="shared" si="92"/>
        <v>50</v>
      </c>
      <c r="T378" s="484" t="str">
        <f t="shared" si="93"/>
        <v/>
      </c>
      <c r="U378" s="485" t="str">
        <f t="shared" si="93"/>
        <v/>
      </c>
      <c r="V378" s="484" t="str">
        <f t="shared" si="93"/>
        <v/>
      </c>
      <c r="W378" s="486" t="str">
        <f>IF(V378="","",V378/S378)</f>
        <v/>
      </c>
      <c r="X378" s="484" t="str">
        <f>IF(OR(V378="",U378=""),"",V378/(U378/1000))</f>
        <v/>
      </c>
      <c r="Y378" s="167"/>
    </row>
    <row r="379" spans="1:25">
      <c r="A379" s="151">
        <v>39</v>
      </c>
      <c r="B379" s="199"/>
      <c r="C379" s="208" t="s">
        <v>333</v>
      </c>
      <c r="D379" s="155"/>
      <c r="E379" s="155"/>
      <c r="F379" s="155"/>
      <c r="G379" s="155"/>
      <c r="H379" s="155"/>
      <c r="I379" s="155"/>
      <c r="J379" s="155"/>
      <c r="K379" s="155"/>
      <c r="L379" s="155"/>
      <c r="M379" s="201"/>
      <c r="N379" s="155"/>
      <c r="O379" s="165"/>
      <c r="P379" s="155"/>
      <c r="Q379" s="155"/>
      <c r="R379" s="155"/>
      <c r="S379" s="171" t="s">
        <v>169</v>
      </c>
      <c r="T379" s="402" t="str">
        <f>IF(OR(T375="",T376="",T377="",T378=""),"",AVERAGE(T375:T378))</f>
        <v/>
      </c>
      <c r="U379" s="213" t="str">
        <f>IF(OR(U375="",U376="",U377="",U378=""),"",AVERAGE(U375:U378))</f>
        <v/>
      </c>
      <c r="V379" s="402" t="str">
        <f>IF(OR(V375="",V376="",V377="",V378=""),"",AVERAGE(V375:V378))</f>
        <v/>
      </c>
      <c r="W379" s="439" t="str">
        <f>IF(OR(W375="",W376="",W377="",W378=""),"",AVERAGE(W375:W378))</f>
        <v/>
      </c>
      <c r="X379" s="402" t="str">
        <f>IF(OR(X375="",X376="",X377="",X378=""),"",AVERAGE(X375:X378))</f>
        <v/>
      </c>
      <c r="Y379" s="167"/>
    </row>
    <row r="380" spans="1:25">
      <c r="A380" s="151">
        <v>40</v>
      </c>
      <c r="B380" s="199"/>
      <c r="C380" s="171" t="s">
        <v>29</v>
      </c>
      <c r="D380" s="600" t="str">
        <f>IF(P389="","",P389)</f>
        <v/>
      </c>
      <c r="E380" s="171" t="s">
        <v>31</v>
      </c>
      <c r="F380" s="600" t="str">
        <f>IF(Q389="","",Q389)</f>
        <v/>
      </c>
      <c r="G380" s="155"/>
      <c r="H380" s="155"/>
      <c r="I380" s="155"/>
      <c r="J380" s="155"/>
      <c r="K380" s="155"/>
      <c r="L380" s="155"/>
      <c r="M380" s="201"/>
      <c r="N380" s="155"/>
      <c r="O380" s="287"/>
      <c r="P380" s="155"/>
      <c r="Q380" s="155"/>
      <c r="R380" s="155"/>
      <c r="S380" s="171" t="s">
        <v>328</v>
      </c>
      <c r="T380" s="402" t="str">
        <f>IF(OR(T375="",T376="",T377="",T378=""),"",STDEV(T375:T378))</f>
        <v/>
      </c>
      <c r="U380" s="402" t="str">
        <f>IF(OR(U375="",U376="",U377="",U378=""),"",STDEV(U375:U378))</f>
        <v/>
      </c>
      <c r="V380" s="402" t="str">
        <f>IF(OR(V375="",V376="",V377="",V378=""),"",STDEV(V375:V378))</f>
        <v/>
      </c>
      <c r="W380" s="402" t="str">
        <f>IF(OR(W375="",W376="",W377="",W378=""),"",STDEV(W375:W378))</f>
        <v/>
      </c>
      <c r="X380" s="402" t="str">
        <f>IF(OR(X375="",X376="",X377="",X378=""),"",STDEV(X375:X378))</f>
        <v/>
      </c>
      <c r="Y380" s="167"/>
    </row>
    <row r="381" spans="1:25">
      <c r="A381" s="151">
        <v>41</v>
      </c>
      <c r="B381" s="199"/>
      <c r="C381" s="155"/>
      <c r="D381" s="345"/>
      <c r="E381" s="155"/>
      <c r="F381" s="155"/>
      <c r="G381" s="155"/>
      <c r="H381" s="155"/>
      <c r="I381" s="155"/>
      <c r="J381" s="155"/>
      <c r="K381" s="155"/>
      <c r="L381" s="155"/>
      <c r="M381" s="201"/>
      <c r="N381" s="155"/>
      <c r="O381" s="165"/>
      <c r="P381" s="155"/>
      <c r="Q381" s="155"/>
      <c r="R381" s="155"/>
      <c r="S381" s="171" t="s">
        <v>291</v>
      </c>
      <c r="T381" s="352" t="str">
        <f>IF(OR(T379="",T380=""),"",T380/T379)</f>
        <v/>
      </c>
      <c r="U381" s="352" t="str">
        <f>IF(OR(U379="",U380=""),"",U380/U379)</f>
        <v/>
      </c>
      <c r="V381" s="352" t="str">
        <f>IF(OR(V379="",V380=""),"",V380/V379)</f>
        <v/>
      </c>
      <c r="W381" s="352" t="str">
        <f>IF(OR(W379="",W380=""),"",W380/W379)</f>
        <v/>
      </c>
      <c r="X381" s="352" t="str">
        <f>IF(OR(X379="",X380=""),"",X380/X379)</f>
        <v/>
      </c>
      <c r="Y381" s="167"/>
    </row>
    <row r="382" spans="1:25" ht="16.5" thickBot="1">
      <c r="A382" s="151">
        <v>42</v>
      </c>
      <c r="B382" s="199"/>
      <c r="C382" s="471" t="s">
        <v>339</v>
      </c>
      <c r="D382" s="471" t="s">
        <v>49</v>
      </c>
      <c r="E382" s="471" t="s">
        <v>329</v>
      </c>
      <c r="F382" s="471" t="s">
        <v>311</v>
      </c>
      <c r="G382" s="471" t="s">
        <v>312</v>
      </c>
      <c r="H382" s="155"/>
      <c r="I382" s="155"/>
      <c r="J382" s="155"/>
      <c r="K382" s="155"/>
      <c r="L382" s="155"/>
      <c r="M382" s="201"/>
      <c r="N382" s="155"/>
      <c r="O382" s="165"/>
      <c r="P382" s="155"/>
      <c r="Q382" s="155"/>
      <c r="R382" s="155"/>
      <c r="S382" s="171" t="s">
        <v>244</v>
      </c>
      <c r="T382" s="479"/>
      <c r="U382" s="479"/>
      <c r="V382" s="487"/>
      <c r="W382" s="488" t="str">
        <f>IF(AB87="","",AB87)</f>
        <v/>
      </c>
      <c r="X382" s="489" t="str">
        <f>IF(AB88="","",AB88)</f>
        <v/>
      </c>
      <c r="Y382" s="167"/>
    </row>
    <row r="383" spans="1:25">
      <c r="A383" s="151">
        <v>43</v>
      </c>
      <c r="B383" s="199"/>
      <c r="C383" s="212">
        <f t="shared" ref="C383:D386" si="94">IF(S389="","",S389)</f>
        <v>20</v>
      </c>
      <c r="D383" s="402" t="str">
        <f t="shared" si="94"/>
        <v/>
      </c>
      <c r="E383" s="402" t="str">
        <f t="shared" ref="E383:G386" si="95">IF(V389="","",V389)</f>
        <v/>
      </c>
      <c r="F383" s="439" t="str">
        <f t="shared" si="95"/>
        <v/>
      </c>
      <c r="G383" s="402" t="str">
        <f t="shared" si="95"/>
        <v/>
      </c>
      <c r="H383" s="155"/>
      <c r="I383" s="155"/>
      <c r="J383" s="155"/>
      <c r="K383" s="155"/>
      <c r="L383" s="155"/>
      <c r="M383" s="201"/>
      <c r="N383" s="155"/>
      <c r="O383" s="165"/>
      <c r="P383" s="252" t="s">
        <v>163</v>
      </c>
      <c r="Q383" s="162" t="s">
        <v>330</v>
      </c>
      <c r="R383" s="155"/>
      <c r="S383" s="155"/>
      <c r="T383" s="155"/>
      <c r="U383" s="155"/>
      <c r="V383" s="155"/>
      <c r="W383" s="155"/>
      <c r="X383" s="155"/>
      <c r="Y383" s="167"/>
    </row>
    <row r="384" spans="1:25">
      <c r="A384" s="151">
        <v>44</v>
      </c>
      <c r="B384" s="199"/>
      <c r="C384" s="212">
        <f t="shared" si="94"/>
        <v>50</v>
      </c>
      <c r="D384" s="402" t="str">
        <f t="shared" si="94"/>
        <v/>
      </c>
      <c r="E384" s="402" t="str">
        <f t="shared" si="95"/>
        <v/>
      </c>
      <c r="F384" s="439" t="str">
        <f t="shared" si="95"/>
        <v/>
      </c>
      <c r="G384" s="402" t="str">
        <f t="shared" si="95"/>
        <v/>
      </c>
      <c r="H384" s="155"/>
      <c r="I384" s="155"/>
      <c r="J384" s="155"/>
      <c r="K384" s="155"/>
      <c r="L384" s="155"/>
      <c r="M384" s="201"/>
      <c r="N384" s="155"/>
      <c r="O384" s="165"/>
      <c r="P384" s="155"/>
      <c r="Q384" s="162" t="s">
        <v>331</v>
      </c>
      <c r="R384" s="155"/>
      <c r="S384" s="155"/>
      <c r="T384" s="155"/>
      <c r="U384" s="155"/>
      <c r="V384" s="155"/>
      <c r="W384" s="155"/>
      <c r="X384" s="155"/>
      <c r="Y384" s="167"/>
    </row>
    <row r="385" spans="1:25" ht="16.5" thickBot="1">
      <c r="A385" s="151">
        <v>45</v>
      </c>
      <c r="B385" s="199"/>
      <c r="C385" s="212">
        <f t="shared" si="94"/>
        <v>100</v>
      </c>
      <c r="D385" s="402" t="str">
        <f t="shared" si="94"/>
        <v/>
      </c>
      <c r="E385" s="402" t="str">
        <f t="shared" si="95"/>
        <v/>
      </c>
      <c r="F385" s="439" t="str">
        <f t="shared" si="95"/>
        <v/>
      </c>
      <c r="G385" s="402" t="str">
        <f t="shared" si="95"/>
        <v/>
      </c>
      <c r="H385" s="155"/>
      <c r="I385" s="155"/>
      <c r="J385" s="155"/>
      <c r="K385" s="155"/>
      <c r="L385" s="155"/>
      <c r="M385" s="201"/>
      <c r="N385" s="155"/>
      <c r="O385" s="176"/>
      <c r="P385" s="177"/>
      <c r="Q385" s="390" t="s">
        <v>332</v>
      </c>
      <c r="R385" s="177"/>
      <c r="S385" s="177"/>
      <c r="T385" s="177"/>
      <c r="U385" s="177"/>
      <c r="V385" s="177"/>
      <c r="W385" s="177"/>
      <c r="X385" s="177"/>
      <c r="Y385" s="178"/>
    </row>
    <row r="386" spans="1:25" ht="16.5" thickBot="1">
      <c r="A386" s="151">
        <v>46</v>
      </c>
      <c r="B386" s="199"/>
      <c r="C386" s="212">
        <f t="shared" si="94"/>
        <v>300</v>
      </c>
      <c r="D386" s="402" t="str">
        <f t="shared" si="94"/>
        <v/>
      </c>
      <c r="E386" s="402" t="str">
        <f t="shared" si="95"/>
        <v/>
      </c>
      <c r="F386" s="439" t="str">
        <f t="shared" si="95"/>
        <v/>
      </c>
      <c r="G386" s="402" t="str">
        <f t="shared" si="95"/>
        <v/>
      </c>
      <c r="H386" s="155"/>
      <c r="I386" s="155"/>
      <c r="J386" s="155"/>
      <c r="K386" s="155"/>
      <c r="L386" s="155"/>
      <c r="M386" s="201"/>
      <c r="N386" s="155"/>
      <c r="O386" s="285" t="s">
        <v>333</v>
      </c>
      <c r="P386" s="157"/>
      <c r="Q386" s="157"/>
      <c r="R386" s="157"/>
      <c r="S386" s="157"/>
      <c r="T386" s="157"/>
      <c r="U386" s="157"/>
      <c r="V386" s="157"/>
      <c r="W386" s="157"/>
      <c r="X386" s="157"/>
      <c r="Y386" s="158"/>
    </row>
    <row r="387" spans="1:25" ht="16.5" thickBot="1">
      <c r="A387" s="151">
        <v>47</v>
      </c>
      <c r="B387" s="199"/>
      <c r="C387" s="155"/>
      <c r="D387" s="155"/>
      <c r="E387" s="171" t="s">
        <v>335</v>
      </c>
      <c r="F387" s="490" t="str">
        <f>IF(W393="","",W393)</f>
        <v/>
      </c>
      <c r="G387" s="155"/>
      <c r="H387" s="155"/>
      <c r="I387" s="155"/>
      <c r="J387" s="155"/>
      <c r="K387" s="155"/>
      <c r="L387" s="155"/>
      <c r="M387" s="201"/>
      <c r="N387" s="155"/>
      <c r="O387" s="165"/>
      <c r="P387" s="155"/>
      <c r="Q387" s="155"/>
      <c r="R387" s="155"/>
      <c r="S387" s="155"/>
      <c r="T387" s="170" t="s">
        <v>308</v>
      </c>
      <c r="U387" s="170"/>
      <c r="V387" s="170"/>
      <c r="W387" s="170"/>
      <c r="X387" s="170"/>
      <c r="Y387" s="167"/>
    </row>
    <row r="388" spans="1:25">
      <c r="A388" s="151">
        <v>48</v>
      </c>
      <c r="B388" s="199"/>
      <c r="C388" s="155"/>
      <c r="D388" s="252" t="s">
        <v>163</v>
      </c>
      <c r="E388" s="162" t="s">
        <v>334</v>
      </c>
      <c r="F388" s="155"/>
      <c r="G388" s="155"/>
      <c r="H388" s="155"/>
      <c r="I388" s="155"/>
      <c r="J388" s="155"/>
      <c r="K388" s="155"/>
      <c r="L388" s="155"/>
      <c r="M388" s="201"/>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2" t="str">
        <f>IF(AM15="","",AM15)</f>
        <v/>
      </c>
      <c r="U389" s="213" t="str">
        <f>IF(AN15="","",AN15)</f>
        <v/>
      </c>
      <c r="V389" s="402" t="str">
        <f>IF(AO15="","",AO15)</f>
        <v/>
      </c>
      <c r="W389" s="439" t="str">
        <f>IF(V389="","",V389/S389)</f>
        <v/>
      </c>
      <c r="X389" s="402" t="str">
        <f>IF(OR(V389="",U389=""),"",V389/(U389/1000))</f>
        <v/>
      </c>
      <c r="Y389" s="167"/>
    </row>
    <row r="390" spans="1:25">
      <c r="A390" s="151">
        <v>50</v>
      </c>
      <c r="B390" s="199"/>
      <c r="C390" s="208" t="s">
        <v>346</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2" t="str">
        <f>T379</f>
        <v/>
      </c>
      <c r="U390" s="213" t="str">
        <f>U379</f>
        <v/>
      </c>
      <c r="V390" s="402" t="str">
        <f>V379</f>
        <v/>
      </c>
      <c r="W390" s="439" t="str">
        <f>W379</f>
        <v/>
      </c>
      <c r="X390" s="402" t="str">
        <f>X379</f>
        <v/>
      </c>
      <c r="Y390" s="167"/>
    </row>
    <row r="391" spans="1:25">
      <c r="A391" s="151">
        <v>51</v>
      </c>
      <c r="B391" s="199"/>
      <c r="C391" s="491" t="s">
        <v>48</v>
      </c>
      <c r="D391" s="491" t="str">
        <f>$P$343&amp;"/"&amp;$Q$343</f>
        <v>/</v>
      </c>
      <c r="E391" s="491" t="str">
        <f>$P$343&amp;"/"&amp;$Q$343</f>
        <v>/</v>
      </c>
      <c r="F391" s="491" t="str">
        <f>$P$343&amp;"/"&amp;$Q$343</f>
        <v>/</v>
      </c>
      <c r="G391" s="491" t="str">
        <f>$P$343&amp;"/"&amp;$Q$343</f>
        <v>/</v>
      </c>
      <c r="H391" s="491" t="str">
        <f>$P$354&amp;"/"&amp;$Q$354</f>
        <v>/</v>
      </c>
      <c r="I391" s="491" t="str">
        <f>$P$354&amp;"/"&amp;$Q$354</f>
        <v>/</v>
      </c>
      <c r="J391" s="491" t="str">
        <f>$P$354&amp;"/"&amp;$Q$354</f>
        <v>/</v>
      </c>
      <c r="K391" s="491" t="str">
        <f>$P$354&amp;"/"&amp;$Q$354</f>
        <v>/</v>
      </c>
      <c r="L391" s="155"/>
      <c r="M391" s="201"/>
      <c r="N391" s="155"/>
      <c r="O391" s="165"/>
      <c r="P391" s="212" t="str">
        <f>IF(AK20="","",AK20)</f>
        <v/>
      </c>
      <c r="Q391" s="212" t="str">
        <f>IF(AL20="","",AL20)</f>
        <v/>
      </c>
      <c r="R391" s="212">
        <f>IF(AH20="","",AH20)</f>
        <v>28</v>
      </c>
      <c r="S391" s="212">
        <f>IF(AI20="","",AI20)</f>
        <v>100</v>
      </c>
      <c r="T391" s="402" t="str">
        <f t="shared" ref="T391:V392" si="96">IF(AM20="","",AM20)</f>
        <v/>
      </c>
      <c r="U391" s="213" t="str">
        <f t="shared" si="96"/>
        <v/>
      </c>
      <c r="V391" s="402" t="str">
        <f t="shared" si="96"/>
        <v/>
      </c>
      <c r="W391" s="439" t="str">
        <f>IF(V391="","",V391/S391)</f>
        <v/>
      </c>
      <c r="X391" s="402" t="str">
        <f>IF(OR(V391="",U391=""),"",V391/(U391/1000))</f>
        <v/>
      </c>
      <c r="Y391" s="167"/>
    </row>
    <row r="392" spans="1:25" ht="16.5" thickBot="1">
      <c r="A392" s="151">
        <v>52</v>
      </c>
      <c r="B392" s="199"/>
      <c r="C392" s="234" t="s">
        <v>240</v>
      </c>
      <c r="D392" s="234">
        <f t="shared" ref="D392:K392" si="97">Q399</f>
        <v>24</v>
      </c>
      <c r="E392" s="234">
        <f t="shared" si="97"/>
        <v>25</v>
      </c>
      <c r="F392" s="234">
        <f t="shared" si="97"/>
        <v>28</v>
      </c>
      <c r="G392" s="234">
        <f t="shared" si="97"/>
        <v>32</v>
      </c>
      <c r="H392" s="234">
        <f t="shared" si="97"/>
        <v>28</v>
      </c>
      <c r="I392" s="234">
        <f t="shared" si="97"/>
        <v>30</v>
      </c>
      <c r="J392" s="234">
        <f t="shared" si="97"/>
        <v>32</v>
      </c>
      <c r="K392" s="234">
        <f t="shared" si="97"/>
        <v>34</v>
      </c>
      <c r="L392" s="155"/>
      <c r="M392" s="201"/>
      <c r="N392" s="155"/>
      <c r="O392" s="165"/>
      <c r="P392" s="212" t="str">
        <f>IF(AK21="","",AK21)</f>
        <v/>
      </c>
      <c r="Q392" s="212" t="str">
        <f>IF(AL21="","",AL21)</f>
        <v/>
      </c>
      <c r="R392" s="212">
        <f>IF(AH21="","",AH21)</f>
        <v>28</v>
      </c>
      <c r="S392" s="212">
        <f>IF(AI21="","",AI21)</f>
        <v>300</v>
      </c>
      <c r="T392" s="402" t="str">
        <f t="shared" si="96"/>
        <v/>
      </c>
      <c r="U392" s="213" t="str">
        <f t="shared" si="96"/>
        <v/>
      </c>
      <c r="V392" s="402" t="str">
        <f t="shared" si="96"/>
        <v/>
      </c>
      <c r="W392" s="439" t="str">
        <f>IF(V392="","",V392/S392)</f>
        <v/>
      </c>
      <c r="X392" s="402" t="str">
        <f>IF(OR(V392="",U392=""),"",V392/(U392/1000))</f>
        <v/>
      </c>
      <c r="Y392" s="167"/>
    </row>
    <row r="393" spans="1:25">
      <c r="A393" s="151">
        <v>53</v>
      </c>
      <c r="B393" s="199"/>
      <c r="C393" s="492" t="s">
        <v>342</v>
      </c>
      <c r="D393" s="493" t="str">
        <f t="shared" ref="D393:K394" si="98">IF(Q403="","",Q403)</f>
        <v/>
      </c>
      <c r="E393" s="493" t="str">
        <f t="shared" si="98"/>
        <v/>
      </c>
      <c r="F393" s="493" t="str">
        <f t="shared" si="98"/>
        <v/>
      </c>
      <c r="G393" s="493" t="str">
        <f t="shared" si="98"/>
        <v/>
      </c>
      <c r="H393" s="493" t="str">
        <f t="shared" si="98"/>
        <v/>
      </c>
      <c r="I393" s="493" t="str">
        <f t="shared" si="98"/>
        <v/>
      </c>
      <c r="J393" s="493" t="str">
        <f t="shared" si="98"/>
        <v/>
      </c>
      <c r="K393" s="204" t="str">
        <f t="shared" si="98"/>
        <v/>
      </c>
      <c r="L393" s="155"/>
      <c r="M393" s="201"/>
      <c r="N393" s="155"/>
      <c r="O393" s="165"/>
      <c r="P393" s="252" t="s">
        <v>163</v>
      </c>
      <c r="Q393" s="162" t="s">
        <v>334</v>
      </c>
      <c r="R393" s="155"/>
      <c r="S393" s="155"/>
      <c r="T393" s="155"/>
      <c r="U393" s="155"/>
      <c r="V393" s="171" t="s">
        <v>335</v>
      </c>
      <c r="W393" s="494" t="str">
        <f>IF(OR(W389="",W390="",W391="",W392=""),"",(MAX(W389:W392)-MIN(W389:W392))/(MAX(W389:W392)+MIN(W389:W392)))</f>
        <v/>
      </c>
      <c r="X393" s="155"/>
      <c r="Y393" s="167"/>
    </row>
    <row r="394" spans="1:25" ht="16.5" thickBot="1">
      <c r="A394" s="151">
        <v>54</v>
      </c>
      <c r="B394" s="199"/>
      <c r="C394" s="495" t="s">
        <v>343</v>
      </c>
      <c r="D394" s="367" t="str">
        <f t="shared" si="98"/>
        <v/>
      </c>
      <c r="E394" s="367" t="str">
        <f t="shared" si="98"/>
        <v/>
      </c>
      <c r="F394" s="367" t="str">
        <f t="shared" si="98"/>
        <v/>
      </c>
      <c r="G394" s="367" t="str">
        <f t="shared" si="98"/>
        <v/>
      </c>
      <c r="H394" s="367" t="str">
        <f t="shared" si="98"/>
        <v/>
      </c>
      <c r="I394" s="367" t="str">
        <f t="shared" si="98"/>
        <v/>
      </c>
      <c r="J394" s="367" t="str">
        <f t="shared" si="98"/>
        <v/>
      </c>
      <c r="K394" s="369" t="str">
        <f t="shared" si="98"/>
        <v/>
      </c>
      <c r="L394" s="155"/>
      <c r="M394" s="201"/>
      <c r="N394" s="155"/>
      <c r="O394" s="165"/>
      <c r="P394" s="155"/>
      <c r="Q394" s="155"/>
      <c r="R394" s="155"/>
      <c r="S394" s="155"/>
      <c r="T394" s="155"/>
      <c r="U394" s="155"/>
      <c r="V394" s="155"/>
      <c r="W394" s="155"/>
      <c r="X394" s="155"/>
      <c r="Y394" s="167"/>
    </row>
    <row r="395" spans="1:25">
      <c r="A395" s="151">
        <v>55</v>
      </c>
      <c r="B395" s="199"/>
      <c r="C395" s="492" t="s">
        <v>344</v>
      </c>
      <c r="D395" s="493">
        <f t="shared" ref="D395:K397" si="99">Q405</f>
        <v>0.27</v>
      </c>
      <c r="E395" s="493">
        <f t="shared" si="99"/>
        <v>0.28000000000000003</v>
      </c>
      <c r="F395" s="493">
        <f t="shared" si="99"/>
        <v>0.31000000000000005</v>
      </c>
      <c r="G395" s="493">
        <f t="shared" si="99"/>
        <v>0.35</v>
      </c>
      <c r="H395" s="493">
        <f t="shared" si="99"/>
        <v>0.31000000000000005</v>
      </c>
      <c r="I395" s="493">
        <f t="shared" si="99"/>
        <v>0.32999999999999996</v>
      </c>
      <c r="J395" s="493">
        <f t="shared" si="99"/>
        <v>0.35</v>
      </c>
      <c r="K395" s="204">
        <f t="shared" si="99"/>
        <v>0.37</v>
      </c>
      <c r="L395" s="155"/>
      <c r="M395" s="201"/>
      <c r="N395" s="155"/>
      <c r="O395" s="244" t="str">
        <f>IF(U392="","",IF(U392/1000&gt;=3,1,2))</f>
        <v/>
      </c>
      <c r="P395" s="155" t="s">
        <v>336</v>
      </c>
      <c r="Q395" s="155"/>
      <c r="R395" s="155"/>
      <c r="S395" s="155"/>
      <c r="T395" s="155"/>
      <c r="U395" s="155"/>
      <c r="V395" s="155"/>
      <c r="W395" s="155"/>
      <c r="X395" s="155"/>
      <c r="Y395" s="167"/>
    </row>
    <row r="396" spans="1:25" ht="16.5" thickBot="1">
      <c r="A396" s="151">
        <v>56</v>
      </c>
      <c r="B396" s="199"/>
      <c r="C396" s="495" t="s">
        <v>345</v>
      </c>
      <c r="D396" s="413">
        <f t="shared" si="99"/>
        <v>0.36</v>
      </c>
      <c r="E396" s="413">
        <f t="shared" si="99"/>
        <v>0.37</v>
      </c>
      <c r="F396" s="413">
        <f t="shared" si="99"/>
        <v>0.4</v>
      </c>
      <c r="G396" s="413">
        <f t="shared" si="99"/>
        <v>0.44</v>
      </c>
      <c r="H396" s="413">
        <f t="shared" si="99"/>
        <v>0.47000000000000003</v>
      </c>
      <c r="I396" s="413">
        <f t="shared" si="99"/>
        <v>0.49</v>
      </c>
      <c r="J396" s="413">
        <f t="shared" si="99"/>
        <v>0.51</v>
      </c>
      <c r="K396" s="259">
        <f t="shared" si="99"/>
        <v>0.53</v>
      </c>
      <c r="L396" s="155"/>
      <c r="M396" s="201"/>
      <c r="N396" s="155"/>
      <c r="O396" s="176"/>
      <c r="P396" s="177"/>
      <c r="Q396" s="177"/>
      <c r="R396" s="177"/>
      <c r="S396" s="177"/>
      <c r="T396" s="177"/>
      <c r="U396" s="177"/>
      <c r="V396" s="177"/>
      <c r="W396" s="177"/>
      <c r="X396" s="177"/>
      <c r="Y396" s="178"/>
    </row>
    <row r="397" spans="1:25" ht="16.5" thickBot="1">
      <c r="A397" s="151">
        <v>57</v>
      </c>
      <c r="B397" s="199"/>
      <c r="C397" s="171" t="s">
        <v>180</v>
      </c>
      <c r="D397" s="373" t="str">
        <f t="shared" si="99"/>
        <v/>
      </c>
      <c r="E397" s="374" t="str">
        <f t="shared" si="99"/>
        <v/>
      </c>
      <c r="F397" s="374" t="str">
        <f t="shared" si="99"/>
        <v/>
      </c>
      <c r="G397" s="374" t="str">
        <f t="shared" si="99"/>
        <v/>
      </c>
      <c r="H397" s="374" t="str">
        <f t="shared" si="99"/>
        <v/>
      </c>
      <c r="I397" s="374" t="str">
        <f t="shared" si="99"/>
        <v/>
      </c>
      <c r="J397" s="374" t="str">
        <f t="shared" si="99"/>
        <v/>
      </c>
      <c r="K397" s="376" t="str">
        <f t="shared" si="99"/>
        <v/>
      </c>
      <c r="L397" s="155"/>
      <c r="M397" s="201"/>
      <c r="N397" s="155"/>
      <c r="O397" s="285" t="s">
        <v>337</v>
      </c>
      <c r="P397" s="157"/>
      <c r="Q397" s="288">
        <v>1</v>
      </c>
      <c r="R397" s="157" t="s">
        <v>338</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491" t="s">
        <v>48</v>
      </c>
      <c r="Q398" s="491" t="str">
        <f>$P$343&amp;"/"&amp;$Q$343</f>
        <v>/</v>
      </c>
      <c r="R398" s="491" t="str">
        <f>$P$343&amp;"/"&amp;$Q$343</f>
        <v>/</v>
      </c>
      <c r="S398" s="491" t="str">
        <f>$P$343&amp;"/"&amp;$Q$343</f>
        <v>/</v>
      </c>
      <c r="T398" s="491" t="str">
        <f>$P$343&amp;"/"&amp;$Q$343</f>
        <v>/</v>
      </c>
      <c r="U398" s="491" t="str">
        <f>$P$354&amp;"/"&amp;$Q$354</f>
        <v>/</v>
      </c>
      <c r="V398" s="491" t="str">
        <f>$P$354&amp;"/"&amp;$Q$354</f>
        <v>/</v>
      </c>
      <c r="W398" s="491" t="str">
        <f>$P$354&amp;"/"&amp;$Q$354</f>
        <v>/</v>
      </c>
      <c r="X398" s="491" t="str">
        <f>$P$354&amp;"/"&amp;$Q$354</f>
        <v>/</v>
      </c>
      <c r="Y398" s="167"/>
    </row>
    <row r="399" spans="1:25">
      <c r="A399" s="151">
        <v>59</v>
      </c>
      <c r="B399" s="199"/>
      <c r="C399" s="491" t="s">
        <v>48</v>
      </c>
      <c r="D399" s="491" t="str">
        <f>$P$364&amp;"/"&amp;$Q$364</f>
        <v>/</v>
      </c>
      <c r="E399" s="491" t="str">
        <f>$P$364&amp;"/"&amp;$Q$364</f>
        <v>/</v>
      </c>
      <c r="F399" s="491" t="str">
        <f>$P$364&amp;"/"&amp;$Q$364</f>
        <v>/</v>
      </c>
      <c r="G399" s="491" t="str">
        <f>$P$364&amp;"/"&amp;$Q$364</f>
        <v>/</v>
      </c>
      <c r="H399" s="491"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5"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496" t="s">
        <v>340</v>
      </c>
      <c r="Q400" s="497" t="s">
        <v>341</v>
      </c>
      <c r="R400" s="497"/>
      <c r="S400" s="497"/>
      <c r="T400" s="497"/>
      <c r="U400" s="497"/>
      <c r="V400" s="497"/>
      <c r="W400" s="497"/>
      <c r="X400" s="497"/>
      <c r="Y400" s="167"/>
    </row>
    <row r="401" spans="1:25">
      <c r="A401" s="151">
        <v>61</v>
      </c>
      <c r="B401" s="199"/>
      <c r="C401" s="492" t="s">
        <v>342</v>
      </c>
      <c r="D401" s="493" t="str">
        <f t="shared" ref="D401:H404" si="100">IF(Q416="","",Q416)</f>
        <v/>
      </c>
      <c r="E401" s="493" t="str">
        <f t="shared" si="100"/>
        <v/>
      </c>
      <c r="F401" s="493" t="str">
        <f t="shared" si="100"/>
        <v/>
      </c>
      <c r="G401" s="493" t="str">
        <f t="shared" si="100"/>
        <v/>
      </c>
      <c r="H401" s="493" t="str">
        <f t="shared" si="100"/>
        <v/>
      </c>
      <c r="I401" s="155"/>
      <c r="J401" s="155"/>
      <c r="K401" s="155"/>
      <c r="L401" s="155"/>
      <c r="M401" s="201"/>
      <c r="N401" s="155"/>
      <c r="O401" s="165"/>
      <c r="P401" s="498">
        <v>0</v>
      </c>
      <c r="Q401" s="499" t="str">
        <f>IF(AO10="","",AO10)</f>
        <v/>
      </c>
      <c r="R401" s="499" t="str">
        <f>IF(AO12="","",AO12)</f>
        <v/>
      </c>
      <c r="S401" s="499" t="str">
        <f>IF(AO17="","",AO17)</f>
        <v/>
      </c>
      <c r="T401" s="499" t="str">
        <f>IF(AO24="","",AO24)</f>
        <v/>
      </c>
      <c r="U401" s="499" t="str">
        <f>IF(AO30="","",AO30)</f>
        <v/>
      </c>
      <c r="V401" s="499" t="str">
        <f>IF(AO32="","",AO32)</f>
        <v/>
      </c>
      <c r="W401" s="499" t="str">
        <f>IF(AO34="","",AO34)</f>
        <v/>
      </c>
      <c r="X401" s="500" t="str">
        <f>IF(AO36="","",AO36)</f>
        <v/>
      </c>
      <c r="Y401" s="167"/>
    </row>
    <row r="402" spans="1:25" ht="16.5" thickBot="1">
      <c r="A402" s="151">
        <v>62</v>
      </c>
      <c r="B402" s="199"/>
      <c r="C402" s="495" t="s">
        <v>343</v>
      </c>
      <c r="D402" s="367" t="str">
        <f t="shared" si="100"/>
        <v/>
      </c>
      <c r="E402" s="367" t="str">
        <f t="shared" si="100"/>
        <v/>
      </c>
      <c r="F402" s="367" t="str">
        <f t="shared" si="100"/>
        <v/>
      </c>
      <c r="G402" s="367" t="str">
        <f t="shared" si="100"/>
        <v/>
      </c>
      <c r="H402" s="367" t="str">
        <f t="shared" si="100"/>
        <v/>
      </c>
      <c r="I402" s="155"/>
      <c r="J402" s="155"/>
      <c r="K402" s="155"/>
      <c r="L402" s="155"/>
      <c r="M402" s="201"/>
      <c r="N402" s="155"/>
      <c r="O402" s="165"/>
      <c r="P402" s="501">
        <v>0</v>
      </c>
      <c r="Q402" s="502" t="str">
        <f>IF(AO11="","",AO11)</f>
        <v/>
      </c>
      <c r="R402" s="502" t="str">
        <f>IF(AO13="","",AO13)</f>
        <v/>
      </c>
      <c r="S402" s="502" t="str">
        <f>IF(AO18="","",AO18)</f>
        <v/>
      </c>
      <c r="T402" s="502" t="str">
        <f>IF(AO25="","",AO25)</f>
        <v/>
      </c>
      <c r="U402" s="502" t="str">
        <f>IF(AO30="","",AO30)</f>
        <v/>
      </c>
      <c r="V402" s="503" t="str">
        <f>IF(AO33="","",AO33)</f>
        <v/>
      </c>
      <c r="W402" s="503" t="str">
        <f>IF(AO35="","",AO35)</f>
        <v/>
      </c>
      <c r="X402" s="504" t="str">
        <f>IF(AO37="","",AO37)</f>
        <v/>
      </c>
      <c r="Y402" s="167"/>
    </row>
    <row r="403" spans="1:25">
      <c r="A403" s="151">
        <v>63</v>
      </c>
      <c r="B403" s="199"/>
      <c r="C403" s="492" t="s">
        <v>344</v>
      </c>
      <c r="D403" s="493">
        <f t="shared" si="100"/>
        <v>0.31000000000000005</v>
      </c>
      <c r="E403" s="493">
        <f t="shared" si="100"/>
        <v>0.32999999999999996</v>
      </c>
      <c r="F403" s="493">
        <f t="shared" si="100"/>
        <v>0.35</v>
      </c>
      <c r="G403" s="493">
        <f t="shared" si="100"/>
        <v>0.37</v>
      </c>
      <c r="H403" s="493">
        <f t="shared" si="100"/>
        <v>0.41000000000000003</v>
      </c>
      <c r="I403" s="155"/>
      <c r="J403" s="155"/>
      <c r="K403" s="155"/>
      <c r="L403" s="155"/>
      <c r="M403" s="201"/>
      <c r="N403" s="155"/>
      <c r="O403" s="165"/>
      <c r="P403" s="492" t="s">
        <v>342</v>
      </c>
      <c r="Q403" s="505" t="str">
        <f>IF(AQ10="","",AVERAGE(AQ10:AQ11))</f>
        <v/>
      </c>
      <c r="R403" s="505" t="str">
        <f>IF(AQ12="","",AVERAGE(AQ12:AQ13))</f>
        <v/>
      </c>
      <c r="S403" s="505" t="str">
        <f>IF(AQ15="","",AVERAGE(AQ15:AQ19))</f>
        <v/>
      </c>
      <c r="T403" s="505" t="str">
        <f>IF(AQ24="","",AVERAGE(AQ24:AQ25))</f>
        <v/>
      </c>
      <c r="U403" s="505" t="str">
        <f>IF(AQ30="","",AVERAGE(AQ30:AQ31))</f>
        <v/>
      </c>
      <c r="V403" s="505" t="str">
        <f>IF(AQ32="","",AVERAGE(AQ32:AQ33))</f>
        <v/>
      </c>
      <c r="W403" s="505" t="str">
        <f>IF(AQ34="","",AVERAGE(AQ34:AQ35))</f>
        <v/>
      </c>
      <c r="X403" s="506" t="str">
        <f>IF(AQ36="","",AVERAGE(AQ36:AQ37))</f>
        <v/>
      </c>
      <c r="Y403" s="167"/>
    </row>
    <row r="404" spans="1:25" ht="16.5" thickBot="1">
      <c r="A404" s="151">
        <v>64</v>
      </c>
      <c r="B404" s="199"/>
      <c r="C404" s="495" t="s">
        <v>345</v>
      </c>
      <c r="D404" s="413">
        <f t="shared" si="100"/>
        <v>0.4</v>
      </c>
      <c r="E404" s="413">
        <f t="shared" si="100"/>
        <v>0.42</v>
      </c>
      <c r="F404" s="413">
        <f t="shared" si="100"/>
        <v>0.44</v>
      </c>
      <c r="G404" s="413">
        <f t="shared" si="100"/>
        <v>0.46</v>
      </c>
      <c r="H404" s="413">
        <f t="shared" si="100"/>
        <v>0.57000000000000006</v>
      </c>
      <c r="I404" s="155"/>
      <c r="J404" s="155"/>
      <c r="K404" s="155"/>
      <c r="L404" s="155"/>
      <c r="M404" s="201"/>
      <c r="N404" s="155"/>
      <c r="O404" s="165"/>
      <c r="P404" s="495" t="s">
        <v>343</v>
      </c>
      <c r="Q404" s="507" t="str">
        <f t="shared" ref="Q404:X404" si="101">IF(OR(Q401="",Q402=""),"",ABS(Q402-Q401)/Q401)</f>
        <v/>
      </c>
      <c r="R404" s="507" t="str">
        <f t="shared" si="101"/>
        <v/>
      </c>
      <c r="S404" s="507" t="str">
        <f t="shared" si="101"/>
        <v/>
      </c>
      <c r="T404" s="507" t="str">
        <f t="shared" si="101"/>
        <v/>
      </c>
      <c r="U404" s="507" t="str">
        <f t="shared" si="101"/>
        <v/>
      </c>
      <c r="V404" s="507" t="str">
        <f t="shared" si="101"/>
        <v/>
      </c>
      <c r="W404" s="507" t="str">
        <f t="shared" si="101"/>
        <v/>
      </c>
      <c r="X404" s="508" t="str">
        <f t="shared" si="101"/>
        <v/>
      </c>
      <c r="Y404" s="167"/>
    </row>
    <row r="405" spans="1:25" ht="16.5" thickBot="1">
      <c r="A405" s="151">
        <v>65</v>
      </c>
      <c r="B405" s="199"/>
      <c r="C405" s="171" t="s">
        <v>180</v>
      </c>
      <c r="D405" s="373" t="str">
        <f>IF($O$34=2,"NA",IF(Q420="","",Q420))</f>
        <v/>
      </c>
      <c r="E405" s="374" t="str">
        <f>IF($O$34=2,"NA",IF(R420="","",R420))</f>
        <v/>
      </c>
      <c r="F405" s="374" t="str">
        <f>IF($O$34=2,"NA",IF(S420="","",S420))</f>
        <v/>
      </c>
      <c r="G405" s="374" t="str">
        <f>IF($O$34=2,"NA",IF(T420="","",T420))</f>
        <v/>
      </c>
      <c r="H405" s="374" t="str">
        <f>IF($O$34=2,"NA",IF(U420="","",U420))</f>
        <v/>
      </c>
      <c r="I405" s="155"/>
      <c r="J405" s="155"/>
      <c r="K405" s="155"/>
      <c r="L405" s="155"/>
      <c r="M405" s="201"/>
      <c r="N405" s="155"/>
      <c r="O405" s="165"/>
      <c r="P405" s="492" t="s">
        <v>344</v>
      </c>
      <c r="Q405" s="509">
        <f t="shared" ref="Q405:X405" si="102">IF($Q$397=1,Q399/100+0.03,Q399/100)</f>
        <v>0.27</v>
      </c>
      <c r="R405" s="509">
        <f t="shared" si="102"/>
        <v>0.28000000000000003</v>
      </c>
      <c r="S405" s="509">
        <f t="shared" si="102"/>
        <v>0.31000000000000005</v>
      </c>
      <c r="T405" s="509">
        <f t="shared" si="102"/>
        <v>0.35</v>
      </c>
      <c r="U405" s="509">
        <f t="shared" si="102"/>
        <v>0.31000000000000005</v>
      </c>
      <c r="V405" s="509">
        <f t="shared" si="102"/>
        <v>0.32999999999999996</v>
      </c>
      <c r="W405" s="509">
        <f t="shared" si="102"/>
        <v>0.35</v>
      </c>
      <c r="X405" s="510">
        <f t="shared" si="102"/>
        <v>0.37</v>
      </c>
      <c r="Y405" s="167"/>
    </row>
    <row r="406" spans="1:25" ht="16.5" thickBot="1">
      <c r="A406" s="151">
        <v>66</v>
      </c>
      <c r="B406" s="217"/>
      <c r="C406" s="218"/>
      <c r="D406" s="416" t="s">
        <v>163</v>
      </c>
      <c r="E406" s="174" t="str">
        <f>IF(V21="W",Q422,Q421)</f>
        <v>Mo/Rh targets – HVL is between the minimum and maximum limits</v>
      </c>
      <c r="F406" s="218"/>
      <c r="G406" s="218"/>
      <c r="H406" s="218"/>
      <c r="I406" s="218"/>
      <c r="J406" s="218"/>
      <c r="K406" s="218"/>
      <c r="L406" s="218"/>
      <c r="M406" s="219"/>
      <c r="N406" s="155"/>
      <c r="O406" s="165"/>
      <c r="P406" s="511" t="s">
        <v>345</v>
      </c>
      <c r="Q406" s="512">
        <f>Q399/100+0.12</f>
        <v>0.36</v>
      </c>
      <c r="R406" s="512">
        <f>R399/100+0.12</f>
        <v>0.37</v>
      </c>
      <c r="S406" s="512">
        <f>S399/100+0.12</f>
        <v>0.4</v>
      </c>
      <c r="T406" s="512">
        <f>T399/100+0.12</f>
        <v>0.44</v>
      </c>
      <c r="U406" s="512">
        <f>U399/100+0.19</f>
        <v>0.47000000000000003</v>
      </c>
      <c r="V406" s="512">
        <f>V399/100+0.19</f>
        <v>0.49</v>
      </c>
      <c r="W406" s="512">
        <f>W399/100+0.19</f>
        <v>0.51</v>
      </c>
      <c r="X406" s="513">
        <f>X399/100+0.19</f>
        <v>0.53</v>
      </c>
      <c r="Y406" s="167"/>
    </row>
    <row r="407" spans="1:25" ht="17.25" thickTop="1" thickBot="1">
      <c r="A407" s="151">
        <v>67</v>
      </c>
      <c r="B407" s="155"/>
      <c r="C407" s="247" t="s">
        <v>3</v>
      </c>
      <c r="D407" s="589" t="str">
        <f>IF($P$7="","",$P$7)</f>
        <v/>
      </c>
      <c r="E407" s="162"/>
      <c r="F407" s="162"/>
      <c r="G407" s="162"/>
      <c r="H407" s="162"/>
      <c r="I407" s="162"/>
      <c r="J407" s="162"/>
      <c r="K407" s="162"/>
      <c r="L407" s="247" t="s">
        <v>4</v>
      </c>
      <c r="M407" s="249" t="str">
        <f>IF($X$7="","",$X$7)</f>
        <v>Eugene Mah</v>
      </c>
      <c r="N407" s="155"/>
      <c r="O407" s="165"/>
      <c r="P407" s="514"/>
      <c r="Q407" s="515" t="str">
        <f>IF(Q403="","",IF($P$343="Mo",IF(AND(Q403&gt;Q405,Q403&lt;Q406),"Pass","Fail"),IF($P$343="W",IF(Q403&gt;Q405,"Pass","Fail"),"")))</f>
        <v/>
      </c>
      <c r="R407" s="515" t="str">
        <f>IF(R403="","",IF($P$343="Mo",IF(AND(R403&gt;R405,R403&lt;R406),"Pass","Fail"),IF($P$343="W",IF(R403&gt;R405,"Pass","Fail"),"")))</f>
        <v/>
      </c>
      <c r="S407" s="515" t="str">
        <f>IF(S403="","",IF($P$343="Mo",IF(AND(S403&gt;S405,S403&lt;S406),"Pass","Fail"),IF($P$343="W",IF(S403&gt;S405,"Pass","Fail"),"")))</f>
        <v/>
      </c>
      <c r="T407" s="515" t="str">
        <f>IF(T403="","",IF($P$343="Mo",IF(AND(T403&gt;T405,T403&lt;T406),"Pass","Fail"),IF($P$343="W",IF(T403&gt;T405,"Pass","Fail"),"")))</f>
        <v/>
      </c>
      <c r="U407" s="515" t="str">
        <f>IF(U403="","",IF($P$354="Mo",IF(AND(U403&gt;U405,U403&lt;U406),"Pass","Fail"),IF($P$354="W",IF(U403&gt;U405,"Pass","Fail"),"")))</f>
        <v/>
      </c>
      <c r="V407" s="515" t="str">
        <f>IF(V403="","",IF($P$354="Mo",IF(AND(V403&gt;V405,V403&lt;V406),"Pass","Fail"),IF($P$354="W",IF(V403&gt;V405,"Pass","Fail"),"")))</f>
        <v/>
      </c>
      <c r="W407" s="515" t="str">
        <f>IF(W403="","",IF($P$354="Mo",IF(AND(W403&gt;W405,W403&lt;W406),"Pass","Fail"),IF($P$354="W",IF(W403&gt;W405,"Pass","Fail"),"")))</f>
        <v/>
      </c>
      <c r="X407" s="515"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347</v>
      </c>
      <c r="R409" s="216"/>
      <c r="S409" s="216"/>
      <c r="T409" s="216"/>
      <c r="U409" s="216"/>
      <c r="V409" s="245"/>
      <c r="W409" s="245"/>
      <c r="X409" s="245"/>
      <c r="Y409" s="167"/>
    </row>
    <row r="410" spans="1:25" ht="18.75">
      <c r="A410" s="151">
        <v>2</v>
      </c>
      <c r="B410" s="155"/>
      <c r="C410" s="155"/>
      <c r="D410" s="155"/>
      <c r="E410" s="155"/>
      <c r="F410" s="155"/>
      <c r="G410" s="155"/>
      <c r="H410" s="186" t="s">
        <v>51</v>
      </c>
      <c r="I410" s="155"/>
      <c r="J410" s="155"/>
      <c r="K410" s="155"/>
      <c r="L410" s="155"/>
      <c r="M410" s="252" t="str">
        <f>$H$5</f>
        <v>Mammography System Compliance Inspection</v>
      </c>
      <c r="N410" s="155"/>
      <c r="O410" s="287" t="s">
        <v>348</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491" t="s">
        <v>48</v>
      </c>
      <c r="Q411" s="491" t="str">
        <f>$P$364&amp;"/"&amp;$Q$364</f>
        <v>/</v>
      </c>
      <c r="R411" s="491" t="str">
        <f>$P$364&amp;"/"&amp;$Q$364</f>
        <v>/</v>
      </c>
      <c r="S411" s="491" t="str">
        <f>$P$364&amp;"/"&amp;$Q$364</f>
        <v>/</v>
      </c>
      <c r="T411" s="491" t="str">
        <f>$P$364&amp;"/"&amp;$Q$364</f>
        <v>/</v>
      </c>
      <c r="U411" s="491"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16"/>
    </row>
    <row r="413" spans="1:25" ht="16.5" thickBot="1">
      <c r="A413" s="151">
        <v>5</v>
      </c>
      <c r="B413" s="155"/>
      <c r="C413" s="155"/>
      <c r="D413" s="155"/>
      <c r="E413" s="155"/>
      <c r="F413" s="155"/>
      <c r="G413" s="155"/>
      <c r="H413" s="155"/>
      <c r="I413" s="155"/>
      <c r="J413" s="155"/>
      <c r="K413" s="155"/>
      <c r="L413" s="155"/>
      <c r="M413" s="155"/>
      <c r="N413" s="155"/>
      <c r="O413" s="165"/>
      <c r="P413" s="496" t="s">
        <v>340</v>
      </c>
      <c r="Q413" s="497" t="s">
        <v>341</v>
      </c>
      <c r="R413" s="497"/>
      <c r="S413" s="497"/>
      <c r="T413" s="497"/>
      <c r="U413" s="497"/>
      <c r="V413" s="245"/>
      <c r="W413" s="245"/>
      <c r="X413" s="245"/>
      <c r="Y413" s="516"/>
    </row>
    <row r="414" spans="1:25">
      <c r="A414" s="151">
        <v>6</v>
      </c>
      <c r="B414" s="155"/>
      <c r="C414" s="155"/>
      <c r="D414" s="155"/>
      <c r="E414" s="155"/>
      <c r="F414" s="155"/>
      <c r="G414" s="155"/>
      <c r="H414" s="155"/>
      <c r="I414" s="155"/>
      <c r="J414" s="155"/>
      <c r="K414" s="155"/>
      <c r="L414" s="155"/>
      <c r="M414" s="155"/>
      <c r="N414" s="155"/>
      <c r="O414" s="165"/>
      <c r="P414" s="498">
        <v>0</v>
      </c>
      <c r="Q414" s="499" t="str">
        <f>IF(AO40="","",AO40)</f>
        <v/>
      </c>
      <c r="R414" s="499" t="str">
        <f>IF(AO42="","",AO42)</f>
        <v/>
      </c>
      <c r="S414" s="499" t="str">
        <f>IF(AO44="","",AO44)</f>
        <v/>
      </c>
      <c r="T414" s="499" t="str">
        <f>IF(AO46="","",AO46)</f>
        <v/>
      </c>
      <c r="U414" s="499" t="str">
        <f>IF(AO48="","",AO48)</f>
        <v/>
      </c>
      <c r="V414" s="517"/>
      <c r="W414" s="496"/>
      <c r="X414" s="496"/>
      <c r="Y414" s="167"/>
    </row>
    <row r="415" spans="1:25" ht="16.5" thickBot="1">
      <c r="A415" s="151">
        <v>7</v>
      </c>
      <c r="B415" s="155"/>
      <c r="C415" s="155"/>
      <c r="D415" s="155"/>
      <c r="E415" s="155"/>
      <c r="F415" s="155"/>
      <c r="G415" s="155"/>
      <c r="H415" s="155"/>
      <c r="I415" s="155"/>
      <c r="J415" s="155"/>
      <c r="K415" s="155"/>
      <c r="L415" s="155"/>
      <c r="M415" s="155"/>
      <c r="N415" s="155"/>
      <c r="O415" s="165"/>
      <c r="P415" s="501">
        <v>0</v>
      </c>
      <c r="Q415" s="502" t="str">
        <f>IF(AO41="","",AO41)</f>
        <v/>
      </c>
      <c r="R415" s="502" t="str">
        <f>IF(AO43="","",AO43)</f>
        <v/>
      </c>
      <c r="S415" s="502" t="str">
        <f>IF(AO45="","",AO45)</f>
        <v/>
      </c>
      <c r="T415" s="502" t="str">
        <f>IF(AO47="","",AO47)</f>
        <v/>
      </c>
      <c r="U415" s="502" t="str">
        <f>IF(AO49="","",AO49)</f>
        <v/>
      </c>
      <c r="V415" s="517"/>
      <c r="W415" s="496"/>
      <c r="X415" s="496"/>
      <c r="Y415" s="167"/>
    </row>
    <row r="416" spans="1:25">
      <c r="A416" s="151">
        <v>8</v>
      </c>
      <c r="B416" s="155"/>
      <c r="C416" s="155"/>
      <c r="D416" s="155"/>
      <c r="E416" s="155"/>
      <c r="F416" s="155"/>
      <c r="G416" s="155"/>
      <c r="H416" s="155"/>
      <c r="I416" s="155"/>
      <c r="J416" s="155"/>
      <c r="K416" s="155"/>
      <c r="L416" s="155"/>
      <c r="M416" s="155"/>
      <c r="N416" s="155"/>
      <c r="O416" s="165"/>
      <c r="P416" s="492" t="s">
        <v>342</v>
      </c>
      <c r="Q416" s="505" t="str">
        <f>IF(AQ40="","",AVERAGE(AQ40:AQ41))</f>
        <v/>
      </c>
      <c r="R416" s="505" t="str">
        <f>IF(AQ42="","",AVERAGE(AQ42:AQ43))</f>
        <v/>
      </c>
      <c r="S416" s="505" t="str">
        <f>IF(AQ44="","",AVERAGE(AQ44:AQ45))</f>
        <v/>
      </c>
      <c r="T416" s="505" t="str">
        <f>IF(AQ46="","",AVERAGE(AQ46:AQ47))</f>
        <v/>
      </c>
      <c r="U416" s="505" t="str">
        <f>IF(AQ48="","",AVERAGE(AQ48:AQ49))</f>
        <v/>
      </c>
      <c r="V416" s="518"/>
      <c r="W416" s="519"/>
      <c r="X416" s="519"/>
      <c r="Y416" s="167"/>
    </row>
    <row r="417" spans="1:25" ht="16.5" thickBot="1">
      <c r="A417" s="151">
        <v>9</v>
      </c>
      <c r="B417" s="155"/>
      <c r="C417" s="155"/>
      <c r="D417" s="155"/>
      <c r="E417" s="155"/>
      <c r="F417" s="155"/>
      <c r="G417" s="155"/>
      <c r="H417" s="155"/>
      <c r="I417" s="155"/>
      <c r="J417" s="155"/>
      <c r="K417" s="155"/>
      <c r="L417" s="155"/>
      <c r="M417" s="155"/>
      <c r="N417" s="155"/>
      <c r="O417" s="165"/>
      <c r="P417" s="495" t="s">
        <v>343</v>
      </c>
      <c r="Q417" s="507" t="str">
        <f>IF(OR(Q414="",Q415=""),"",ABS(Q415-Q414)/Q414)</f>
        <v/>
      </c>
      <c r="R417" s="507" t="str">
        <f>IF(OR(R414="",R415=""),"",ABS(R415-R414)/R414)</f>
        <v/>
      </c>
      <c r="S417" s="507" t="str">
        <f>IF(OR(S414="",S415=""),"",ABS(S415-S414)/S414)</f>
        <v/>
      </c>
      <c r="T417" s="507" t="str">
        <f>IF(OR(T414="",T415=""),"",ABS(T415-T414)/T414)</f>
        <v/>
      </c>
      <c r="U417" s="507" t="str">
        <f>IF(OR(U414="",U415=""),"",ABS(U415-U414)/U414)</f>
        <v/>
      </c>
      <c r="V417" s="520"/>
      <c r="W417" s="521"/>
      <c r="X417" s="521"/>
      <c r="Y417" s="167"/>
    </row>
    <row r="418" spans="1:25">
      <c r="A418" s="151">
        <v>10</v>
      </c>
      <c r="B418" s="155"/>
      <c r="C418" s="155"/>
      <c r="D418" s="155"/>
      <c r="E418" s="155"/>
      <c r="F418" s="155"/>
      <c r="G418" s="155"/>
      <c r="H418" s="155"/>
      <c r="I418" s="155"/>
      <c r="J418" s="155"/>
      <c r="K418" s="155"/>
      <c r="L418" s="155"/>
      <c r="M418" s="155"/>
      <c r="N418" s="155"/>
      <c r="O418" s="165"/>
      <c r="P418" s="492" t="s">
        <v>344</v>
      </c>
      <c r="Q418" s="509">
        <f>IF($Q$397=1,Q412/100+0.03,Q412/100)</f>
        <v>0.31000000000000005</v>
      </c>
      <c r="R418" s="509">
        <f>IF($Q$397=1,R412/100+0.03,R412/100)</f>
        <v>0.32999999999999996</v>
      </c>
      <c r="S418" s="509">
        <f>IF($Q$397=1,S412/100+0.03,S412/100)</f>
        <v>0.35</v>
      </c>
      <c r="T418" s="509">
        <f>IF($Q$397=1,T412/100+0.03,T412/100)</f>
        <v>0.37</v>
      </c>
      <c r="U418" s="509">
        <f>IF($Q$397=1,U412/100+0.03,U412/100)</f>
        <v>0.41000000000000003</v>
      </c>
      <c r="V418" s="522"/>
      <c r="W418" s="523"/>
      <c r="X418" s="523"/>
      <c r="Y418" s="167"/>
    </row>
    <row r="419" spans="1:25" ht="16.5" thickBot="1">
      <c r="A419" s="151">
        <v>11</v>
      </c>
      <c r="B419" s="155"/>
      <c r="C419" s="155"/>
      <c r="D419" s="155"/>
      <c r="E419" s="155"/>
      <c r="F419" s="155"/>
      <c r="G419" s="155"/>
      <c r="H419" s="155"/>
      <c r="I419" s="155"/>
      <c r="J419" s="155"/>
      <c r="K419" s="155"/>
      <c r="L419" s="155"/>
      <c r="M419" s="155"/>
      <c r="N419" s="155"/>
      <c r="O419" s="165"/>
      <c r="P419" s="511" t="s">
        <v>345</v>
      </c>
      <c r="Q419" s="512">
        <f>Q412/100+0.12</f>
        <v>0.4</v>
      </c>
      <c r="R419" s="512">
        <f>R412/100+0.12</f>
        <v>0.42</v>
      </c>
      <c r="S419" s="512">
        <f>S412/100+0.12</f>
        <v>0.44</v>
      </c>
      <c r="T419" s="512">
        <f>T412/100+0.12</f>
        <v>0.46</v>
      </c>
      <c r="U419" s="512">
        <f>U412/100+0.19</f>
        <v>0.57000000000000006</v>
      </c>
      <c r="V419" s="522"/>
      <c r="W419" s="523"/>
      <c r="X419" s="523"/>
      <c r="Y419" s="167"/>
    </row>
    <row r="420" spans="1:25" ht="16.5" thickBot="1">
      <c r="A420" s="151">
        <v>12</v>
      </c>
      <c r="B420" s="155"/>
      <c r="C420" s="155"/>
      <c r="D420" s="155"/>
      <c r="E420" s="155"/>
      <c r="F420" s="155"/>
      <c r="G420" s="155"/>
      <c r="H420" s="155"/>
      <c r="I420" s="155"/>
      <c r="J420" s="155"/>
      <c r="K420" s="155"/>
      <c r="L420" s="155"/>
      <c r="M420" s="155"/>
      <c r="N420" s="155"/>
      <c r="O420" s="165"/>
      <c r="P420" s="514"/>
      <c r="Q420" s="515" t="str">
        <f>IF(Q416="","",IF($P$343="Mo",IF(AND(Q416&gt;Q418,Q416&lt;Q419),"Pass","Fail"),IF($P$343="W",IF(Q416&gt;Q418,"Pass","Fail"),"")))</f>
        <v/>
      </c>
      <c r="R420" s="515" t="str">
        <f>IF(R416="","",IF($P$343="Mo",IF(AND(R416&gt;R418,R416&lt;R419),"Pass","Fail"),IF($P$343="W",IF(R416&gt;R418,"Pass","Fail"),"")))</f>
        <v/>
      </c>
      <c r="S420" s="515" t="str">
        <f>IF(S416="","",IF($P$343="Mo",IF(AND(S416&gt;S418,S416&lt;S419),"Pass","Fail"),IF($P$343="W",IF(S416&gt;S418,"Pass","Fail"),"")))</f>
        <v/>
      </c>
      <c r="T420" s="515" t="str">
        <f>IF(T416="","",IF($P$343="Mo",IF(AND(T416&gt;T418,T416&lt;T419),"Pass","Fail"),IF($P$343="W",IF(T416&gt;T418,"Pass","Fail"),"")))</f>
        <v/>
      </c>
      <c r="U420" s="515" t="str">
        <f>IF(U416="","",IF($P$354="Mo",IF(AND(U416&gt;U418,U416&lt;U419),"Pass","Fail"),IF($P$354="W",IF(U416&gt;U418,"Pass","Fail"),"")))</f>
        <v/>
      </c>
      <c r="V420" s="520"/>
      <c r="W420" s="521"/>
      <c r="X420" s="521"/>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349</v>
      </c>
      <c r="R421" s="216"/>
      <c r="S421" s="216"/>
      <c r="T421" s="216"/>
      <c r="U421" s="216"/>
      <c r="V421" s="216"/>
      <c r="W421" s="216"/>
      <c r="X421" s="216"/>
      <c r="Y421" s="516"/>
    </row>
    <row r="422" spans="1:25" ht="16.5" thickBot="1">
      <c r="A422" s="151">
        <v>14</v>
      </c>
      <c r="B422" s="155"/>
      <c r="C422" s="155"/>
      <c r="D422" s="155"/>
      <c r="E422" s="155"/>
      <c r="F422" s="155"/>
      <c r="G422" s="155"/>
      <c r="H422" s="155"/>
      <c r="I422" s="155"/>
      <c r="J422" s="155"/>
      <c r="K422" s="155"/>
      <c r="L422" s="155"/>
      <c r="M422" s="155"/>
      <c r="N422" s="155"/>
      <c r="O422" s="176"/>
      <c r="P422" s="245"/>
      <c r="Q422" s="245" t="s">
        <v>350</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24" t="s">
        <v>263</v>
      </c>
      <c r="P424" s="171" t="s">
        <v>23</v>
      </c>
      <c r="Q424" s="525"/>
      <c r="R424" s="171" t="s">
        <v>322</v>
      </c>
      <c r="S424" s="288"/>
      <c r="T424" s="155"/>
      <c r="U424" s="171" t="s">
        <v>351</v>
      </c>
      <c r="V424" s="526"/>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1" t="str">
        <f t="shared" ref="R427:R432" si="103">IF(AB99="","",AB99)</f>
        <v/>
      </c>
      <c r="S427" s="155"/>
      <c r="T427" s="171" t="s">
        <v>274</v>
      </c>
      <c r="U427" s="286"/>
      <c r="V427" s="391"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1" t="str">
        <f t="shared" si="103"/>
        <v/>
      </c>
      <c r="S428" s="155"/>
      <c r="T428" s="171" t="s">
        <v>277</v>
      </c>
      <c r="U428" s="286"/>
      <c r="V428" s="391"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86"/>
      <c r="R429" s="391" t="str">
        <f t="shared" si="103"/>
        <v/>
      </c>
      <c r="S429" s="155"/>
      <c r="T429" s="171" t="s">
        <v>282</v>
      </c>
      <c r="U429" s="286"/>
      <c r="V429" s="391"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86"/>
      <c r="R430" s="391" t="str">
        <f t="shared" si="103"/>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86"/>
      <c r="R431" s="391" t="str">
        <f t="shared" si="103"/>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2" t="str">
        <f>IF(OR(Q430="",Q431=""),"",Q431-Q430)</f>
        <v/>
      </c>
      <c r="R432" s="391" t="str">
        <f t="shared" si="103"/>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24"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26"/>
      <c r="S435" s="155"/>
      <c r="T435" s="155"/>
      <c r="U435" s="171" t="s">
        <v>271</v>
      </c>
      <c r="V435" s="526"/>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29"/>
      <c r="P437" s="171" t="s">
        <v>274</v>
      </c>
      <c r="Q437" s="286"/>
      <c r="R437" s="286"/>
      <c r="S437" s="155"/>
      <c r="T437" s="171" t="s">
        <v>274</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29"/>
      <c r="P438" s="171" t="s">
        <v>277</v>
      </c>
      <c r="Q438" s="286"/>
      <c r="R438" s="286"/>
      <c r="S438" s="155"/>
      <c r="T438" s="171" t="s">
        <v>277</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29"/>
      <c r="P439" s="171" t="s">
        <v>282</v>
      </c>
      <c r="Q439" s="286"/>
      <c r="R439" s="286"/>
      <c r="S439" s="155"/>
      <c r="T439" s="171" t="s">
        <v>282</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24"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0"/>
      <c r="P442" s="527" t="s">
        <v>354</v>
      </c>
      <c r="Q442" s="420" t="s">
        <v>316</v>
      </c>
      <c r="R442" s="527" t="s">
        <v>268</v>
      </c>
      <c r="S442" s="420" t="s">
        <v>316</v>
      </c>
      <c r="T442" s="527" t="s">
        <v>355</v>
      </c>
      <c r="U442" s="420" t="s">
        <v>316</v>
      </c>
      <c r="V442" s="245"/>
      <c r="W442" s="245"/>
      <c r="X442" s="245"/>
      <c r="Y442" s="330"/>
    </row>
    <row r="443" spans="1:25">
      <c r="A443" s="151">
        <v>35</v>
      </c>
      <c r="B443" s="155"/>
      <c r="C443" s="155"/>
      <c r="D443" s="155"/>
      <c r="E443" s="155"/>
      <c r="F443" s="155"/>
      <c r="G443" s="155"/>
      <c r="H443" s="155"/>
      <c r="I443" s="155"/>
      <c r="J443" s="155"/>
      <c r="K443" s="155"/>
      <c r="L443" s="155"/>
      <c r="M443" s="155"/>
      <c r="N443" s="155"/>
      <c r="O443" s="329" t="s">
        <v>177</v>
      </c>
      <c r="P443" s="211">
        <f>T277</f>
        <v>0</v>
      </c>
      <c r="Q443" s="528" t="str">
        <f t="shared" ref="Q443:Q448" si="104">IF(AB109="","",AB109)</f>
        <v/>
      </c>
      <c r="R443" s="399"/>
      <c r="S443" s="528" t="str">
        <f t="shared" ref="S443:S448" si="105">IF(AB115="","",AB115)</f>
        <v/>
      </c>
      <c r="T443" s="399"/>
      <c r="U443" s="528" t="str">
        <f t="shared" ref="U443:U448" si="106">IF(AB121="","",AB121)</f>
        <v/>
      </c>
      <c r="V443" s="245"/>
      <c r="W443" s="171"/>
      <c r="X443" s="245"/>
      <c r="Y443" s="330"/>
    </row>
    <row r="444" spans="1:25">
      <c r="A444" s="151">
        <v>36</v>
      </c>
      <c r="B444" s="155"/>
      <c r="C444" s="155"/>
      <c r="D444" s="155"/>
      <c r="E444" s="155"/>
      <c r="F444" s="155"/>
      <c r="G444" s="155"/>
      <c r="H444" s="155"/>
      <c r="I444" s="155"/>
      <c r="J444" s="155"/>
      <c r="K444" s="155"/>
      <c r="L444" s="155"/>
      <c r="M444" s="155"/>
      <c r="N444" s="155"/>
      <c r="O444" s="329" t="s">
        <v>178</v>
      </c>
      <c r="P444" s="211">
        <f>Q284</f>
        <v>0</v>
      </c>
      <c r="Q444" s="528" t="str">
        <f t="shared" si="104"/>
        <v/>
      </c>
      <c r="R444" s="399"/>
      <c r="S444" s="528" t="str">
        <f t="shared" si="105"/>
        <v/>
      </c>
      <c r="T444" s="399"/>
      <c r="U444" s="528" t="str">
        <f t="shared" si="106"/>
        <v/>
      </c>
      <c r="V444" s="245"/>
      <c r="W444" s="171"/>
      <c r="X444" s="245"/>
      <c r="Y444" s="330"/>
    </row>
    <row r="445" spans="1:25">
      <c r="A445" s="151">
        <v>37</v>
      </c>
      <c r="B445" s="155"/>
      <c r="C445" s="155"/>
      <c r="D445" s="155"/>
      <c r="E445" s="155"/>
      <c r="F445" s="155"/>
      <c r="G445" s="155"/>
      <c r="H445" s="155"/>
      <c r="I445" s="155"/>
      <c r="J445" s="155"/>
      <c r="K445" s="155"/>
      <c r="L445" s="155"/>
      <c r="M445" s="155"/>
      <c r="N445" s="155"/>
      <c r="O445" s="329" t="s">
        <v>179</v>
      </c>
      <c r="P445" s="211">
        <f>R284</f>
        <v>0</v>
      </c>
      <c r="Q445" s="528" t="str">
        <f t="shared" si="104"/>
        <v/>
      </c>
      <c r="R445" s="399"/>
      <c r="S445" s="528" t="str">
        <f t="shared" si="105"/>
        <v/>
      </c>
      <c r="T445" s="399"/>
      <c r="U445" s="528" t="str">
        <f t="shared" si="106"/>
        <v/>
      </c>
      <c r="V445" s="245"/>
      <c r="W445" s="171"/>
      <c r="X445" s="245"/>
      <c r="Y445" s="330"/>
    </row>
    <row r="446" spans="1:25">
      <c r="A446" s="151">
        <v>38</v>
      </c>
      <c r="B446" s="155"/>
      <c r="C446" s="155"/>
      <c r="D446" s="155"/>
      <c r="E446" s="155"/>
      <c r="F446" s="155"/>
      <c r="G446" s="155"/>
      <c r="H446" s="155"/>
      <c r="I446" s="155"/>
      <c r="J446" s="155"/>
      <c r="K446" s="155"/>
      <c r="L446" s="155"/>
      <c r="M446" s="155"/>
      <c r="N446" s="155"/>
      <c r="O446" s="329" t="s">
        <v>274</v>
      </c>
      <c r="P446" s="399"/>
      <c r="Q446" s="528" t="str">
        <f t="shared" si="104"/>
        <v/>
      </c>
      <c r="R446" s="399"/>
      <c r="S446" s="528" t="str">
        <f t="shared" si="105"/>
        <v/>
      </c>
      <c r="T446" s="399"/>
      <c r="U446" s="528" t="str">
        <f t="shared" si="106"/>
        <v/>
      </c>
      <c r="V446" s="245"/>
      <c r="W446" s="171"/>
      <c r="X446" s="245"/>
      <c r="Y446" s="330"/>
    </row>
    <row r="447" spans="1:25">
      <c r="A447" s="151">
        <v>39</v>
      </c>
      <c r="B447" s="155"/>
      <c r="C447" s="155"/>
      <c r="D447" s="155"/>
      <c r="E447" s="155"/>
      <c r="F447" s="155"/>
      <c r="G447" s="155"/>
      <c r="H447" s="155"/>
      <c r="I447" s="155"/>
      <c r="J447" s="155"/>
      <c r="K447" s="155"/>
      <c r="L447" s="155"/>
      <c r="M447" s="155"/>
      <c r="N447" s="155"/>
      <c r="O447" s="329" t="s">
        <v>277</v>
      </c>
      <c r="P447" s="399"/>
      <c r="Q447" s="528" t="str">
        <f t="shared" si="104"/>
        <v/>
      </c>
      <c r="R447" s="399"/>
      <c r="S447" s="528" t="str">
        <f t="shared" si="105"/>
        <v/>
      </c>
      <c r="T447" s="399"/>
      <c r="U447" s="528" t="str">
        <f t="shared" si="106"/>
        <v/>
      </c>
      <c r="V447" s="245"/>
      <c r="W447" s="171"/>
      <c r="X447" s="245"/>
      <c r="Y447" s="330"/>
    </row>
    <row r="448" spans="1:25" ht="16.5" thickBot="1">
      <c r="A448" s="151">
        <v>40</v>
      </c>
      <c r="B448" s="155"/>
      <c r="C448" s="155"/>
      <c r="D448" s="155"/>
      <c r="E448" s="155"/>
      <c r="F448" s="155"/>
      <c r="G448" s="155"/>
      <c r="H448" s="155"/>
      <c r="I448" s="155"/>
      <c r="J448" s="155"/>
      <c r="K448" s="155"/>
      <c r="L448" s="155"/>
      <c r="M448" s="155"/>
      <c r="N448" s="155"/>
      <c r="O448" s="329" t="s">
        <v>282</v>
      </c>
      <c r="P448" s="408"/>
      <c r="Q448" s="529" t="str">
        <f t="shared" si="104"/>
        <v/>
      </c>
      <c r="R448" s="408"/>
      <c r="S448" s="529" t="str">
        <f t="shared" si="105"/>
        <v/>
      </c>
      <c r="T448" s="408"/>
      <c r="U448" s="529" t="str">
        <f t="shared" si="106"/>
        <v/>
      </c>
      <c r="V448" s="245"/>
      <c r="W448" s="171"/>
      <c r="X448" s="245"/>
      <c r="Y448" s="330"/>
    </row>
    <row r="449" spans="1:25">
      <c r="A449" s="151">
        <v>41</v>
      </c>
      <c r="B449" s="155"/>
      <c r="C449" s="155"/>
      <c r="D449" s="155"/>
      <c r="E449" s="155"/>
      <c r="F449" s="155"/>
      <c r="G449" s="155"/>
      <c r="H449" s="155"/>
      <c r="I449" s="155"/>
      <c r="J449" s="155"/>
      <c r="K449" s="155"/>
      <c r="L449" s="155"/>
      <c r="M449" s="155"/>
      <c r="N449" s="155"/>
      <c r="O449" s="350"/>
      <c r="P449" s="245"/>
      <c r="Q449" s="245"/>
      <c r="R449" s="245"/>
      <c r="S449" s="245"/>
      <c r="T449" s="245"/>
      <c r="U449" s="245"/>
      <c r="V449" s="245"/>
      <c r="W449" s="245"/>
      <c r="X449" s="245"/>
      <c r="Y449" s="330"/>
    </row>
    <row r="450" spans="1:25">
      <c r="A450" s="151">
        <v>42</v>
      </c>
      <c r="B450" s="155"/>
      <c r="C450" s="155"/>
      <c r="D450" s="155"/>
      <c r="E450" s="155"/>
      <c r="F450" s="155"/>
      <c r="G450" s="155"/>
      <c r="H450" s="155"/>
      <c r="I450" s="155"/>
      <c r="J450" s="155"/>
      <c r="K450" s="155"/>
      <c r="L450" s="155"/>
      <c r="M450" s="155"/>
      <c r="N450" s="155"/>
      <c r="O450" s="350"/>
      <c r="P450" s="252" t="s">
        <v>163</v>
      </c>
      <c r="Q450" s="162" t="s">
        <v>288</v>
      </c>
      <c r="R450" s="245"/>
      <c r="S450" s="245"/>
      <c r="T450" s="245"/>
      <c r="U450" s="245"/>
      <c r="V450" s="245"/>
      <c r="W450" s="245"/>
      <c r="X450" s="245"/>
      <c r="Y450" s="330"/>
    </row>
    <row r="451" spans="1:25" ht="16.5" thickBot="1">
      <c r="A451" s="151">
        <v>43</v>
      </c>
      <c r="B451" s="155"/>
      <c r="C451" s="155"/>
      <c r="D451" s="155"/>
      <c r="E451" s="155"/>
      <c r="F451" s="155"/>
      <c r="G451" s="155"/>
      <c r="H451" s="155"/>
      <c r="I451" s="155"/>
      <c r="J451" s="155"/>
      <c r="K451" s="155"/>
      <c r="L451" s="155"/>
      <c r="M451" s="155"/>
      <c r="N451" s="155"/>
      <c r="O451" s="176"/>
      <c r="P451" s="177"/>
      <c r="Q451" s="390"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359</v>
      </c>
      <c r="T454" s="427" t="e">
        <f>AVERAGE(AC281:AC284)</f>
        <v>#DIV/0!</v>
      </c>
      <c r="U454" s="427"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360</v>
      </c>
      <c r="T455" s="427" t="e">
        <f>AVERAGE(AA281:AA284)</f>
        <v>#DIV/0!</v>
      </c>
      <c r="U455" s="427"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25"/>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25"/>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62" t="e">
        <f>IF(OR(T455="",U455=""),"",(T455-50)/U455)</f>
        <v>#DIV/0!</v>
      </c>
      <c r="U458" s="530" t="str">
        <f>IF(AB128="","",AB128)</f>
        <v/>
      </c>
      <c r="V458" s="352" t="e">
        <f>IF(OR(T458="",U458=""),"",(T458-U458)/U458)</f>
        <v>#DIV/0!</v>
      </c>
      <c r="W458" s="463"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62" t="e">
        <f>IF(OR(T455="",T454=""),"",(T455-T454)/U455)</f>
        <v>#DIV/0!</v>
      </c>
      <c r="U459" s="530" t="str">
        <f>IF(AB129="","",AB129)</f>
        <v/>
      </c>
      <c r="V459" s="352"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3" t="s">
        <v>320</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31"/>
      <c r="P463" s="532"/>
      <c r="Q463" s="532"/>
      <c r="R463" s="532"/>
      <c r="S463" s="533" t="s">
        <v>361</v>
      </c>
      <c r="T463" s="532"/>
      <c r="U463" s="532"/>
      <c r="V463" s="532"/>
      <c r="W463" s="532"/>
      <c r="X463" s="532"/>
      <c r="Y463" s="534"/>
    </row>
    <row r="464" spans="1:25">
      <c r="A464" s="151">
        <v>56</v>
      </c>
      <c r="B464" s="155"/>
      <c r="C464" s="155"/>
      <c r="D464" s="155"/>
      <c r="E464" s="155"/>
      <c r="F464" s="155"/>
      <c r="G464" s="155"/>
      <c r="H464" s="155"/>
      <c r="I464" s="155"/>
      <c r="J464" s="155"/>
      <c r="K464" s="155"/>
      <c r="L464" s="155"/>
      <c r="M464" s="155"/>
      <c r="N464" s="155"/>
      <c r="O464" s="437"/>
      <c r="P464" s="247" t="s">
        <v>181</v>
      </c>
      <c r="Q464" s="535"/>
      <c r="R464" s="536"/>
      <c r="S464" s="537" t="str">
        <f>IF(AB131="","",AB131)</f>
        <v/>
      </c>
      <c r="T464" s="538"/>
      <c r="U464" s="538"/>
      <c r="V464" s="216"/>
      <c r="W464" s="162"/>
      <c r="X464" s="538"/>
      <c r="Y464" s="516"/>
    </row>
    <row r="465" spans="1:25">
      <c r="A465" s="151">
        <v>57</v>
      </c>
      <c r="B465" s="155"/>
      <c r="C465" s="155"/>
      <c r="D465" s="155"/>
      <c r="E465" s="155"/>
      <c r="F465" s="155"/>
      <c r="G465" s="155"/>
      <c r="H465" s="155"/>
      <c r="I465" s="155"/>
      <c r="J465" s="155"/>
      <c r="K465" s="155"/>
      <c r="L465" s="155"/>
      <c r="M465" s="155"/>
      <c r="N465" s="155"/>
      <c r="O465" s="437"/>
      <c r="P465" s="539" t="s">
        <v>182</v>
      </c>
      <c r="Q465" s="540"/>
      <c r="R465" s="541">
        <f>LEN(Q464)</f>
        <v>0</v>
      </c>
      <c r="S465" s="542"/>
      <c r="T465" s="542"/>
      <c r="U465" s="543" t="s">
        <v>362</v>
      </c>
      <c r="V465" s="542"/>
      <c r="W465" s="542"/>
      <c r="X465" s="542"/>
      <c r="Y465" s="516"/>
    </row>
    <row r="466" spans="1:25">
      <c r="A466" s="151">
        <v>58</v>
      </c>
      <c r="O466" s="437"/>
      <c r="P466" s="247" t="s">
        <v>363</v>
      </c>
      <c r="Q466" s="535"/>
      <c r="R466" s="536"/>
      <c r="S466" s="537" t="str">
        <f>IF(AB133="","",AB133)</f>
        <v/>
      </c>
      <c r="T466" s="538"/>
      <c r="U466" s="538"/>
      <c r="V466" s="216"/>
      <c r="W466" s="162"/>
      <c r="X466" s="538"/>
      <c r="Y466" s="516"/>
    </row>
    <row r="467" spans="1:25">
      <c r="A467" s="151">
        <v>59</v>
      </c>
      <c r="O467" s="437"/>
      <c r="P467" s="539" t="s">
        <v>182</v>
      </c>
      <c r="Q467" s="540"/>
      <c r="R467" s="541">
        <f>LEN(Q466)</f>
        <v>0</v>
      </c>
      <c r="S467" s="542"/>
      <c r="T467" s="542"/>
      <c r="U467" s="543" t="s">
        <v>364</v>
      </c>
      <c r="V467" s="542"/>
      <c r="W467" s="542"/>
      <c r="X467" s="542"/>
      <c r="Y467" s="516"/>
    </row>
    <row r="468" spans="1:25">
      <c r="A468" s="151">
        <v>60</v>
      </c>
      <c r="O468" s="437"/>
      <c r="P468" s="247" t="s">
        <v>363</v>
      </c>
      <c r="Q468" s="535"/>
      <c r="R468" s="536"/>
      <c r="S468" s="537" t="str">
        <f>IF(AB135="","",AB135)</f>
        <v/>
      </c>
      <c r="T468" s="538"/>
      <c r="U468" s="538"/>
      <c r="V468" s="216"/>
      <c r="W468" s="162"/>
      <c r="X468" s="538"/>
      <c r="Y468" s="516"/>
    </row>
    <row r="469" spans="1:25">
      <c r="A469" s="151">
        <v>61</v>
      </c>
      <c r="O469" s="437"/>
      <c r="P469" s="539" t="s">
        <v>182</v>
      </c>
      <c r="Q469" s="540"/>
      <c r="R469" s="541">
        <f>LEN(Q468)</f>
        <v>0</v>
      </c>
      <c r="S469" s="542"/>
      <c r="T469" s="542"/>
      <c r="U469" s="543" t="s">
        <v>365</v>
      </c>
      <c r="V469" s="542"/>
      <c r="W469" s="542"/>
      <c r="X469" s="542"/>
      <c r="Y469" s="516"/>
    </row>
    <row r="470" spans="1:25">
      <c r="A470" s="151">
        <v>62</v>
      </c>
      <c r="O470" s="437"/>
      <c r="P470" s="247" t="s">
        <v>363</v>
      </c>
      <c r="Q470" s="535"/>
      <c r="R470" s="536"/>
      <c r="S470" s="537" t="str">
        <f>IF(AB137="","",AB137)</f>
        <v/>
      </c>
      <c r="T470" s="538"/>
      <c r="U470" s="538"/>
      <c r="V470" s="216"/>
      <c r="W470" s="162"/>
      <c r="X470" s="538"/>
      <c r="Y470" s="516"/>
    </row>
    <row r="471" spans="1:25">
      <c r="A471" s="151">
        <v>63</v>
      </c>
      <c r="O471" s="437"/>
      <c r="P471" s="539" t="s">
        <v>182</v>
      </c>
      <c r="Q471" s="540"/>
      <c r="R471" s="541">
        <f>LEN(Q470)</f>
        <v>0</v>
      </c>
      <c r="S471" s="542"/>
      <c r="T471" s="542"/>
      <c r="U471" s="543" t="s">
        <v>366</v>
      </c>
      <c r="V471" s="542"/>
      <c r="W471" s="542"/>
      <c r="X471" s="542"/>
      <c r="Y471" s="516"/>
    </row>
    <row r="472" spans="1:25">
      <c r="A472" s="151">
        <v>64</v>
      </c>
      <c r="O472" s="437"/>
      <c r="P472" s="247" t="s">
        <v>363</v>
      </c>
      <c r="Q472" s="535"/>
      <c r="R472" s="536"/>
      <c r="S472" s="537" t="str">
        <f>IF(AB139="","",AB139)</f>
        <v/>
      </c>
      <c r="T472" s="538"/>
      <c r="U472" s="538"/>
      <c r="V472" s="216"/>
      <c r="W472" s="162"/>
      <c r="X472" s="538"/>
      <c r="Y472" s="516"/>
    </row>
    <row r="473" spans="1:25">
      <c r="A473" s="151">
        <v>65</v>
      </c>
      <c r="O473" s="437"/>
      <c r="P473" s="539" t="s">
        <v>182</v>
      </c>
      <c r="Q473" s="540"/>
      <c r="R473" s="541">
        <f>LEN(Q472)</f>
        <v>0</v>
      </c>
      <c r="S473" s="542"/>
      <c r="T473" s="542"/>
      <c r="U473" s="543" t="s">
        <v>367</v>
      </c>
      <c r="V473" s="542"/>
      <c r="W473" s="542"/>
      <c r="X473" s="542"/>
      <c r="Y473" s="516"/>
    </row>
    <row r="474" spans="1:25">
      <c r="A474" s="151">
        <v>66</v>
      </c>
      <c r="O474" s="437"/>
      <c r="P474" s="247" t="s">
        <v>363</v>
      </c>
      <c r="Q474" s="535"/>
      <c r="R474" s="536"/>
      <c r="S474" s="537" t="str">
        <f>IF(AB141="","",AB141)</f>
        <v/>
      </c>
      <c r="T474" s="538"/>
      <c r="U474" s="538"/>
      <c r="V474" s="216"/>
      <c r="W474" s="162"/>
      <c r="X474" s="538"/>
      <c r="Y474" s="516"/>
    </row>
    <row r="475" spans="1:25">
      <c r="A475" s="151">
        <v>67</v>
      </c>
      <c r="C475" s="247" t="s">
        <v>3</v>
      </c>
      <c r="D475" s="248" t="str">
        <f>IF($P$7="","",$P$7)</f>
        <v/>
      </c>
      <c r="E475" s="162"/>
      <c r="F475" s="162"/>
      <c r="G475" s="162"/>
      <c r="H475" s="162"/>
      <c r="I475" s="162"/>
      <c r="J475" s="162"/>
      <c r="K475" s="162"/>
      <c r="L475" s="247" t="s">
        <v>4</v>
      </c>
      <c r="M475" s="249" t="str">
        <f>IF($X$7="","",$X$7)</f>
        <v>Eugene Mah</v>
      </c>
      <c r="O475" s="437"/>
      <c r="P475" s="539" t="s">
        <v>182</v>
      </c>
      <c r="Q475" s="540"/>
      <c r="R475" s="541">
        <f>LEN(Q474)</f>
        <v>0</v>
      </c>
      <c r="S475" s="542"/>
      <c r="T475" s="542"/>
      <c r="U475" s="542"/>
      <c r="V475" s="542"/>
      <c r="W475" s="542"/>
      <c r="X475" s="542"/>
      <c r="Y475" s="516"/>
    </row>
    <row r="476" spans="1:25">
      <c r="A476" s="151">
        <v>68</v>
      </c>
      <c r="C476" s="247" t="s">
        <v>91</v>
      </c>
      <c r="D476" s="250" t="str">
        <f>IF($R$14="","",$R$14)</f>
        <v/>
      </c>
      <c r="E476" s="162"/>
      <c r="F476" s="162"/>
      <c r="G476" s="162"/>
      <c r="H476" s="162"/>
      <c r="I476" s="162"/>
      <c r="J476" s="162"/>
      <c r="K476" s="162"/>
      <c r="L476" s="247" t="s">
        <v>16</v>
      </c>
      <c r="M476" s="249" t="str">
        <f>IF($R$13="","",$R$13)</f>
        <v/>
      </c>
      <c r="O476" s="437"/>
      <c r="P476" s="247" t="s">
        <v>363</v>
      </c>
      <c r="Q476" s="535"/>
      <c r="R476" s="536"/>
      <c r="S476" s="537" t="str">
        <f>IF(AB143="","",AB143)</f>
        <v/>
      </c>
      <c r="T476" s="538"/>
      <c r="U476" s="538"/>
      <c r="V476" s="216"/>
      <c r="W476" s="162"/>
      <c r="X476" s="538"/>
      <c r="Y476" s="516"/>
    </row>
    <row r="477" spans="1:25">
      <c r="O477" s="437"/>
      <c r="P477" s="539" t="s">
        <v>182</v>
      </c>
      <c r="Q477" s="540"/>
      <c r="R477" s="541">
        <f>LEN(Q476)</f>
        <v>0</v>
      </c>
      <c r="S477" s="542"/>
      <c r="T477" s="542"/>
      <c r="U477" s="542"/>
      <c r="V477" s="542"/>
      <c r="W477" s="542"/>
      <c r="X477" s="542"/>
      <c r="Y477" s="516"/>
    </row>
    <row r="478" spans="1:25">
      <c r="O478" s="437"/>
      <c r="P478" s="247" t="s">
        <v>363</v>
      </c>
      <c r="Q478" s="535"/>
      <c r="R478" s="536"/>
      <c r="S478" s="537" t="str">
        <f>IF(AB145="","",AB145)</f>
        <v/>
      </c>
      <c r="T478" s="538"/>
      <c r="U478" s="538"/>
      <c r="V478" s="216"/>
      <c r="W478" s="162"/>
      <c r="X478" s="538"/>
      <c r="Y478" s="516"/>
    </row>
    <row r="479" spans="1:25">
      <c r="O479" s="437"/>
      <c r="P479" s="539" t="s">
        <v>182</v>
      </c>
      <c r="Q479" s="540"/>
      <c r="R479" s="541">
        <f>LEN(Q478)</f>
        <v>0</v>
      </c>
      <c r="S479" s="542"/>
      <c r="T479" s="542"/>
      <c r="U479" s="542"/>
      <c r="V479" s="542"/>
      <c r="W479" s="542"/>
      <c r="X479" s="542"/>
      <c r="Y479" s="516"/>
    </row>
    <row r="480" spans="1:25">
      <c r="O480" s="437"/>
      <c r="P480" s="247" t="s">
        <v>363</v>
      </c>
      <c r="Q480" s="535"/>
      <c r="R480" s="536"/>
      <c r="S480" s="537" t="str">
        <f>IF(AB147="","",AB147)</f>
        <v/>
      </c>
      <c r="T480" s="538"/>
      <c r="U480" s="538"/>
      <c r="V480" s="216"/>
      <c r="W480" s="162"/>
      <c r="X480" s="538"/>
      <c r="Y480" s="516"/>
    </row>
    <row r="481" spans="15:25">
      <c r="O481" s="437"/>
      <c r="P481" s="539" t="s">
        <v>182</v>
      </c>
      <c r="Q481" s="540"/>
      <c r="R481" s="541">
        <f>LEN(Q480)</f>
        <v>0</v>
      </c>
      <c r="S481" s="542"/>
      <c r="T481" s="542"/>
      <c r="U481" s="542"/>
      <c r="V481" s="542"/>
      <c r="W481" s="542"/>
      <c r="X481" s="542"/>
      <c r="Y481" s="516"/>
    </row>
    <row r="482" spans="15:25" ht="16.5" thickBot="1">
      <c r="O482" s="544"/>
      <c r="P482" s="446"/>
      <c r="Q482" s="446"/>
      <c r="R482" s="446"/>
      <c r="S482" s="446"/>
      <c r="T482" s="446"/>
      <c r="U482" s="446"/>
      <c r="V482" s="446"/>
      <c r="W482" s="446"/>
      <c r="X482" s="446"/>
      <c r="Y482" s="545"/>
    </row>
  </sheetData>
  <mergeCells count="73">
    <mergeCell ref="T338:U338"/>
    <mergeCell ref="T339:U339"/>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344:J344"/>
    <mergeCell ref="D259:E259"/>
    <mergeCell ref="G259:H259"/>
    <mergeCell ref="D172:G172"/>
    <mergeCell ref="I172:J172"/>
    <mergeCell ref="I174:J174"/>
    <mergeCell ref="D179:I179"/>
    <mergeCell ref="D180:D181"/>
    <mergeCell ref="E180:G180"/>
    <mergeCell ref="I180:I181"/>
    <mergeCell ref="I173:J173"/>
    <mergeCell ref="K259:L259"/>
    <mergeCell ref="E305:I305"/>
    <mergeCell ref="E316:I316"/>
    <mergeCell ref="D189:I189"/>
    <mergeCell ref="I343:J343"/>
  </mergeCells>
  <conditionalFormatting sqref="P188:U189">
    <cfRule type="cellIs" dxfId="222" priority="127" operator="lessThan">
      <formula>0.02</formula>
    </cfRule>
    <cfRule type="cellIs" dxfId="221" priority="128" operator="greaterThan">
      <formula>0.02</formula>
    </cfRule>
  </conditionalFormatting>
  <conditionalFormatting sqref="P207:U210">
    <cfRule type="cellIs" dxfId="220" priority="124" operator="between">
      <formula>0.02</formula>
      <formula>-0.02</formula>
    </cfRule>
    <cfRule type="cellIs" dxfId="219" priority="125" operator="lessThan">
      <formula>-0.02</formula>
    </cfRule>
    <cfRule type="cellIs" dxfId="218" priority="126" operator="greaterThan">
      <formula>0.02</formula>
    </cfRule>
  </conditionalFormatting>
  <conditionalFormatting sqref="P211:U211">
    <cfRule type="cellIs" dxfId="217" priority="121" operator="lessThan">
      <formula>-0.01</formula>
    </cfRule>
    <cfRule type="cellIs" dxfId="216" priority="122" operator="greaterThan">
      <formula>0.01</formula>
    </cfRule>
    <cfRule type="cellIs" dxfId="215" priority="123" operator="between">
      <formula>-0.01</formula>
      <formula>0.01</formula>
    </cfRule>
  </conditionalFormatting>
  <conditionalFormatting sqref="W236:W243">
    <cfRule type="cellIs" dxfId="214" priority="119" operator="lessThan">
      <formula>0.1</formula>
    </cfRule>
    <cfRule type="cellIs" dxfId="213" priority="120" operator="greaterThan">
      <formula>0.1</formula>
    </cfRule>
  </conditionalFormatting>
  <conditionalFormatting sqref="W251:W257">
    <cfRule type="cellIs" dxfId="212" priority="117" operator="lessThan">
      <formula>0.1</formula>
    </cfRule>
    <cfRule type="cellIs" dxfId="211" priority="118" operator="greaterThan">
      <formula>0.1</formula>
    </cfRule>
  </conditionalFormatting>
  <conditionalFormatting sqref="V265">
    <cfRule type="cellIs" dxfId="210" priority="30" operator="notBetween">
      <formula>$X$265</formula>
      <formula>$Y$265</formula>
    </cfRule>
    <cfRule type="cellIs" dxfId="209" priority="116" operator="between">
      <formula>$X$265</formula>
      <formula>$Y$265</formula>
    </cfRule>
  </conditionalFormatting>
  <conditionalFormatting sqref="V266">
    <cfRule type="cellIs" dxfId="208" priority="29" operator="notBetween">
      <formula>$X$266</formula>
      <formula>$Y$266</formula>
    </cfRule>
    <cfRule type="cellIs" dxfId="207" priority="115" operator="between">
      <formula>$X$266</formula>
      <formula>$Y$266</formula>
    </cfRule>
  </conditionalFormatting>
  <conditionalFormatting sqref="V267">
    <cfRule type="cellIs" dxfId="206" priority="28" operator="notBetween">
      <formula>$X$267</formula>
      <formula>$Y$267</formula>
    </cfRule>
    <cfRule type="cellIs" dxfId="205" priority="114" operator="between">
      <formula>$X$267</formula>
      <formula>$Y$267</formula>
    </cfRule>
  </conditionalFormatting>
  <conditionalFormatting sqref="V269">
    <cfRule type="cellIs" dxfId="204" priority="27" operator="notBetween">
      <formula>$X$269</formula>
      <formula>$Y$269</formula>
    </cfRule>
    <cfRule type="cellIs" dxfId="203" priority="113" operator="between">
      <formula>$X$269</formula>
      <formula>$Y$269</formula>
    </cfRule>
  </conditionalFormatting>
  <conditionalFormatting sqref="V270">
    <cfRule type="cellIs" dxfId="202" priority="26" operator="notBetween">
      <formula>$X$270</formula>
      <formula>$Y$270</formula>
    </cfRule>
    <cfRule type="cellIs" dxfId="201" priority="112" operator="between">
      <formula>$X$270</formula>
      <formula>$Y$270</formula>
    </cfRule>
  </conditionalFormatting>
  <conditionalFormatting sqref="V271">
    <cfRule type="cellIs" dxfId="200" priority="25" operator="notBetween">
      <formula>$X$271</formula>
      <formula>$Y$271</formula>
    </cfRule>
    <cfRule type="cellIs" dxfId="199" priority="111" operator="between">
      <formula>$X$271</formula>
      <formula>$Y$271</formula>
    </cfRule>
  </conditionalFormatting>
  <conditionalFormatting sqref="V272">
    <cfRule type="cellIs" dxfId="198" priority="24" operator="notBetween">
      <formula>$X$272</formula>
      <formula>$Y$272</formula>
    </cfRule>
    <cfRule type="cellIs" dxfId="197" priority="110" operator="between">
      <formula>$X$272</formula>
      <formula>$Y$272</formula>
    </cfRule>
  </conditionalFormatting>
  <conditionalFormatting sqref="X283 X298 X318 X330">
    <cfRule type="cellIs" dxfId="196" priority="109" operator="greaterThan">
      <formula>3</formula>
    </cfRule>
  </conditionalFormatting>
  <conditionalFormatting sqref="X288">
    <cfRule type="cellIs" dxfId="195" priority="43" operator="lessThan">
      <formula>0.15</formula>
    </cfRule>
    <cfRule type="cellIs" dxfId="194" priority="108" operator="greaterThan">
      <formula>0.15</formula>
    </cfRule>
  </conditionalFormatting>
  <conditionalFormatting sqref="X335">
    <cfRule type="cellIs" dxfId="193" priority="107" operator="greaterThan">
      <formula>3</formula>
    </cfRule>
  </conditionalFormatting>
  <conditionalFormatting sqref="T381:X381">
    <cfRule type="cellIs" dxfId="192" priority="104" operator="lessThan">
      <formula>-0.02</formula>
    </cfRule>
    <cfRule type="cellIs" dxfId="191" priority="105" operator="greaterThan">
      <formula>0.02</formula>
    </cfRule>
    <cfRule type="cellIs" dxfId="190" priority="106" operator="between">
      <formula>0.02</formula>
      <formula>-0.02</formula>
    </cfRule>
  </conditionalFormatting>
  <conditionalFormatting sqref="W393">
    <cfRule type="cellIs" dxfId="189" priority="102" operator="lessThan">
      <formula>0.1</formula>
    </cfRule>
    <cfRule type="cellIs" dxfId="188" priority="103" operator="greaterThan">
      <formula>0.1</formula>
    </cfRule>
  </conditionalFormatting>
  <conditionalFormatting sqref="U427 P446 R446 Q437:R437 U437:V437">
    <cfRule type="cellIs" dxfId="187" priority="87" operator="lessThan">
      <formula>5</formula>
    </cfRule>
    <cfRule type="cellIs" dxfId="186" priority="88" operator="greaterThanOrEqual">
      <formula>5</formula>
    </cfRule>
  </conditionalFormatting>
  <conditionalFormatting sqref="U428 Q438:R438 U438:V438 P447 R447">
    <cfRule type="cellIs" dxfId="185" priority="85" operator="lessThan">
      <formula>4</formula>
    </cfRule>
    <cfRule type="cellIs" dxfId="184" priority="86" operator="greaterThanOrEqual">
      <formula>4</formula>
    </cfRule>
  </conditionalFormatting>
  <conditionalFormatting sqref="U429 Q439:R439 U439:V439 P448 R448">
    <cfRule type="cellIs" dxfId="183" priority="83" operator="lessThan">
      <formula>4</formula>
    </cfRule>
    <cfRule type="cellIs" dxfId="182" priority="84" operator="greaterThanOrEqual">
      <formula>4</formula>
    </cfRule>
  </conditionalFormatting>
  <conditionalFormatting sqref="T446">
    <cfRule type="cellIs" dxfId="181" priority="81" operator="lessThan">
      <formula>4</formula>
    </cfRule>
    <cfRule type="cellIs" dxfId="180" priority="82" operator="greaterThanOrEqual">
      <formula>4</formula>
    </cfRule>
  </conditionalFormatting>
  <conditionalFormatting sqref="T447:T448">
    <cfRule type="cellIs" dxfId="179" priority="79" operator="lessThan">
      <formula>3</formula>
    </cfRule>
    <cfRule type="cellIs" dxfId="178" priority="80" operator="greaterThanOrEqual">
      <formula>3</formula>
    </cfRule>
  </conditionalFormatting>
  <conditionalFormatting sqref="T458">
    <cfRule type="cellIs" dxfId="177" priority="77" operator="lessThan">
      <formula>40</formula>
    </cfRule>
    <cfRule type="cellIs" dxfId="176" priority="78" operator="greaterThanOrEqual">
      <formula>40</formula>
    </cfRule>
  </conditionalFormatting>
  <conditionalFormatting sqref="V459">
    <cfRule type="cellIs" dxfId="175" priority="74" operator="lessThan">
      <formula>-0.15</formula>
    </cfRule>
    <cfRule type="cellIs" dxfId="174" priority="75" operator="greaterThan">
      <formula>0.15</formula>
    </cfRule>
    <cfRule type="cellIs" dxfId="173" priority="76" operator="between">
      <formula>0.15</formula>
      <formula>-0.15</formula>
    </cfRule>
  </conditionalFormatting>
  <conditionalFormatting sqref="T343">
    <cfRule type="cellIs" dxfId="172" priority="71" operator="between">
      <formula>$R$343*0.95</formula>
      <formula>$R$343*1.05</formula>
    </cfRule>
  </conditionalFormatting>
  <conditionalFormatting sqref="T344">
    <cfRule type="cellIs" dxfId="171" priority="70" operator="between">
      <formula>$R$344*0.95</formula>
      <formula>$R$344*1.05</formula>
    </cfRule>
  </conditionalFormatting>
  <conditionalFormatting sqref="T345">
    <cfRule type="cellIs" dxfId="170" priority="69" operator="between">
      <formula>$R$345*0.95</formula>
      <formula>$R$345*1.05</formula>
    </cfRule>
  </conditionalFormatting>
  <conditionalFormatting sqref="T346">
    <cfRule type="cellIs" dxfId="169" priority="68" operator="between">
      <formula>$R$346*0.95</formula>
      <formula>$R$346*1.05</formula>
    </cfRule>
  </conditionalFormatting>
  <conditionalFormatting sqref="T347">
    <cfRule type="cellIs" dxfId="168" priority="67" operator="between">
      <formula>$R$347*0.95</formula>
      <formula>$R$347*1.05</formula>
    </cfRule>
  </conditionalFormatting>
  <conditionalFormatting sqref="T348">
    <cfRule type="cellIs" dxfId="167" priority="66" operator="between">
      <formula>$R$348*0.95</formula>
      <formula>$R$348*1.05</formula>
    </cfRule>
  </conditionalFormatting>
  <conditionalFormatting sqref="T349">
    <cfRule type="cellIs" dxfId="166" priority="65" operator="between">
      <formula>$R$349*0.95</formula>
      <formula>$R$349*1.05</formula>
    </cfRule>
  </conditionalFormatting>
  <conditionalFormatting sqref="T354">
    <cfRule type="cellIs" dxfId="165" priority="64" operator="between">
      <formula>$R$354*0.95</formula>
      <formula>$R$354*1.05</formula>
    </cfRule>
  </conditionalFormatting>
  <conditionalFormatting sqref="T355">
    <cfRule type="cellIs" dxfId="164" priority="63" operator="between">
      <formula>$R$355*0.95</formula>
      <formula>$R$355*1.05</formula>
    </cfRule>
  </conditionalFormatting>
  <conditionalFormatting sqref="T356">
    <cfRule type="cellIs" dxfId="163" priority="62" operator="between">
      <formula>$R$356*0.95</formula>
      <formula>$R$356*1.05</formula>
    </cfRule>
  </conditionalFormatting>
  <conditionalFormatting sqref="T357">
    <cfRule type="cellIs" dxfId="162" priority="61" operator="between">
      <formula>$R$357*0.95</formula>
      <formula>$R$357*1.05</formula>
    </cfRule>
  </conditionalFormatting>
  <conditionalFormatting sqref="T358">
    <cfRule type="cellIs" dxfId="161" priority="60" operator="between">
      <formula>$R$358*0.95</formula>
      <formula>$R$358*1.05</formula>
    </cfRule>
  </conditionalFormatting>
  <conditionalFormatting sqref="T359">
    <cfRule type="cellIs" dxfId="160" priority="59" operator="between">
      <formula>$R$359*0.95</formula>
      <formula>$R$359*1.05</formula>
    </cfRule>
  </conditionalFormatting>
  <conditionalFormatting sqref="T364">
    <cfRule type="cellIs" dxfId="159" priority="58" operator="between">
      <formula>$R$364*0.95</formula>
      <formula>$R$364*1.05</formula>
    </cfRule>
  </conditionalFormatting>
  <conditionalFormatting sqref="T365">
    <cfRule type="cellIs" dxfId="158" priority="57" operator="between">
      <formula>$R$365*0.95</formula>
      <formula>$R$365*1.05</formula>
    </cfRule>
  </conditionalFormatting>
  <conditionalFormatting sqref="T366">
    <cfRule type="cellIs" dxfId="157" priority="56" operator="between">
      <formula>$R$366*0.95</formula>
      <formula>$R$366*1.05</formula>
    </cfRule>
  </conditionalFormatting>
  <conditionalFormatting sqref="T367">
    <cfRule type="cellIs" dxfId="156" priority="55" operator="between">
      <formula>$R$367*0.95</formula>
      <formula>$R$367*1.05</formula>
    </cfRule>
  </conditionalFormatting>
  <conditionalFormatting sqref="T368">
    <cfRule type="cellIs" dxfId="155" priority="54" operator="between">
      <formula>$R$368*0.95</formula>
      <formula>$R$368*1.05</formula>
    </cfRule>
  </conditionalFormatting>
  <conditionalFormatting sqref="R123:R130">
    <cfRule type="cellIs" dxfId="154" priority="51" operator="lessThan">
      <formula>-0.5</formula>
    </cfRule>
    <cfRule type="cellIs" dxfId="153" priority="52" operator="greaterThan">
      <formula>0.5</formula>
    </cfRule>
    <cfRule type="cellIs" dxfId="152" priority="53" operator="between">
      <formula>0.5</formula>
      <formula>-0.5</formula>
    </cfRule>
  </conditionalFormatting>
  <conditionalFormatting sqref="U169:V169">
    <cfRule type="cellIs" dxfId="151" priority="49" operator="lessThan">
      <formula>160</formula>
    </cfRule>
    <cfRule type="cellIs" dxfId="150" priority="50" operator="greaterThan">
      <formula>160</formula>
    </cfRule>
  </conditionalFormatting>
  <conditionalFormatting sqref="Q142:V142">
    <cfRule type="cellIs" dxfId="149" priority="16" operator="equal">
      <formula>"NO"</formula>
    </cfRule>
    <cfRule type="cellIs" dxfId="148" priority="17" operator="equal">
      <formula>"YES"</formula>
    </cfRule>
    <cfRule type="cellIs" dxfId="147" priority="47" operator="equal">
      <formula>"Fail"</formula>
    </cfRule>
    <cfRule type="cellIs" dxfId="146" priority="48" operator="equal">
      <formula>"Pass"</formula>
    </cfRule>
  </conditionalFormatting>
  <conditionalFormatting sqref="Q227:T227">
    <cfRule type="cellIs" dxfId="145" priority="45" operator="equal">
      <formula>"Fail"</formula>
    </cfRule>
    <cfRule type="cellIs" dxfId="144" priority="46" operator="equal">
      <formula>"Pass"</formula>
    </cfRule>
  </conditionalFormatting>
  <conditionalFormatting sqref="X283 X298 X318 X330 X335">
    <cfRule type="cellIs" dxfId="143" priority="44" operator="lessThan">
      <formula>3</formula>
    </cfRule>
  </conditionalFormatting>
  <conditionalFormatting sqref="Q407:X407 Q420:U420">
    <cfRule type="cellIs" dxfId="142" priority="41" operator="equal">
      <formula>"Fail"</formula>
    </cfRule>
    <cfRule type="cellIs" dxfId="141" priority="42" operator="equal">
      <formula>"Pass"</formula>
    </cfRule>
  </conditionalFormatting>
  <conditionalFormatting sqref="Q154:V154">
    <cfRule type="cellIs" dxfId="140" priority="39" operator="lessThan">
      <formula>0.07</formula>
    </cfRule>
    <cfRule type="cellIs" dxfId="139" priority="40" operator="greaterThan">
      <formula>0.07</formula>
    </cfRule>
  </conditionalFormatting>
  <conditionalFormatting sqref="Q155:V155">
    <cfRule type="cellIs" dxfId="138" priority="37" operator="equal">
      <formula>"YES"</formula>
    </cfRule>
    <cfRule type="cellIs" dxfId="137" priority="38" operator="equal">
      <formula>"NO"</formula>
    </cfRule>
  </conditionalFormatting>
  <conditionalFormatting sqref="X303">
    <cfRule type="cellIs" dxfId="136" priority="35" operator="lessThan">
      <formula>0.15</formula>
    </cfRule>
    <cfRule type="cellIs" dxfId="135" priority="36" operator="greaterThan">
      <formula>0.15</formula>
    </cfRule>
  </conditionalFormatting>
  <conditionalFormatting sqref="X322">
    <cfRule type="cellIs" dxfId="134" priority="33" operator="lessThan">
      <formula>0.15</formula>
    </cfRule>
    <cfRule type="cellIs" dxfId="133" priority="34" operator="greaterThan">
      <formula>0.15</formula>
    </cfRule>
  </conditionalFormatting>
  <conditionalFormatting sqref="X334">
    <cfRule type="cellIs" dxfId="132" priority="31" operator="lessThan">
      <formula>0.15</formula>
    </cfRule>
    <cfRule type="cellIs" dxfId="131" priority="32" operator="greaterThan">
      <formula>0.15</formula>
    </cfRule>
  </conditionalFormatting>
  <conditionalFormatting sqref="L45:L49 L51:L63">
    <cfRule type="cellIs" dxfId="130" priority="23" operator="equal">
      <formula>"TBD"</formula>
    </cfRule>
  </conditionalFormatting>
  <conditionalFormatting sqref="M45:M49 M51:M63">
    <cfRule type="cellIs" dxfId="129" priority="22" operator="equal">
      <formula>"NO"</formula>
    </cfRule>
  </conditionalFormatting>
  <conditionalFormatting sqref="L72:L104">
    <cfRule type="cellIs" dxfId="128" priority="21" operator="equal">
      <formula>"TBD"</formula>
    </cfRule>
  </conditionalFormatting>
  <conditionalFormatting sqref="M72:M104">
    <cfRule type="cellIs" dxfId="127" priority="20" operator="equal">
      <formula>"NO"</formula>
    </cfRule>
  </conditionalFormatting>
  <conditionalFormatting sqref="M174 K142">
    <cfRule type="cellIs" dxfId="126" priority="19" operator="equal">
      <formula>"Fail"</formula>
    </cfRule>
  </conditionalFormatting>
  <conditionalFormatting sqref="E165:J165">
    <cfRule type="cellIs" dxfId="125" priority="18" operator="equal">
      <formula>"NO"</formula>
    </cfRule>
  </conditionalFormatting>
  <conditionalFormatting sqref="E167:J167">
    <cfRule type="cellIs" dxfId="124" priority="15" operator="equal">
      <formula>"NO"</formula>
    </cfRule>
  </conditionalFormatting>
  <conditionalFormatting sqref="I174:J174">
    <cfRule type="cellIs" dxfId="123" priority="14" operator="lessThan">
      <formula>160</formula>
    </cfRule>
  </conditionalFormatting>
  <conditionalFormatting sqref="Y169">
    <cfRule type="cellIs" dxfId="122" priority="12" operator="equal">
      <formula>"Fail"</formula>
    </cfRule>
    <cfRule type="cellIs" dxfId="121" priority="13" operator="equal">
      <formula>"Pass"</formula>
    </cfRule>
  </conditionalFormatting>
  <conditionalFormatting sqref="D188:I188 D195:I195">
    <cfRule type="cellIs" dxfId="120" priority="11" operator="equal">
      <formula>"NO"</formula>
    </cfRule>
  </conditionalFormatting>
  <conditionalFormatting sqref="W258 W244">
    <cfRule type="cellIs" dxfId="119" priority="8" operator="equal">
      <formula>"Fail"</formula>
    </cfRule>
    <cfRule type="cellIs" dxfId="118" priority="9" operator="equal">
      <formula>"Pass"</formula>
    </cfRule>
  </conditionalFormatting>
  <conditionalFormatting sqref="K253 J233 J219">
    <cfRule type="cellIs" dxfId="117" priority="7" operator="equal">
      <formula>"Fail"</formula>
    </cfRule>
  </conditionalFormatting>
  <conditionalFormatting sqref="L282 L296 L310 L321">
    <cfRule type="cellIs" dxfId="116" priority="6" operator="greaterThan">
      <formula>3</formula>
    </cfRule>
  </conditionalFormatting>
  <conditionalFormatting sqref="W458:W459">
    <cfRule type="cellIs" dxfId="115" priority="4" operator="equal">
      <formula>"Fail"</formula>
    </cfRule>
    <cfRule type="cellIs" dxfId="114" priority="5" operator="equal">
      <formula>"Pass"</formula>
    </cfRule>
  </conditionalFormatting>
  <conditionalFormatting sqref="K333:K334">
    <cfRule type="cellIs" dxfId="113" priority="3" operator="equal">
      <formula>"Fail"</formula>
    </cfRule>
  </conditionalFormatting>
  <conditionalFormatting sqref="E358 I358 M358 D374:G374 D397:K397 D405:H405">
    <cfRule type="cellIs" dxfId="112" priority="2"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55" workbookViewId="0">
      <selection activeCell="A106" sqref="A106"/>
    </sheetView>
  </sheetViews>
  <sheetFormatPr defaultRowHeight="15.75"/>
  <sheetData>
    <row r="1" spans="1:30">
      <c r="A1" t="s">
        <v>585</v>
      </c>
      <c r="K1" t="s">
        <v>586</v>
      </c>
      <c r="U1" t="s">
        <v>587</v>
      </c>
    </row>
    <row r="2" spans="1:30" ht="16.5" thickBot="1">
      <c r="B2" s="695" t="s">
        <v>49</v>
      </c>
      <c r="C2" s="695"/>
      <c r="D2" s="695"/>
      <c r="E2" s="695"/>
      <c r="F2" s="695"/>
      <c r="G2" s="695"/>
      <c r="H2" s="695"/>
      <c r="I2" s="695"/>
      <c r="J2" s="695"/>
      <c r="L2" s="695" t="s">
        <v>49</v>
      </c>
      <c r="M2" s="695"/>
      <c r="N2" s="695"/>
      <c r="O2" s="695"/>
      <c r="P2" s="695"/>
      <c r="Q2" s="695"/>
      <c r="R2" s="695"/>
      <c r="S2" s="695"/>
      <c r="T2" s="695"/>
      <c r="V2" s="695" t="s">
        <v>49</v>
      </c>
      <c r="W2" s="695"/>
      <c r="X2" s="695"/>
      <c r="Y2" s="695"/>
      <c r="Z2" s="695"/>
      <c r="AA2" s="695"/>
      <c r="AB2" s="695"/>
      <c r="AC2" s="695"/>
      <c r="AD2" s="695"/>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588</v>
      </c>
      <c r="N25" t="s">
        <v>589</v>
      </c>
    </row>
    <row r="26" spans="1:30" ht="16.5" thickTop="1">
      <c r="A26" s="15"/>
      <c r="B26" s="693" t="s">
        <v>49</v>
      </c>
      <c r="C26" s="693"/>
      <c r="D26" s="693"/>
      <c r="E26" s="693"/>
      <c r="F26" s="693"/>
      <c r="G26" s="693"/>
      <c r="H26" s="693"/>
      <c r="I26" s="693"/>
      <c r="J26" s="693"/>
      <c r="K26" s="693"/>
      <c r="L26" s="693"/>
      <c r="M26" s="694"/>
      <c r="N26" s="15"/>
      <c r="O26" s="693" t="s">
        <v>49</v>
      </c>
      <c r="P26" s="693"/>
      <c r="Q26" s="693"/>
      <c r="R26" s="693"/>
      <c r="S26" s="693"/>
      <c r="T26" s="693"/>
      <c r="U26" s="693"/>
      <c r="V26" s="693"/>
      <c r="W26" s="693"/>
      <c r="X26" s="693"/>
      <c r="Y26" s="693"/>
      <c r="Z26" s="693"/>
      <c r="AA26" s="694"/>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590</v>
      </c>
    </row>
    <row r="51" spans="1:26" ht="16.5" thickTop="1">
      <c r="A51" s="15"/>
      <c r="B51" s="693" t="s">
        <v>49</v>
      </c>
      <c r="C51" s="693"/>
      <c r="D51" s="693"/>
      <c r="E51" s="693"/>
      <c r="F51" s="693"/>
      <c r="G51" s="693"/>
      <c r="H51" s="693"/>
      <c r="I51" s="693"/>
      <c r="J51" s="693"/>
      <c r="K51" s="693"/>
      <c r="L51" s="693"/>
      <c r="M51" s="693"/>
      <c r="N51" s="693"/>
      <c r="O51" s="693"/>
      <c r="P51" s="693"/>
      <c r="Q51" s="693"/>
      <c r="R51" s="693"/>
      <c r="S51" s="693"/>
      <c r="T51" s="693"/>
      <c r="U51" s="693"/>
      <c r="V51" s="693"/>
      <c r="W51" s="693"/>
      <c r="X51" s="693"/>
      <c r="Y51" s="693"/>
      <c r="Z51" s="694"/>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591</v>
      </c>
      <c r="C71" t="s">
        <v>592</v>
      </c>
      <c r="T71" t="s">
        <v>593</v>
      </c>
    </row>
    <row r="72" spans="1:26">
      <c r="A72" t="s">
        <v>405</v>
      </c>
      <c r="B72" t="s">
        <v>240</v>
      </c>
      <c r="C72" t="s">
        <v>594</v>
      </c>
      <c r="D72" t="s">
        <v>311</v>
      </c>
      <c r="E72" t="s">
        <v>312</v>
      </c>
      <c r="G72" t="s">
        <v>405</v>
      </c>
      <c r="H72" t="s">
        <v>240</v>
      </c>
      <c r="I72" t="s">
        <v>594</v>
      </c>
      <c r="J72" t="s">
        <v>311</v>
      </c>
      <c r="K72" t="s">
        <v>312</v>
      </c>
      <c r="M72" t="s">
        <v>405</v>
      </c>
      <c r="N72" t="s">
        <v>240</v>
      </c>
      <c r="O72" t="s">
        <v>594</v>
      </c>
      <c r="P72" t="s">
        <v>311</v>
      </c>
      <c r="Q72" t="s">
        <v>312</v>
      </c>
      <c r="U72" t="s">
        <v>595</v>
      </c>
      <c r="W72" t="s">
        <v>596</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598</v>
      </c>
      <c r="V73" t="s">
        <v>599</v>
      </c>
      <c r="W73" t="s">
        <v>598</v>
      </c>
      <c r="X73" t="s">
        <v>599</v>
      </c>
      <c r="Y73" t="s">
        <v>600</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597</v>
      </c>
      <c r="U74" t="s">
        <v>597</v>
      </c>
      <c r="V74" t="s">
        <v>597</v>
      </c>
      <c r="W74" t="s">
        <v>597</v>
      </c>
      <c r="X74" t="s">
        <v>597</v>
      </c>
      <c r="Y74" t="s">
        <v>597</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597</v>
      </c>
      <c r="U75" t="s">
        <v>597</v>
      </c>
      <c r="V75" t="s">
        <v>597</v>
      </c>
      <c r="W75" t="s">
        <v>597</v>
      </c>
      <c r="X75" t="s">
        <v>597</v>
      </c>
      <c r="Y75" t="s">
        <v>597</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597</v>
      </c>
      <c r="U76" t="s">
        <v>597</v>
      </c>
      <c r="V76" t="s">
        <v>597</v>
      </c>
      <c r="W76" t="s">
        <v>597</v>
      </c>
      <c r="X76" t="s">
        <v>597</v>
      </c>
      <c r="Y76" t="s">
        <v>597</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597</v>
      </c>
      <c r="U77" t="s">
        <v>597</v>
      </c>
      <c r="V77" t="s">
        <v>597</v>
      </c>
      <c r="W77" t="s">
        <v>597</v>
      </c>
      <c r="X77" t="s">
        <v>597</v>
      </c>
      <c r="Y77" t="s">
        <v>597</v>
      </c>
    </row>
    <row r="78" spans="1:26">
      <c r="B78">
        <v>32</v>
      </c>
      <c r="C78">
        <f t="shared" si="0"/>
        <v>1024</v>
      </c>
      <c r="D78" t="str">
        <f>Sheet1!W348</f>
        <v/>
      </c>
      <c r="E78" t="str">
        <f>Sheet1!X348</f>
        <v/>
      </c>
      <c r="H78">
        <v>38</v>
      </c>
      <c r="I78">
        <f t="shared" si="1"/>
        <v>1444</v>
      </c>
      <c r="J78" t="str">
        <f>Sheet1!W359</f>
        <v/>
      </c>
      <c r="K78" t="str">
        <f>Sheet1!X359</f>
        <v/>
      </c>
      <c r="O78" t="s">
        <v>601</v>
      </c>
      <c r="P78" t="e">
        <f>SLOPE(P73:P77,O73:O77)</f>
        <v>#DIV/0!</v>
      </c>
      <c r="Q78" t="e">
        <f>SLOPE(Q73:Q77,O73:O77)</f>
        <v>#DIV/0!</v>
      </c>
      <c r="T78" t="s">
        <v>597</v>
      </c>
      <c r="U78" t="s">
        <v>597</v>
      </c>
      <c r="V78" t="s">
        <v>597</v>
      </c>
      <c r="W78" t="s">
        <v>597</v>
      </c>
      <c r="X78" t="s">
        <v>597</v>
      </c>
      <c r="Y78" t="s">
        <v>597</v>
      </c>
    </row>
    <row r="79" spans="1:26">
      <c r="B79">
        <v>34</v>
      </c>
      <c r="C79">
        <f t="shared" si="0"/>
        <v>1156</v>
      </c>
      <c r="D79" t="str">
        <f>Sheet1!W349</f>
        <v/>
      </c>
      <c r="E79" t="str">
        <f>Sheet1!X349</f>
        <v/>
      </c>
      <c r="H79" t="s">
        <v>597</v>
      </c>
      <c r="I79" t="s">
        <v>601</v>
      </c>
      <c r="J79" t="e">
        <f>SLOPE(J73:J78,I73:I78)</f>
        <v>#DIV/0!</v>
      </c>
      <c r="K79" t="e">
        <f>SLOPE(K73:K78,I73:I78)</f>
        <v>#DIV/0!</v>
      </c>
      <c r="O79" t="s">
        <v>602</v>
      </c>
      <c r="P79" t="e">
        <f>INTERCEPT(P73:P77,O73:O77)</f>
        <v>#DIV/0!</v>
      </c>
      <c r="Q79" t="e">
        <f>INTERCEPT(Q73:Q77,O73:O77)</f>
        <v>#DIV/0!</v>
      </c>
      <c r="T79" t="s">
        <v>597</v>
      </c>
      <c r="U79" t="s">
        <v>597</v>
      </c>
      <c r="V79" t="s">
        <v>597</v>
      </c>
      <c r="W79" t="s">
        <v>597</v>
      </c>
      <c r="X79" t="s">
        <v>597</v>
      </c>
      <c r="Y79" t="s">
        <v>597</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601</v>
      </c>
      <c r="D82" t="e">
        <f>SLOPE(D73:D81,C73:C81)</f>
        <v>#DIV/0!</v>
      </c>
      <c r="E82" t="e">
        <f>SLOPE(E73:E81,C73:C81)</f>
        <v>#DIV/0!</v>
      </c>
      <c r="I82" t="s">
        <v>602</v>
      </c>
      <c r="J82" t="e">
        <f>INTERCEPT(J73:J78,I73:I78)</f>
        <v>#DIV/0!</v>
      </c>
      <c r="K82" t="e">
        <f>INTERCEPT(K73:K78,I73:I78)</f>
        <v>#DIV/0!</v>
      </c>
      <c r="O82" t="s">
        <v>603</v>
      </c>
      <c r="P82" t="e">
        <f>RSQ(P73:P77,O73:O77)</f>
        <v>#DIV/0!</v>
      </c>
      <c r="Q82" t="e">
        <f>RSQ(Q73:Q77,O73:O77)</f>
        <v>#DIV/0!</v>
      </c>
      <c r="T82" t="s">
        <v>597</v>
      </c>
      <c r="U82" t="s">
        <v>597</v>
      </c>
      <c r="V82" t="s">
        <v>597</v>
      </c>
      <c r="W82" t="s">
        <v>597</v>
      </c>
      <c r="X82" t="s">
        <v>597</v>
      </c>
      <c r="Y82" t="s">
        <v>597</v>
      </c>
    </row>
    <row r="83" spans="1:25">
      <c r="C83" t="s">
        <v>602</v>
      </c>
      <c r="D83" t="e">
        <f>INTERCEPT(D73:D81,C73:C81)</f>
        <v>#DIV/0!</v>
      </c>
      <c r="E83" t="e">
        <f>INTERCEPT(E73:E81,C73:C81)</f>
        <v>#DIV/0!</v>
      </c>
      <c r="I83" t="s">
        <v>603</v>
      </c>
      <c r="J83" t="e">
        <f>RSQ(J73:J78,I73:I78)</f>
        <v>#DIV/0!</v>
      </c>
      <c r="K83" t="e">
        <f>RSQ(K73:K78,I73:I78)</f>
        <v>#DIV/0!</v>
      </c>
      <c r="T83" t="s">
        <v>597</v>
      </c>
      <c r="U83" t="s">
        <v>597</v>
      </c>
      <c r="V83" t="s">
        <v>597</v>
      </c>
      <c r="W83" t="s">
        <v>597</v>
      </c>
      <c r="X83" t="s">
        <v>597</v>
      </c>
      <c r="Y83" t="s">
        <v>597</v>
      </c>
    </row>
    <row r="84" spans="1:25">
      <c r="C84" t="s">
        <v>603</v>
      </c>
      <c r="D84" t="e">
        <f>RSQ(D73:D81,C73:C81)</f>
        <v>#DIV/0!</v>
      </c>
      <c r="E84" t="e">
        <f>RSQ(E73:E81,C73:C81)</f>
        <v>#DIV/0!</v>
      </c>
      <c r="T84" t="s">
        <v>597</v>
      </c>
      <c r="U84" t="s">
        <v>597</v>
      </c>
      <c r="V84" t="s">
        <v>597</v>
      </c>
      <c r="W84" t="s">
        <v>597</v>
      </c>
      <c r="X84" t="s">
        <v>597</v>
      </c>
      <c r="Y84" t="s">
        <v>597</v>
      </c>
    </row>
    <row r="85" spans="1:25">
      <c r="A85" t="s">
        <v>346</v>
      </c>
      <c r="T85" t="s">
        <v>597</v>
      </c>
      <c r="U85" t="s">
        <v>597</v>
      </c>
      <c r="V85" t="s">
        <v>597</v>
      </c>
      <c r="W85" t="s">
        <v>597</v>
      </c>
      <c r="X85" t="s">
        <v>597</v>
      </c>
      <c r="Y85" t="s">
        <v>597</v>
      </c>
    </row>
    <row r="86" spans="1:25">
      <c r="A86" t="s">
        <v>405</v>
      </c>
      <c r="B86" t="s">
        <v>240</v>
      </c>
      <c r="C86" t="s">
        <v>342</v>
      </c>
      <c r="D86" t="s">
        <v>405</v>
      </c>
      <c r="E86" t="s">
        <v>240</v>
      </c>
      <c r="F86" t="s">
        <v>342</v>
      </c>
      <c r="G86" t="s">
        <v>405</v>
      </c>
      <c r="H86" t="s">
        <v>240</v>
      </c>
      <c r="I86" t="s">
        <v>342</v>
      </c>
      <c r="T86" t="s">
        <v>597</v>
      </c>
      <c r="U86" t="s">
        <v>597</v>
      </c>
      <c r="V86" t="s">
        <v>597</v>
      </c>
      <c r="W86" t="s">
        <v>597</v>
      </c>
      <c r="X86" t="s">
        <v>597</v>
      </c>
      <c r="Y86" t="s">
        <v>597</v>
      </c>
    </row>
    <row r="87" spans="1:25">
      <c r="A87" t="str">
        <f>A73</f>
        <v/>
      </c>
      <c r="B87">
        <v>24</v>
      </c>
      <c r="C87" s="24" t="str">
        <f>Sheet1!Q403</f>
        <v/>
      </c>
      <c r="D87" t="str">
        <f>G73</f>
        <v/>
      </c>
      <c r="E87">
        <v>28</v>
      </c>
      <c r="F87" s="24" t="str">
        <f>Sheet1!U403</f>
        <v/>
      </c>
      <c r="G87" t="str">
        <f>M73</f>
        <v/>
      </c>
      <c r="H87">
        <v>28</v>
      </c>
      <c r="I87" s="24" t="str">
        <f>Sheet1!Q416</f>
        <v/>
      </c>
      <c r="T87" t="s">
        <v>597</v>
      </c>
      <c r="U87" t="s">
        <v>597</v>
      </c>
      <c r="V87" t="s">
        <v>597</v>
      </c>
      <c r="W87" t="s">
        <v>597</v>
      </c>
      <c r="X87" t="s">
        <v>597</v>
      </c>
      <c r="Y87" t="s">
        <v>597</v>
      </c>
    </row>
    <row r="88" spans="1:25">
      <c r="A88" t="s">
        <v>239</v>
      </c>
      <c r="B88">
        <v>25</v>
      </c>
      <c r="C88" s="24" t="str">
        <f>Sheet1!R403</f>
        <v/>
      </c>
      <c r="D88" t="s">
        <v>239</v>
      </c>
      <c r="E88">
        <v>30</v>
      </c>
      <c r="F88" s="24" t="str">
        <f>Sheet1!V403</f>
        <v/>
      </c>
      <c r="G88" t="s">
        <v>239</v>
      </c>
      <c r="H88">
        <v>30</v>
      </c>
      <c r="I88" s="24" t="str">
        <f>Sheet1!R416</f>
        <v/>
      </c>
      <c r="T88" t="s">
        <v>597</v>
      </c>
      <c r="U88" t="s">
        <v>597</v>
      </c>
      <c r="V88" t="s">
        <v>597</v>
      </c>
      <c r="W88" t="s">
        <v>597</v>
      </c>
      <c r="X88" t="s">
        <v>597</v>
      </c>
      <c r="Y88" t="s">
        <v>597</v>
      </c>
    </row>
    <row r="89" spans="1:25">
      <c r="A89" t="str">
        <f>A75</f>
        <v/>
      </c>
      <c r="B89">
        <v>26</v>
      </c>
      <c r="C89" s="24">
        <f>Sheet1!AQ14</f>
        <v>0</v>
      </c>
      <c r="D89" t="str">
        <f>G75</f>
        <v/>
      </c>
      <c r="E89">
        <v>32</v>
      </c>
      <c r="F89" s="24" t="str">
        <f>Sheet1!W403</f>
        <v/>
      </c>
      <c r="G89" t="str">
        <f>M75</f>
        <v/>
      </c>
      <c r="H89">
        <v>32</v>
      </c>
      <c r="I89" s="24" t="str">
        <f>Sheet1!S416</f>
        <v/>
      </c>
      <c r="T89" t="s">
        <v>597</v>
      </c>
      <c r="U89" t="s">
        <v>597</v>
      </c>
      <c r="V89" t="s">
        <v>597</v>
      </c>
      <c r="W89" t="s">
        <v>597</v>
      </c>
      <c r="X89" t="s">
        <v>597</v>
      </c>
      <c r="Y89" t="s">
        <v>597</v>
      </c>
    </row>
    <row r="90" spans="1:25">
      <c r="B90">
        <v>28</v>
      </c>
      <c r="C90" s="24" t="str">
        <f>Sheet1!S403</f>
        <v/>
      </c>
      <c r="E90">
        <v>34</v>
      </c>
      <c r="F90" s="24" t="str">
        <f>Sheet1!X403</f>
        <v/>
      </c>
      <c r="H90">
        <v>34</v>
      </c>
      <c r="I90" s="24" t="str">
        <f>Sheet1!T416</f>
        <v/>
      </c>
      <c r="T90" t="s">
        <v>597</v>
      </c>
      <c r="U90" t="s">
        <v>597</v>
      </c>
      <c r="V90" t="s">
        <v>597</v>
      </c>
      <c r="W90" t="s">
        <v>597</v>
      </c>
      <c r="X90" t="s">
        <v>597</v>
      </c>
      <c r="Y90" t="s">
        <v>597</v>
      </c>
    </row>
    <row r="91" spans="1:25">
      <c r="B91">
        <v>30</v>
      </c>
      <c r="C91" s="24">
        <f>Sheet1!AQ23</f>
        <v>0</v>
      </c>
      <c r="E91">
        <v>36</v>
      </c>
      <c r="F91" s="24">
        <f>Sheet1!AQ38</f>
        <v>0</v>
      </c>
      <c r="H91">
        <v>38</v>
      </c>
      <c r="I91" s="24" t="str">
        <f>Sheet1!U416</f>
        <v/>
      </c>
      <c r="T91" t="s">
        <v>597</v>
      </c>
      <c r="U91" t="s">
        <v>597</v>
      </c>
      <c r="V91" t="s">
        <v>597</v>
      </c>
      <c r="W91" t="s">
        <v>597</v>
      </c>
      <c r="X91" t="s">
        <v>597</v>
      </c>
      <c r="Y91" t="s">
        <v>597</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601</v>
      </c>
      <c r="C96" t="e">
        <f>SLOPE(C87:C95,B87:B95)</f>
        <v>#DIV/0!</v>
      </c>
      <c r="E96" t="s">
        <v>601</v>
      </c>
      <c r="F96">
        <f>SLOPE(F87:F92,E87:E92)</f>
        <v>0</v>
      </c>
      <c r="H96" t="s">
        <v>601</v>
      </c>
      <c r="I96" t="e">
        <f>SLOPE(I87:I91,H87:H91)</f>
        <v>#DIV/0!</v>
      </c>
      <c r="T96" t="s">
        <v>597</v>
      </c>
      <c r="U96" t="s">
        <v>597</v>
      </c>
      <c r="V96" t="s">
        <v>597</v>
      </c>
      <c r="W96" t="s">
        <v>597</v>
      </c>
      <c r="X96" t="s">
        <v>597</v>
      </c>
      <c r="Y96" t="s">
        <v>597</v>
      </c>
    </row>
    <row r="97" spans="1:25">
      <c r="B97" t="s">
        <v>602</v>
      </c>
      <c r="C97" t="e">
        <f>INTERCEPT(C87:C95,B87:B95)</f>
        <v>#DIV/0!</v>
      </c>
      <c r="E97" t="s">
        <v>602</v>
      </c>
      <c r="F97">
        <f>INTERCEPT(F87:F92,E87:E92)</f>
        <v>0</v>
      </c>
      <c r="H97" t="s">
        <v>602</v>
      </c>
      <c r="I97" t="e">
        <f>INTERCEPT(I87:I91,H87:H91)</f>
        <v>#DIV/0!</v>
      </c>
      <c r="T97" t="s">
        <v>597</v>
      </c>
      <c r="U97" t="s">
        <v>597</v>
      </c>
      <c r="V97" t="s">
        <v>597</v>
      </c>
      <c r="W97" t="s">
        <v>597</v>
      </c>
      <c r="X97" t="s">
        <v>597</v>
      </c>
      <c r="Y97" t="s">
        <v>597</v>
      </c>
    </row>
    <row r="98" spans="1:25">
      <c r="B98" t="s">
        <v>603</v>
      </c>
      <c r="C98" t="e">
        <f>RSQ(C87:C95,B87:B95)</f>
        <v>#DIV/0!</v>
      </c>
      <c r="E98" t="s">
        <v>603</v>
      </c>
      <c r="F98" t="e">
        <f>RSQ(F87:F92,E87:E92)</f>
        <v>#DIV/0!</v>
      </c>
      <c r="H98" t="s">
        <v>603</v>
      </c>
      <c r="I98" t="e">
        <f>RSQ(I87:I91,H87:H91)</f>
        <v>#DIV/0!</v>
      </c>
      <c r="T98" t="s">
        <v>597</v>
      </c>
      <c r="U98" t="s">
        <v>597</v>
      </c>
      <c r="V98" t="s">
        <v>597</v>
      </c>
      <c r="W98" t="s">
        <v>597</v>
      </c>
      <c r="X98" t="s">
        <v>597</v>
      </c>
      <c r="Y98" t="s">
        <v>597</v>
      </c>
    </row>
    <row r="99" spans="1:25">
      <c r="A99" s="146" t="s">
        <v>405</v>
      </c>
      <c r="B99" s="146" t="s">
        <v>239</v>
      </c>
      <c r="C99" s="146" t="s">
        <v>604</v>
      </c>
      <c r="E99" t="s">
        <v>605</v>
      </c>
      <c r="F99" t="s">
        <v>606</v>
      </c>
      <c r="T99" t="s">
        <v>597</v>
      </c>
      <c r="U99" t="s">
        <v>597</v>
      </c>
      <c r="V99" t="s">
        <v>597</v>
      </c>
      <c r="W99" t="s">
        <v>597</v>
      </c>
      <c r="X99" t="s">
        <v>597</v>
      </c>
      <c r="Y99" t="s">
        <v>597</v>
      </c>
    </row>
    <row r="100" spans="1:25">
      <c r="A100" s="146" t="s">
        <v>607</v>
      </c>
      <c r="B100" s="146" t="s">
        <v>607</v>
      </c>
      <c r="C100" s="146">
        <v>0.12</v>
      </c>
      <c r="F100" t="s">
        <v>608</v>
      </c>
      <c r="T100" t="s">
        <v>597</v>
      </c>
      <c r="U100" t="s">
        <v>597</v>
      </c>
      <c r="V100" t="s">
        <v>597</v>
      </c>
      <c r="W100" t="s">
        <v>597</v>
      </c>
      <c r="X100" t="s">
        <v>597</v>
      </c>
      <c r="Y100" t="s">
        <v>597</v>
      </c>
    </row>
    <row r="101" spans="1:25">
      <c r="A101" s="146" t="s">
        <v>607</v>
      </c>
      <c r="B101" s="146" t="s">
        <v>609</v>
      </c>
      <c r="C101" s="146">
        <v>0.19</v>
      </c>
      <c r="F101" t="s">
        <v>610</v>
      </c>
      <c r="T101" t="s">
        <v>597</v>
      </c>
      <c r="U101" t="s">
        <v>597</v>
      </c>
      <c r="V101" t="s">
        <v>597</v>
      </c>
      <c r="W101" t="s">
        <v>597</v>
      </c>
      <c r="X101" t="s">
        <v>597</v>
      </c>
      <c r="Y101" t="s">
        <v>597</v>
      </c>
    </row>
    <row r="102" spans="1:25">
      <c r="A102" s="146" t="s">
        <v>609</v>
      </c>
      <c r="B102" s="146" t="s">
        <v>609</v>
      </c>
      <c r="C102" s="146">
        <v>0.22</v>
      </c>
      <c r="T102" t="s">
        <v>597</v>
      </c>
      <c r="U102" t="s">
        <v>597</v>
      </c>
      <c r="V102" t="s">
        <v>597</v>
      </c>
      <c r="W102" t="s">
        <v>597</v>
      </c>
      <c r="X102" t="s">
        <v>597</v>
      </c>
      <c r="Y102" t="s">
        <v>597</v>
      </c>
    </row>
    <row r="103" spans="1:25">
      <c r="T103" t="s">
        <v>597</v>
      </c>
      <c r="U103" t="s">
        <v>597</v>
      </c>
      <c r="V103" t="s">
        <v>597</v>
      </c>
      <c r="W103" t="s">
        <v>597</v>
      </c>
      <c r="X103" t="s">
        <v>597</v>
      </c>
      <c r="Y103" t="s">
        <v>597</v>
      </c>
    </row>
    <row r="104" spans="1:25">
      <c r="A104" t="s">
        <v>611</v>
      </c>
      <c r="B104" t="e">
        <f>"DGN values (mrad/R) for "&amp;Sheet1!$T$277&amp;" kV and HVL="&amp;ROUND(Sheet1!$X$280,2)&amp;" mm Al"</f>
        <v>#VALUE!</v>
      </c>
      <c r="G104" s="695" t="s">
        <v>441</v>
      </c>
      <c r="H104" s="695"/>
      <c r="I104" s="695"/>
      <c r="T104" t="s">
        <v>597</v>
      </c>
      <c r="U104" t="s">
        <v>597</v>
      </c>
      <c r="V104" t="s">
        <v>597</v>
      </c>
      <c r="W104" t="s">
        <v>597</v>
      </c>
      <c r="X104" t="s">
        <v>597</v>
      </c>
      <c r="Y104" t="s">
        <v>597</v>
      </c>
    </row>
    <row r="105" spans="1:25">
      <c r="A105" t="s">
        <v>612</v>
      </c>
      <c r="B105" t="s">
        <v>613</v>
      </c>
      <c r="C105" t="s">
        <v>614</v>
      </c>
      <c r="D105" t="s">
        <v>598</v>
      </c>
      <c r="E105" t="s">
        <v>599</v>
      </c>
      <c r="F105" t="s">
        <v>600</v>
      </c>
      <c r="G105" t="s">
        <v>598</v>
      </c>
      <c r="H105" t="s">
        <v>599</v>
      </c>
      <c r="I105" t="s">
        <v>600</v>
      </c>
      <c r="T105" t="s">
        <v>597</v>
      </c>
      <c r="U105" t="s">
        <v>597</v>
      </c>
      <c r="V105" t="s">
        <v>597</v>
      </c>
      <c r="W105" t="s">
        <v>597</v>
      </c>
      <c r="X105" t="s">
        <v>597</v>
      </c>
      <c r="Y105" t="s">
        <v>597</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597</v>
      </c>
      <c r="U106" t="s">
        <v>597</v>
      </c>
      <c r="V106" t="s">
        <v>597</v>
      </c>
      <c r="W106" t="s">
        <v>597</v>
      </c>
      <c r="X106" t="s">
        <v>597</v>
      </c>
      <c r="Y106" t="s">
        <v>597</v>
      </c>
    </row>
    <row r="107" spans="1:25">
      <c r="T107" t="s">
        <v>597</v>
      </c>
      <c r="U107" t="s">
        <v>597</v>
      </c>
      <c r="V107" t="s">
        <v>597</v>
      </c>
      <c r="W107" t="s">
        <v>597</v>
      </c>
      <c r="X107" t="s">
        <v>597</v>
      </c>
      <c r="Y107" t="s">
        <v>597</v>
      </c>
    </row>
    <row r="108" spans="1:25">
      <c r="A108" t="s">
        <v>615</v>
      </c>
      <c r="T108" t="s">
        <v>597</v>
      </c>
      <c r="U108" t="s">
        <v>597</v>
      </c>
      <c r="V108" t="s">
        <v>597</v>
      </c>
      <c r="W108" t="s">
        <v>597</v>
      </c>
      <c r="X108" t="s">
        <v>597</v>
      </c>
      <c r="Y108" t="s">
        <v>597</v>
      </c>
    </row>
    <row r="109" spans="1:25">
      <c r="B109" t="s">
        <v>240</v>
      </c>
      <c r="D109" t="s">
        <v>616</v>
      </c>
      <c r="E109" t="s">
        <v>617</v>
      </c>
      <c r="F109" t="s">
        <v>594</v>
      </c>
      <c r="G109" t="s">
        <v>618</v>
      </c>
      <c r="H109" t="s">
        <v>619</v>
      </c>
      <c r="I109" t="s">
        <v>620</v>
      </c>
      <c r="J109" t="s">
        <v>621</v>
      </c>
      <c r="T109" t="s">
        <v>597</v>
      </c>
      <c r="U109" t="s">
        <v>597</v>
      </c>
      <c r="V109" t="s">
        <v>597</v>
      </c>
      <c r="W109" t="s">
        <v>597</v>
      </c>
      <c r="X109" t="s">
        <v>597</v>
      </c>
      <c r="Y109" t="s">
        <v>597</v>
      </c>
    </row>
    <row r="110" spans="1:25">
      <c r="A110" t="s">
        <v>598</v>
      </c>
      <c r="B110" t="s">
        <v>622</v>
      </c>
      <c r="C110">
        <v>27.585999999999999</v>
      </c>
      <c r="D110">
        <v>-8375.0727645925508</v>
      </c>
      <c r="E110">
        <v>975.92543560432796</v>
      </c>
      <c r="F110">
        <v>-37.913729682039403</v>
      </c>
      <c r="G110">
        <v>0.49086583472609402</v>
      </c>
      <c r="H110">
        <v>0</v>
      </c>
      <c r="I110">
        <v>0</v>
      </c>
      <c r="J110">
        <v>0</v>
      </c>
      <c r="T110" t="s">
        <v>597</v>
      </c>
      <c r="U110" t="s">
        <v>597</v>
      </c>
      <c r="V110" t="s">
        <v>597</v>
      </c>
      <c r="W110" t="s">
        <v>597</v>
      </c>
      <c r="X110" t="s">
        <v>597</v>
      </c>
      <c r="Y110" t="s">
        <v>597</v>
      </c>
    </row>
    <row r="111" spans="1:25">
      <c r="B111" t="s">
        <v>623</v>
      </c>
      <c r="C111">
        <v>27.585999999999999</v>
      </c>
      <c r="D111">
        <v>-9984.6167916494396</v>
      </c>
      <c r="E111">
        <v>1436.52454571413</v>
      </c>
      <c r="F111">
        <v>-82.505102185254898</v>
      </c>
      <c r="G111">
        <v>2.36559081763837</v>
      </c>
      <c r="H111">
        <v>-3.38672433779705E-2</v>
      </c>
      <c r="I111">
        <v>1.93686920423126E-4</v>
      </c>
      <c r="J111">
        <v>0</v>
      </c>
      <c r="T111" t="s">
        <v>597</v>
      </c>
      <c r="U111" t="s">
        <v>597</v>
      </c>
      <c r="V111" t="s">
        <v>597</v>
      </c>
      <c r="W111" t="s">
        <v>597</v>
      </c>
      <c r="X111" t="s">
        <v>597</v>
      </c>
      <c r="Y111" t="s">
        <v>597</v>
      </c>
    </row>
    <row r="112" spans="1:25">
      <c r="C112" t="s">
        <v>569</v>
      </c>
      <c r="T112" t="s">
        <v>597</v>
      </c>
      <c r="U112" t="s">
        <v>597</v>
      </c>
      <c r="V112" t="s">
        <v>597</v>
      </c>
      <c r="W112" t="s">
        <v>597</v>
      </c>
      <c r="X112" t="s">
        <v>597</v>
      </c>
      <c r="Y112" t="s">
        <v>597</v>
      </c>
    </row>
    <row r="113" spans="1:25">
      <c r="C113" t="s">
        <v>570</v>
      </c>
      <c r="T113" t="s">
        <v>597</v>
      </c>
      <c r="U113" t="s">
        <v>597</v>
      </c>
      <c r="V113" t="s">
        <v>597</v>
      </c>
      <c r="W113" t="s">
        <v>597</v>
      </c>
      <c r="X113" t="s">
        <v>597</v>
      </c>
      <c r="Y113" t="s">
        <v>597</v>
      </c>
    </row>
    <row r="114" spans="1:25">
      <c r="B114" t="s">
        <v>240</v>
      </c>
      <c r="D114" t="s">
        <v>616</v>
      </c>
      <c r="E114" t="s">
        <v>617</v>
      </c>
      <c r="F114" t="s">
        <v>594</v>
      </c>
      <c r="G114" t="s">
        <v>618</v>
      </c>
      <c r="H114" t="s">
        <v>619</v>
      </c>
      <c r="I114" t="s">
        <v>620</v>
      </c>
      <c r="J114" t="s">
        <v>621</v>
      </c>
      <c r="T114" t="s">
        <v>597</v>
      </c>
      <c r="U114" t="s">
        <v>597</v>
      </c>
      <c r="V114" t="s">
        <v>597</v>
      </c>
      <c r="W114" t="s">
        <v>597</v>
      </c>
      <c r="X114" t="s">
        <v>597</v>
      </c>
      <c r="Y114" t="s">
        <v>597</v>
      </c>
    </row>
    <row r="115" spans="1:25">
      <c r="A115" t="s">
        <v>599</v>
      </c>
      <c r="B115" t="s">
        <v>622</v>
      </c>
      <c r="C115">
        <v>30.1</v>
      </c>
      <c r="D115">
        <v>-540847.69550077303</v>
      </c>
      <c r="E115">
        <v>100186.23364273099</v>
      </c>
      <c r="F115">
        <v>-7418.4790179812599</v>
      </c>
      <c r="G115">
        <v>274.47660929577501</v>
      </c>
      <c r="H115">
        <v>-5.07436954359087</v>
      </c>
      <c r="I115">
        <v>3.7500574787580898E-2</v>
      </c>
      <c r="J115">
        <v>0</v>
      </c>
      <c r="T115" t="s">
        <v>597</v>
      </c>
      <c r="U115" t="s">
        <v>597</v>
      </c>
      <c r="V115" t="s">
        <v>597</v>
      </c>
      <c r="W115" t="s">
        <v>597</v>
      </c>
      <c r="X115" t="s">
        <v>597</v>
      </c>
      <c r="Y115" t="s">
        <v>597</v>
      </c>
    </row>
    <row r="116" spans="1:25">
      <c r="B116" t="s">
        <v>623</v>
      </c>
      <c r="C116">
        <v>30.1</v>
      </c>
      <c r="D116">
        <v>-11057.773936199201</v>
      </c>
      <c r="E116">
        <v>1297.2285673766901</v>
      </c>
      <c r="F116">
        <v>-56.989188989725697</v>
      </c>
      <c r="G116">
        <v>1.1115828564217201</v>
      </c>
      <c r="H116">
        <v>-8.1233997365129599E-3</v>
      </c>
      <c r="I116">
        <v>0</v>
      </c>
      <c r="J116">
        <v>0</v>
      </c>
      <c r="T116" t="s">
        <v>597</v>
      </c>
      <c r="U116" t="s">
        <v>597</v>
      </c>
      <c r="V116" t="s">
        <v>597</v>
      </c>
      <c r="W116" t="s">
        <v>597</v>
      </c>
      <c r="X116" t="s">
        <v>597</v>
      </c>
      <c r="Y116" t="s">
        <v>597</v>
      </c>
    </row>
    <row r="117" spans="1:25">
      <c r="C117" t="s">
        <v>574</v>
      </c>
      <c r="T117" t="s">
        <v>597</v>
      </c>
      <c r="U117" t="s">
        <v>597</v>
      </c>
      <c r="V117" t="s">
        <v>597</v>
      </c>
      <c r="W117" t="s">
        <v>597</v>
      </c>
      <c r="X117" t="s">
        <v>597</v>
      </c>
      <c r="Y117" t="s">
        <v>597</v>
      </c>
    </row>
    <row r="118" spans="1:25">
      <c r="C118" t="s">
        <v>575</v>
      </c>
      <c r="T118" t="s">
        <v>597</v>
      </c>
      <c r="U118" t="s">
        <v>597</v>
      </c>
      <c r="V118" t="s">
        <v>597</v>
      </c>
      <c r="W118" t="s">
        <v>597</v>
      </c>
      <c r="X118" t="s">
        <v>597</v>
      </c>
      <c r="Y118" t="s">
        <v>597</v>
      </c>
    </row>
    <row r="119" spans="1:25">
      <c r="T119" t="s">
        <v>597</v>
      </c>
      <c r="U119" t="s">
        <v>597</v>
      </c>
      <c r="V119" t="s">
        <v>597</v>
      </c>
      <c r="W119" t="s">
        <v>597</v>
      </c>
      <c r="X119" t="s">
        <v>597</v>
      </c>
      <c r="Y119" t="s">
        <v>597</v>
      </c>
    </row>
    <row r="120" spans="1:25">
      <c r="A120" t="s">
        <v>624</v>
      </c>
      <c r="K120" t="s">
        <v>625</v>
      </c>
      <c r="T120" t="s">
        <v>597</v>
      </c>
      <c r="U120" t="s">
        <v>597</v>
      </c>
      <c r="V120" t="s">
        <v>597</v>
      </c>
      <c r="W120" t="s">
        <v>597</v>
      </c>
      <c r="X120" t="s">
        <v>597</v>
      </c>
      <c r="Y120" t="s">
        <v>597</v>
      </c>
    </row>
    <row r="121" spans="1:25">
      <c r="B121" t="s">
        <v>240</v>
      </c>
      <c r="D121" t="s">
        <v>616</v>
      </c>
      <c r="E121" t="s">
        <v>617</v>
      </c>
      <c r="F121" t="s">
        <v>594</v>
      </c>
      <c r="G121" t="s">
        <v>618</v>
      </c>
      <c r="H121" t="s">
        <v>619</v>
      </c>
      <c r="K121" t="s">
        <v>626</v>
      </c>
      <c r="N121" t="s">
        <v>627</v>
      </c>
      <c r="T121" t="s">
        <v>597</v>
      </c>
      <c r="U121" t="s">
        <v>597</v>
      </c>
      <c r="V121" t="s">
        <v>597</v>
      </c>
      <c r="W121" t="s">
        <v>597</v>
      </c>
      <c r="X121" t="s">
        <v>597</v>
      </c>
      <c r="Y121" t="s">
        <v>597</v>
      </c>
    </row>
    <row r="122" spans="1:25">
      <c r="A122" t="s">
        <v>598</v>
      </c>
      <c r="B122" t="s">
        <v>622</v>
      </c>
      <c r="C122">
        <v>26.9</v>
      </c>
      <c r="D122">
        <v>138.88667000000001</v>
      </c>
      <c r="E122">
        <v>-10.72639</v>
      </c>
      <c r="F122">
        <v>0.26216</v>
      </c>
      <c r="G122">
        <v>-8.1999999999999998E-4</v>
      </c>
      <c r="K122" t="s">
        <v>240</v>
      </c>
      <c r="L122" t="s">
        <v>628</v>
      </c>
      <c r="M122" t="s">
        <v>629</v>
      </c>
      <c r="N122" t="s">
        <v>240</v>
      </c>
      <c r="O122" t="s">
        <v>628</v>
      </c>
      <c r="P122" t="s">
        <v>629</v>
      </c>
      <c r="T122" t="s">
        <v>597</v>
      </c>
      <c r="U122" t="s">
        <v>597</v>
      </c>
      <c r="V122" t="s">
        <v>597</v>
      </c>
      <c r="W122" t="s">
        <v>597</v>
      </c>
      <c r="X122" t="s">
        <v>597</v>
      </c>
      <c r="Y122" t="s">
        <v>597</v>
      </c>
    </row>
    <row r="123" spans="1:25">
      <c r="B123" t="s">
        <v>623</v>
      </c>
      <c r="C123">
        <v>26.9</v>
      </c>
      <c r="D123">
        <v>-5009.7751651999997</v>
      </c>
      <c r="E123">
        <v>605.73200599999996</v>
      </c>
      <c r="F123">
        <v>-27.3018617</v>
      </c>
      <c r="G123">
        <v>0.54671139999999996</v>
      </c>
      <c r="H123">
        <v>-4.0986E-3</v>
      </c>
      <c r="K123">
        <v>22</v>
      </c>
      <c r="L123">
        <v>0.2</v>
      </c>
      <c r="M123">
        <v>0.1</v>
      </c>
      <c r="N123">
        <v>22</v>
      </c>
      <c r="O123">
        <v>0.2</v>
      </c>
      <c r="P123">
        <v>-0.2</v>
      </c>
      <c r="T123" t="s">
        <v>597</v>
      </c>
      <c r="U123" t="s">
        <v>597</v>
      </c>
      <c r="V123" t="s">
        <v>597</v>
      </c>
      <c r="W123" t="s">
        <v>597</v>
      </c>
      <c r="X123" t="s">
        <v>597</v>
      </c>
      <c r="Y123" t="s">
        <v>597</v>
      </c>
    </row>
    <row r="124" spans="1:25">
      <c r="K124">
        <v>23</v>
      </c>
      <c r="L124">
        <v>0.2</v>
      </c>
      <c r="M124">
        <v>-0.1</v>
      </c>
      <c r="N124">
        <v>23</v>
      </c>
      <c r="O124">
        <v>0.4</v>
      </c>
      <c r="P124">
        <v>-0.1</v>
      </c>
      <c r="T124" t="s">
        <v>597</v>
      </c>
      <c r="U124" t="s">
        <v>597</v>
      </c>
      <c r="V124" t="s">
        <v>597</v>
      </c>
      <c r="W124" t="s">
        <v>597</v>
      </c>
      <c r="X124" t="s">
        <v>597</v>
      </c>
      <c r="Y124" t="s">
        <v>597</v>
      </c>
    </row>
    <row r="125" spans="1:25">
      <c r="A125" t="s">
        <v>599</v>
      </c>
      <c r="B125" t="s">
        <v>240</v>
      </c>
      <c r="D125" t="s">
        <v>616</v>
      </c>
      <c r="E125" t="s">
        <v>617</v>
      </c>
      <c r="F125" t="s">
        <v>594</v>
      </c>
      <c r="G125" t="s">
        <v>618</v>
      </c>
      <c r="H125" t="s">
        <v>619</v>
      </c>
      <c r="K125">
        <v>24</v>
      </c>
      <c r="L125">
        <v>0.1</v>
      </c>
      <c r="M125">
        <v>-0.4</v>
      </c>
      <c r="N125">
        <v>24</v>
      </c>
      <c r="O125">
        <v>0.4</v>
      </c>
      <c r="P125">
        <v>0</v>
      </c>
      <c r="T125" t="s">
        <v>597</v>
      </c>
      <c r="U125" t="s">
        <v>597</v>
      </c>
      <c r="V125" t="s">
        <v>597</v>
      </c>
      <c r="W125" t="s">
        <v>597</v>
      </c>
      <c r="X125" t="s">
        <v>597</v>
      </c>
      <c r="Y125" t="s">
        <v>597</v>
      </c>
    </row>
    <row r="126" spans="1:25">
      <c r="B126" t="s">
        <v>622</v>
      </c>
      <c r="C126">
        <v>28.7</v>
      </c>
      <c r="D126">
        <v>296.34185000000002</v>
      </c>
      <c r="E126">
        <v>-31.629249999999999</v>
      </c>
      <c r="F126">
        <v>1.18025</v>
      </c>
      <c r="G126">
        <v>-1.417E-2</v>
      </c>
      <c r="K126">
        <v>25</v>
      </c>
      <c r="L126">
        <v>0.1</v>
      </c>
      <c r="M126">
        <v>-0.3</v>
      </c>
      <c r="N126">
        <v>25</v>
      </c>
      <c r="O126">
        <v>0.5</v>
      </c>
      <c r="P126">
        <v>-0.1</v>
      </c>
      <c r="T126" t="s">
        <v>597</v>
      </c>
      <c r="U126" t="s">
        <v>597</v>
      </c>
      <c r="V126" t="s">
        <v>597</v>
      </c>
      <c r="W126" t="s">
        <v>597</v>
      </c>
      <c r="X126" t="s">
        <v>597</v>
      </c>
      <c r="Y126" t="s">
        <v>597</v>
      </c>
    </row>
    <row r="127" spans="1:25">
      <c r="B127" t="s">
        <v>623</v>
      </c>
      <c r="C127">
        <v>28.7</v>
      </c>
      <c r="D127">
        <v>4.8344690000000003</v>
      </c>
      <c r="E127">
        <v>0.919242</v>
      </c>
      <c r="K127">
        <v>26</v>
      </c>
      <c r="L127">
        <v>0</v>
      </c>
      <c r="M127">
        <v>-0.2</v>
      </c>
      <c r="N127">
        <v>26</v>
      </c>
      <c r="O127">
        <v>0.5</v>
      </c>
      <c r="P127">
        <v>-0.2</v>
      </c>
      <c r="T127" t="s">
        <v>597</v>
      </c>
      <c r="U127" t="s">
        <v>597</v>
      </c>
      <c r="V127" t="s">
        <v>597</v>
      </c>
      <c r="W127" t="s">
        <v>597</v>
      </c>
      <c r="X127" t="s">
        <v>597</v>
      </c>
      <c r="Y127" t="s">
        <v>597</v>
      </c>
    </row>
    <row r="128" spans="1:25">
      <c r="K128">
        <v>27</v>
      </c>
      <c r="L128">
        <v>0.1</v>
      </c>
      <c r="M128">
        <v>-0.3</v>
      </c>
      <c r="N128">
        <v>27</v>
      </c>
      <c r="O128">
        <v>0.7</v>
      </c>
      <c r="P128">
        <v>-0.2</v>
      </c>
      <c r="T128" t="s">
        <v>597</v>
      </c>
      <c r="U128" t="s">
        <v>597</v>
      </c>
      <c r="V128" t="s">
        <v>597</v>
      </c>
      <c r="W128" t="s">
        <v>597</v>
      </c>
      <c r="X128" t="s">
        <v>597</v>
      </c>
      <c r="Y128" t="s">
        <v>597</v>
      </c>
    </row>
    <row r="129" spans="1:25">
      <c r="A129" t="s">
        <v>600</v>
      </c>
      <c r="D129" t="s">
        <v>616</v>
      </c>
      <c r="E129" t="s">
        <v>617</v>
      </c>
      <c r="F129" t="s">
        <v>594</v>
      </c>
      <c r="G129" t="s">
        <v>618</v>
      </c>
      <c r="H129" t="s">
        <v>619</v>
      </c>
      <c r="K129">
        <v>28</v>
      </c>
      <c r="L129">
        <v>0.2</v>
      </c>
      <c r="M129">
        <v>-0.5</v>
      </c>
      <c r="N129">
        <v>28</v>
      </c>
      <c r="O129">
        <v>0.9</v>
      </c>
      <c r="P129">
        <v>-0.1</v>
      </c>
      <c r="T129" t="s">
        <v>597</v>
      </c>
      <c r="U129" t="s">
        <v>597</v>
      </c>
      <c r="V129" t="s">
        <v>597</v>
      </c>
      <c r="W129" t="s">
        <v>597</v>
      </c>
      <c r="X129" t="s">
        <v>597</v>
      </c>
      <c r="Y129" t="s">
        <v>597</v>
      </c>
    </row>
    <row r="130" spans="1:25">
      <c r="B130" t="s">
        <v>622</v>
      </c>
      <c r="C130">
        <v>28.7</v>
      </c>
      <c r="D130">
        <v>49.311149999999998</v>
      </c>
      <c r="E130">
        <v>-2.9301699999999999</v>
      </c>
      <c r="F130">
        <v>7.3789999999999994E-2</v>
      </c>
      <c r="K130">
        <v>29</v>
      </c>
      <c r="L130">
        <v>0.4</v>
      </c>
      <c r="M130">
        <v>-0.2</v>
      </c>
      <c r="N130">
        <v>29</v>
      </c>
      <c r="O130">
        <v>0.8</v>
      </c>
      <c r="P130">
        <v>-0.3</v>
      </c>
      <c r="T130" t="s">
        <v>597</v>
      </c>
      <c r="U130" t="s">
        <v>597</v>
      </c>
      <c r="V130" t="s">
        <v>597</v>
      </c>
      <c r="W130" t="s">
        <v>597</v>
      </c>
      <c r="X130" t="s">
        <v>597</v>
      </c>
      <c r="Y130" t="s">
        <v>597</v>
      </c>
    </row>
    <row r="131" spans="1:25">
      <c r="C131" t="s">
        <v>630</v>
      </c>
      <c r="D131">
        <v>-24.875</v>
      </c>
      <c r="E131">
        <v>1.8031999999999999</v>
      </c>
      <c r="K131">
        <v>30</v>
      </c>
      <c r="L131">
        <v>0.6</v>
      </c>
      <c r="M131">
        <v>0</v>
      </c>
      <c r="N131">
        <v>30</v>
      </c>
      <c r="O131">
        <v>0.8</v>
      </c>
      <c r="P131">
        <v>-0.4</v>
      </c>
      <c r="T131" t="s">
        <v>597</v>
      </c>
      <c r="U131" t="s">
        <v>597</v>
      </c>
      <c r="V131" t="s">
        <v>597</v>
      </c>
      <c r="W131" t="s">
        <v>597</v>
      </c>
      <c r="X131" t="s">
        <v>597</v>
      </c>
      <c r="Y131" t="s">
        <v>597</v>
      </c>
    </row>
    <row r="132" spans="1:25">
      <c r="B132" t="s">
        <v>623</v>
      </c>
      <c r="C132">
        <v>30.1</v>
      </c>
      <c r="D132">
        <v>-4.8346099999999996</v>
      </c>
      <c r="E132">
        <v>1.1571499999999999</v>
      </c>
      <c r="K132">
        <v>31</v>
      </c>
      <c r="L132">
        <v>0.8</v>
      </c>
      <c r="M132">
        <v>0.1</v>
      </c>
      <c r="N132">
        <v>31</v>
      </c>
      <c r="O132">
        <v>0.8</v>
      </c>
      <c r="P132">
        <v>-0.3</v>
      </c>
      <c r="T132" t="s">
        <v>597</v>
      </c>
      <c r="U132" t="s">
        <v>597</v>
      </c>
      <c r="V132" t="s">
        <v>597</v>
      </c>
      <c r="W132" t="s">
        <v>597</v>
      </c>
      <c r="X132" t="s">
        <v>597</v>
      </c>
      <c r="Y132" t="s">
        <v>597</v>
      </c>
    </row>
    <row r="133" spans="1:25">
      <c r="K133">
        <v>32</v>
      </c>
      <c r="L133">
        <v>1</v>
      </c>
      <c r="M133">
        <v>0.2</v>
      </c>
      <c r="N133">
        <v>32</v>
      </c>
      <c r="O133">
        <v>0.8</v>
      </c>
      <c r="P133">
        <v>-0.3</v>
      </c>
      <c r="T133" t="s">
        <v>597</v>
      </c>
      <c r="U133" t="s">
        <v>597</v>
      </c>
      <c r="V133" t="s">
        <v>597</v>
      </c>
      <c r="W133" t="s">
        <v>597</v>
      </c>
      <c r="X133" t="s">
        <v>597</v>
      </c>
      <c r="Y133" t="s">
        <v>597</v>
      </c>
    </row>
    <row r="134" spans="1:25">
      <c r="A134" t="s">
        <v>631</v>
      </c>
      <c r="K134">
        <v>33</v>
      </c>
      <c r="L134">
        <v>1</v>
      </c>
      <c r="M134">
        <v>0.4</v>
      </c>
      <c r="N134">
        <v>33</v>
      </c>
      <c r="O134">
        <v>0.9</v>
      </c>
      <c r="P134">
        <v>-0.3</v>
      </c>
      <c r="T134" t="s">
        <v>597</v>
      </c>
      <c r="U134" t="s">
        <v>597</v>
      </c>
      <c r="V134" t="s">
        <v>597</v>
      </c>
      <c r="W134" t="s">
        <v>597</v>
      </c>
      <c r="X134" t="s">
        <v>597</v>
      </c>
      <c r="Y134" t="s">
        <v>597</v>
      </c>
    </row>
    <row r="135" spans="1:25">
      <c r="A135" t="s">
        <v>440</v>
      </c>
      <c r="K135">
        <v>34</v>
      </c>
      <c r="L135">
        <v>1.1000000000000001</v>
      </c>
      <c r="M135">
        <v>0.6</v>
      </c>
      <c r="N135">
        <v>34</v>
      </c>
      <c r="O135">
        <v>1.1000000000000001</v>
      </c>
      <c r="P135">
        <v>-0.3</v>
      </c>
      <c r="T135" t="s">
        <v>597</v>
      </c>
      <c r="U135" t="s">
        <v>597</v>
      </c>
      <c r="V135" t="s">
        <v>597</v>
      </c>
      <c r="W135" t="s">
        <v>597</v>
      </c>
      <c r="X135" t="s">
        <v>597</v>
      </c>
      <c r="Y135" t="s">
        <v>597</v>
      </c>
    </row>
    <row r="136" spans="1:25">
      <c r="A136" t="s">
        <v>632</v>
      </c>
      <c r="B136">
        <v>0</v>
      </c>
      <c r="C136">
        <v>1</v>
      </c>
      <c r="D136">
        <v>2</v>
      </c>
      <c r="E136">
        <v>3</v>
      </c>
      <c r="F136">
        <v>4</v>
      </c>
      <c r="G136">
        <v>5</v>
      </c>
      <c r="H136">
        <v>6</v>
      </c>
      <c r="I136">
        <v>7</v>
      </c>
      <c r="K136">
        <v>35</v>
      </c>
      <c r="L136">
        <v>1.2</v>
      </c>
      <c r="M136">
        <v>0.6</v>
      </c>
      <c r="N136">
        <v>35</v>
      </c>
      <c r="O136">
        <v>1.1000000000000001</v>
      </c>
      <c r="P136">
        <v>-0.2</v>
      </c>
      <c r="T136" t="s">
        <v>597</v>
      </c>
      <c r="U136" t="s">
        <v>597</v>
      </c>
      <c r="V136" t="s">
        <v>597</v>
      </c>
      <c r="W136" t="s">
        <v>597</v>
      </c>
      <c r="X136" t="s">
        <v>597</v>
      </c>
      <c r="Y136" t="s">
        <v>597</v>
      </c>
    </row>
    <row r="137" spans="1:25">
      <c r="A137">
        <v>2</v>
      </c>
      <c r="B137">
        <v>1</v>
      </c>
      <c r="C137">
        <v>1</v>
      </c>
      <c r="D137">
        <v>1</v>
      </c>
      <c r="E137">
        <v>1</v>
      </c>
      <c r="F137">
        <v>1</v>
      </c>
      <c r="G137">
        <v>1</v>
      </c>
      <c r="H137">
        <v>1</v>
      </c>
      <c r="I137">
        <v>1</v>
      </c>
      <c r="K137">
        <v>36</v>
      </c>
      <c r="L137">
        <v>1.4</v>
      </c>
      <c r="M137">
        <v>0.6</v>
      </c>
      <c r="N137">
        <v>36</v>
      </c>
      <c r="O137">
        <v>1.2</v>
      </c>
      <c r="P137">
        <v>-0.2</v>
      </c>
      <c r="T137" t="s">
        <v>597</v>
      </c>
      <c r="U137" t="s">
        <v>597</v>
      </c>
      <c r="V137" t="s">
        <v>597</v>
      </c>
      <c r="W137" t="s">
        <v>597</v>
      </c>
      <c r="X137" t="s">
        <v>597</v>
      </c>
      <c r="Y137" t="s">
        <v>597</v>
      </c>
    </row>
    <row r="138" spans="1:25">
      <c r="A138">
        <v>4</v>
      </c>
      <c r="B138">
        <v>1</v>
      </c>
      <c r="C138">
        <v>1</v>
      </c>
      <c r="D138">
        <v>1</v>
      </c>
      <c r="E138">
        <v>1</v>
      </c>
      <c r="F138">
        <v>1</v>
      </c>
      <c r="G138">
        <v>1</v>
      </c>
      <c r="H138">
        <v>1</v>
      </c>
      <c r="I138">
        <v>1</v>
      </c>
      <c r="K138">
        <v>37</v>
      </c>
      <c r="L138">
        <v>1.5</v>
      </c>
      <c r="M138">
        <v>0.7</v>
      </c>
      <c r="N138">
        <v>37</v>
      </c>
      <c r="O138">
        <v>1.1000000000000001</v>
      </c>
      <c r="P138">
        <v>-0.1</v>
      </c>
      <c r="T138" t="s">
        <v>597</v>
      </c>
      <c r="U138" t="s">
        <v>597</v>
      </c>
      <c r="V138" t="s">
        <v>597</v>
      </c>
      <c r="W138" t="s">
        <v>597</v>
      </c>
      <c r="X138" t="s">
        <v>597</v>
      </c>
      <c r="Y138" t="s">
        <v>597</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597</v>
      </c>
      <c r="U139" t="s">
        <v>597</v>
      </c>
      <c r="V139" t="s">
        <v>597</v>
      </c>
      <c r="W139" t="s">
        <v>597</v>
      </c>
      <c r="X139" t="s">
        <v>597</v>
      </c>
      <c r="Y139" t="s">
        <v>597</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597</v>
      </c>
      <c r="U140" t="s">
        <v>597</v>
      </c>
      <c r="V140" t="s">
        <v>597</v>
      </c>
      <c r="W140" t="s">
        <v>597</v>
      </c>
      <c r="X140" t="s">
        <v>597</v>
      </c>
      <c r="Y140" t="s">
        <v>597</v>
      </c>
    </row>
    <row r="141" spans="1:25">
      <c r="A141" t="s">
        <v>502</v>
      </c>
      <c r="T141" t="s">
        <v>597</v>
      </c>
      <c r="U141" t="s">
        <v>597</v>
      </c>
      <c r="V141" t="s">
        <v>597</v>
      </c>
      <c r="W141" t="s">
        <v>597</v>
      </c>
      <c r="X141" t="s">
        <v>597</v>
      </c>
      <c r="Y141" t="s">
        <v>597</v>
      </c>
    </row>
    <row r="142" spans="1:25">
      <c r="A142" t="s">
        <v>632</v>
      </c>
      <c r="B142">
        <v>0</v>
      </c>
      <c r="C142">
        <v>1</v>
      </c>
      <c r="D142">
        <v>2</v>
      </c>
      <c r="E142">
        <v>3</v>
      </c>
      <c r="F142">
        <v>4</v>
      </c>
      <c r="T142" t="s">
        <v>597</v>
      </c>
      <c r="U142" t="s">
        <v>597</v>
      </c>
      <c r="V142" t="s">
        <v>597</v>
      </c>
      <c r="W142" t="s">
        <v>597</v>
      </c>
      <c r="X142" t="s">
        <v>597</v>
      </c>
      <c r="Y142" t="s">
        <v>597</v>
      </c>
    </row>
    <row r="143" spans="1:25">
      <c r="A143">
        <v>2</v>
      </c>
      <c r="B143">
        <v>1.1499999999999999</v>
      </c>
      <c r="C143">
        <v>1.1499999999999999</v>
      </c>
      <c r="D143">
        <v>1.1499999999999999</v>
      </c>
      <c r="E143">
        <v>1.1499999999999999</v>
      </c>
      <c r="F143">
        <v>1.5</v>
      </c>
      <c r="T143" t="s">
        <v>597</v>
      </c>
      <c r="U143" t="s">
        <v>597</v>
      </c>
      <c r="V143" t="s">
        <v>597</v>
      </c>
      <c r="W143" t="s">
        <v>597</v>
      </c>
      <c r="X143" t="s">
        <v>597</v>
      </c>
      <c r="Y143" t="s">
        <v>597</v>
      </c>
    </row>
    <row r="144" spans="1:25">
      <c r="A144">
        <v>4</v>
      </c>
      <c r="B144">
        <v>1.1499999999999999</v>
      </c>
      <c r="C144">
        <v>1.1499999999999999</v>
      </c>
      <c r="D144">
        <v>1.1499999999999999</v>
      </c>
      <c r="E144">
        <v>1.1499999999999999</v>
      </c>
      <c r="F144">
        <v>1.5</v>
      </c>
      <c r="T144" t="s">
        <v>597</v>
      </c>
      <c r="U144" t="s">
        <v>597</v>
      </c>
      <c r="V144" t="s">
        <v>597</v>
      </c>
      <c r="W144" t="s">
        <v>597</v>
      </c>
      <c r="X144" t="s">
        <v>597</v>
      </c>
      <c r="Y144" t="s">
        <v>597</v>
      </c>
    </row>
    <row r="145" spans="1:25">
      <c r="A145">
        <v>6</v>
      </c>
      <c r="B145">
        <v>1.19</v>
      </c>
      <c r="C145">
        <v>1.18</v>
      </c>
      <c r="D145">
        <v>1.18</v>
      </c>
      <c r="E145">
        <v>1.18</v>
      </c>
      <c r="F145">
        <v>1.55</v>
      </c>
      <c r="T145" t="s">
        <v>597</v>
      </c>
      <c r="U145" t="s">
        <v>597</v>
      </c>
      <c r="V145" t="s">
        <v>597</v>
      </c>
      <c r="W145" t="s">
        <v>597</v>
      </c>
      <c r="X145" t="s">
        <v>597</v>
      </c>
      <c r="Y145" t="s">
        <v>597</v>
      </c>
    </row>
    <row r="146" spans="1:25">
      <c r="A146">
        <v>8</v>
      </c>
      <c r="B146">
        <v>1.28</v>
      </c>
      <c r="C146">
        <v>1.24</v>
      </c>
      <c r="D146">
        <v>1.22</v>
      </c>
      <c r="E146">
        <v>1.29</v>
      </c>
      <c r="F146">
        <v>1.67</v>
      </c>
      <c r="T146" t="s">
        <v>597</v>
      </c>
      <c r="U146" t="s">
        <v>597</v>
      </c>
      <c r="V146" t="s">
        <v>597</v>
      </c>
      <c r="W146" t="s">
        <v>597</v>
      </c>
      <c r="X146" t="s">
        <v>597</v>
      </c>
      <c r="Y146" t="s">
        <v>597</v>
      </c>
    </row>
    <row r="147" spans="1:25">
      <c r="A147" t="s">
        <v>633</v>
      </c>
      <c r="D147" t="s">
        <v>634</v>
      </c>
      <c r="T147" t="s">
        <v>597</v>
      </c>
      <c r="U147" t="s">
        <v>597</v>
      </c>
      <c r="V147" t="s">
        <v>597</v>
      </c>
      <c r="W147" t="s">
        <v>597</v>
      </c>
      <c r="X147" t="s">
        <v>597</v>
      </c>
      <c r="Y147" t="s">
        <v>597</v>
      </c>
    </row>
    <row r="148" spans="1:25">
      <c r="A148" t="s">
        <v>632</v>
      </c>
      <c r="B148">
        <v>0</v>
      </c>
      <c r="D148" t="s">
        <v>47</v>
      </c>
      <c r="E148">
        <v>0</v>
      </c>
      <c r="F148">
        <v>1</v>
      </c>
      <c r="T148" t="s">
        <v>597</v>
      </c>
      <c r="U148" t="s">
        <v>597</v>
      </c>
      <c r="V148" t="s">
        <v>597</v>
      </c>
      <c r="W148" t="s">
        <v>597</v>
      </c>
      <c r="X148" t="s">
        <v>597</v>
      </c>
      <c r="Y148" t="s">
        <v>597</v>
      </c>
    </row>
    <row r="149" spans="1:25">
      <c r="A149">
        <v>2</v>
      </c>
      <c r="B149">
        <v>0.91</v>
      </c>
      <c r="D149">
        <v>2</v>
      </c>
      <c r="E149">
        <v>1</v>
      </c>
      <c r="F149">
        <v>0.72</v>
      </c>
      <c r="T149" t="s">
        <v>597</v>
      </c>
      <c r="U149" t="s">
        <v>597</v>
      </c>
      <c r="V149" t="s">
        <v>597</v>
      </c>
      <c r="W149" t="s">
        <v>597</v>
      </c>
      <c r="X149" t="s">
        <v>597</v>
      </c>
      <c r="Y149" t="s">
        <v>597</v>
      </c>
    </row>
    <row r="150" spans="1:25">
      <c r="A150">
        <v>4</v>
      </c>
      <c r="B150">
        <v>1</v>
      </c>
      <c r="D150">
        <v>4</v>
      </c>
      <c r="E150">
        <v>1</v>
      </c>
      <c r="F150">
        <v>0.9</v>
      </c>
      <c r="T150" t="s">
        <v>597</v>
      </c>
      <c r="U150" t="s">
        <v>597</v>
      </c>
      <c r="V150" t="s">
        <v>597</v>
      </c>
      <c r="W150" t="s">
        <v>597</v>
      </c>
      <c r="X150" t="s">
        <v>597</v>
      </c>
      <c r="Y150" t="s">
        <v>597</v>
      </c>
    </row>
    <row r="151" spans="1:25">
      <c r="A151">
        <v>6</v>
      </c>
      <c r="B151">
        <v>1.32</v>
      </c>
      <c r="D151">
        <v>6</v>
      </c>
      <c r="E151">
        <v>1.91</v>
      </c>
      <c r="F151">
        <v>1.71</v>
      </c>
      <c r="T151" t="s">
        <v>597</v>
      </c>
      <c r="U151" t="s">
        <v>597</v>
      </c>
      <c r="V151" t="s">
        <v>597</v>
      </c>
      <c r="W151" t="s">
        <v>597</v>
      </c>
      <c r="X151" t="s">
        <v>597</v>
      </c>
      <c r="Y151" t="s">
        <v>597</v>
      </c>
    </row>
    <row r="152" spans="1:25">
      <c r="A152">
        <v>8</v>
      </c>
      <c r="B152">
        <v>1.88</v>
      </c>
      <c r="D152">
        <v>8</v>
      </c>
      <c r="E152">
        <v>1.81</v>
      </c>
      <c r="F152">
        <v>2.2200000000000002</v>
      </c>
      <c r="T152" t="s">
        <v>597</v>
      </c>
      <c r="U152" t="s">
        <v>597</v>
      </c>
      <c r="V152" t="s">
        <v>597</v>
      </c>
      <c r="W152" t="s">
        <v>597</v>
      </c>
      <c r="X152" t="s">
        <v>597</v>
      </c>
      <c r="Y152" t="s">
        <v>597</v>
      </c>
    </row>
    <row r="153" spans="1:25">
      <c r="A153" t="s">
        <v>635</v>
      </c>
      <c r="E153" t="s">
        <v>636</v>
      </c>
      <c r="T153" t="s">
        <v>597</v>
      </c>
      <c r="U153" t="s">
        <v>597</v>
      </c>
      <c r="V153" t="s">
        <v>597</v>
      </c>
      <c r="W153" t="s">
        <v>597</v>
      </c>
      <c r="X153" t="s">
        <v>597</v>
      </c>
      <c r="Y153" t="s">
        <v>597</v>
      </c>
    </row>
    <row r="154" spans="1:25">
      <c r="A154" t="s">
        <v>632</v>
      </c>
      <c r="B154">
        <v>0</v>
      </c>
      <c r="C154">
        <v>1</v>
      </c>
      <c r="E154" t="s">
        <v>47</v>
      </c>
      <c r="F154">
        <v>0</v>
      </c>
      <c r="T154" t="s">
        <v>597</v>
      </c>
      <c r="U154" t="s">
        <v>597</v>
      </c>
      <c r="V154" t="s">
        <v>597</v>
      </c>
      <c r="W154" t="s">
        <v>597</v>
      </c>
      <c r="X154" t="s">
        <v>597</v>
      </c>
      <c r="Y154" t="s">
        <v>597</v>
      </c>
    </row>
    <row r="155" spans="1:25">
      <c r="A155">
        <v>2</v>
      </c>
      <c r="B155">
        <v>0.7</v>
      </c>
      <c r="C155">
        <v>0.7</v>
      </c>
      <c r="E155">
        <v>2</v>
      </c>
      <c r="F155">
        <v>0.56999999999999995</v>
      </c>
      <c r="T155" t="s">
        <v>597</v>
      </c>
      <c r="U155" t="s">
        <v>597</v>
      </c>
      <c r="V155" t="s">
        <v>597</v>
      </c>
      <c r="W155" t="s">
        <v>597</v>
      </c>
      <c r="X155" t="s">
        <v>597</v>
      </c>
      <c r="Y155" t="s">
        <v>597</v>
      </c>
    </row>
    <row r="156" spans="1:25">
      <c r="A156">
        <v>4</v>
      </c>
      <c r="B156">
        <v>0.91</v>
      </c>
      <c r="C156">
        <v>0.91</v>
      </c>
      <c r="E156">
        <v>4</v>
      </c>
      <c r="F156">
        <v>0.91</v>
      </c>
      <c r="T156" t="s">
        <v>597</v>
      </c>
      <c r="U156" t="s">
        <v>597</v>
      </c>
      <c r="V156" t="s">
        <v>597</v>
      </c>
      <c r="W156" t="s">
        <v>597</v>
      </c>
      <c r="X156" t="s">
        <v>597</v>
      </c>
      <c r="Y156" t="s">
        <v>597</v>
      </c>
    </row>
    <row r="157" spans="1:25">
      <c r="A157">
        <v>6</v>
      </c>
      <c r="B157">
        <v>1.55</v>
      </c>
      <c r="C157">
        <v>1.55</v>
      </c>
      <c r="E157">
        <v>6</v>
      </c>
      <c r="F157">
        <v>1.68</v>
      </c>
      <c r="T157" t="s">
        <v>597</v>
      </c>
      <c r="U157" t="s">
        <v>597</v>
      </c>
      <c r="V157" t="s">
        <v>597</v>
      </c>
      <c r="W157" t="s">
        <v>597</v>
      </c>
      <c r="X157" t="s">
        <v>597</v>
      </c>
      <c r="Y157" t="s">
        <v>597</v>
      </c>
    </row>
    <row r="158" spans="1:25">
      <c r="A158">
        <v>8</v>
      </c>
      <c r="B158">
        <v>2.78</v>
      </c>
      <c r="C158">
        <v>2.78</v>
      </c>
      <c r="E158">
        <v>8</v>
      </c>
      <c r="F158">
        <v>1.93</v>
      </c>
      <c r="T158" t="s">
        <v>597</v>
      </c>
      <c r="U158" t="s">
        <v>597</v>
      </c>
      <c r="V158" t="s">
        <v>597</v>
      </c>
      <c r="W158" t="s">
        <v>597</v>
      </c>
      <c r="X158" t="s">
        <v>597</v>
      </c>
      <c r="Y158" t="s">
        <v>597</v>
      </c>
    </row>
    <row r="159" spans="1:25">
      <c r="T159" t="s">
        <v>597</v>
      </c>
      <c r="U159" t="s">
        <v>597</v>
      </c>
      <c r="V159" t="s">
        <v>597</v>
      </c>
      <c r="W159" t="s">
        <v>597</v>
      </c>
      <c r="X159" t="s">
        <v>597</v>
      </c>
      <c r="Y159" t="s">
        <v>597</v>
      </c>
    </row>
    <row r="160" spans="1:25">
      <c r="A160" t="s">
        <v>637</v>
      </c>
      <c r="T160" t="s">
        <v>597</v>
      </c>
      <c r="U160" t="s">
        <v>597</v>
      </c>
      <c r="V160" t="s">
        <v>597</v>
      </c>
      <c r="W160" t="s">
        <v>597</v>
      </c>
      <c r="X160" t="s">
        <v>597</v>
      </c>
      <c r="Y160" t="s">
        <v>597</v>
      </c>
    </row>
    <row r="161" spans="1:25">
      <c r="A161" t="s">
        <v>632</v>
      </c>
      <c r="B161">
        <v>0</v>
      </c>
      <c r="D161">
        <v>1</v>
      </c>
      <c r="F161">
        <v>2</v>
      </c>
      <c r="H161">
        <v>2</v>
      </c>
      <c r="T161" t="s">
        <v>597</v>
      </c>
      <c r="U161" t="s">
        <v>597</v>
      </c>
      <c r="V161" t="s">
        <v>597</v>
      </c>
      <c r="W161" t="s">
        <v>597</v>
      </c>
      <c r="X161" t="s">
        <v>597</v>
      </c>
      <c r="Y161" t="s">
        <v>597</v>
      </c>
    </row>
    <row r="162" spans="1:25">
      <c r="B162" t="s">
        <v>628</v>
      </c>
      <c r="C162" t="s">
        <v>629</v>
      </c>
      <c r="D162" t="s">
        <v>628</v>
      </c>
      <c r="E162" t="s">
        <v>629</v>
      </c>
      <c r="F162" t="s">
        <v>628</v>
      </c>
      <c r="G162" t="s">
        <v>629</v>
      </c>
      <c r="H162" t="s">
        <v>628</v>
      </c>
      <c r="I162" t="s">
        <v>629</v>
      </c>
      <c r="T162" t="s">
        <v>597</v>
      </c>
      <c r="U162" t="s">
        <v>597</v>
      </c>
      <c r="V162" t="s">
        <v>597</v>
      </c>
      <c r="W162" t="s">
        <v>597</v>
      </c>
      <c r="X162" t="s">
        <v>597</v>
      </c>
      <c r="Y162" t="s">
        <v>597</v>
      </c>
    </row>
    <row r="163" spans="1:25">
      <c r="A163">
        <v>0</v>
      </c>
      <c r="B163">
        <v>1</v>
      </c>
      <c r="C163">
        <v>1</v>
      </c>
      <c r="D163">
        <v>1</v>
      </c>
      <c r="E163">
        <v>1</v>
      </c>
      <c r="F163">
        <v>1</v>
      </c>
      <c r="G163">
        <v>1</v>
      </c>
      <c r="H163">
        <v>1</v>
      </c>
      <c r="I163">
        <v>1</v>
      </c>
      <c r="T163" t="s">
        <v>597</v>
      </c>
      <c r="U163" t="s">
        <v>597</v>
      </c>
      <c r="V163" t="s">
        <v>597</v>
      </c>
      <c r="W163" t="s">
        <v>597</v>
      </c>
      <c r="X163" t="s">
        <v>597</v>
      </c>
      <c r="Y163" t="s">
        <v>597</v>
      </c>
    </row>
    <row r="164" spans="1:25">
      <c r="A164">
        <v>1</v>
      </c>
      <c r="B164">
        <v>1</v>
      </c>
      <c r="C164">
        <v>1</v>
      </c>
      <c r="D164">
        <v>1</v>
      </c>
      <c r="E164">
        <v>1</v>
      </c>
      <c r="F164">
        <v>1</v>
      </c>
      <c r="G164">
        <v>1</v>
      </c>
      <c r="H164">
        <v>1</v>
      </c>
      <c r="I164">
        <v>1</v>
      </c>
      <c r="T164" t="s">
        <v>597</v>
      </c>
      <c r="U164" t="s">
        <v>597</v>
      </c>
      <c r="V164" t="s">
        <v>597</v>
      </c>
      <c r="W164" t="s">
        <v>597</v>
      </c>
      <c r="X164" t="s">
        <v>597</v>
      </c>
      <c r="Y164" t="s">
        <v>597</v>
      </c>
    </row>
    <row r="165" spans="1:25">
      <c r="A165">
        <v>2</v>
      </c>
      <c r="B165">
        <v>1</v>
      </c>
      <c r="C165">
        <v>1</v>
      </c>
      <c r="D165">
        <v>1</v>
      </c>
      <c r="E165">
        <v>1</v>
      </c>
      <c r="F165">
        <v>1</v>
      </c>
      <c r="G165">
        <v>1</v>
      </c>
      <c r="H165">
        <v>1</v>
      </c>
      <c r="I165">
        <v>1</v>
      </c>
      <c r="T165" t="s">
        <v>597</v>
      </c>
      <c r="U165" t="s">
        <v>597</v>
      </c>
      <c r="V165" t="s">
        <v>597</v>
      </c>
      <c r="W165" t="s">
        <v>597</v>
      </c>
      <c r="X165" t="s">
        <v>597</v>
      </c>
      <c r="Y165" t="s">
        <v>597</v>
      </c>
    </row>
    <row r="166" spans="1:25">
      <c r="A166">
        <v>3</v>
      </c>
      <c r="B166">
        <v>1</v>
      </c>
      <c r="C166">
        <v>1</v>
      </c>
      <c r="D166">
        <v>1</v>
      </c>
      <c r="E166">
        <v>1</v>
      </c>
      <c r="F166">
        <v>1</v>
      </c>
      <c r="G166">
        <v>1</v>
      </c>
      <c r="H166">
        <v>1</v>
      </c>
      <c r="I166">
        <v>1</v>
      </c>
      <c r="T166" t="s">
        <v>597</v>
      </c>
      <c r="U166" t="s">
        <v>597</v>
      </c>
      <c r="V166" t="s">
        <v>597</v>
      </c>
      <c r="W166" t="s">
        <v>597</v>
      </c>
      <c r="X166" t="s">
        <v>597</v>
      </c>
      <c r="Y166" t="s">
        <v>597</v>
      </c>
    </row>
    <row r="167" spans="1:25">
      <c r="A167">
        <v>4</v>
      </c>
      <c r="B167">
        <v>1</v>
      </c>
      <c r="C167">
        <v>1</v>
      </c>
      <c r="D167">
        <v>1</v>
      </c>
      <c r="E167">
        <v>1</v>
      </c>
      <c r="F167">
        <v>1</v>
      </c>
      <c r="G167">
        <v>1</v>
      </c>
      <c r="H167">
        <v>1</v>
      </c>
      <c r="I167">
        <v>1</v>
      </c>
      <c r="T167" t="s">
        <v>597</v>
      </c>
      <c r="U167" t="s">
        <v>597</v>
      </c>
      <c r="V167" t="s">
        <v>597</v>
      </c>
      <c r="W167" t="s">
        <v>597</v>
      </c>
      <c r="X167" t="s">
        <v>597</v>
      </c>
      <c r="Y167" t="s">
        <v>597</v>
      </c>
    </row>
    <row r="168" spans="1:25">
      <c r="A168">
        <v>5</v>
      </c>
      <c r="B168">
        <v>1</v>
      </c>
      <c r="C168">
        <v>1</v>
      </c>
      <c r="D168">
        <v>1</v>
      </c>
      <c r="E168">
        <v>1</v>
      </c>
      <c r="F168">
        <v>1.1499999999999999</v>
      </c>
      <c r="G168">
        <v>1</v>
      </c>
      <c r="H168">
        <v>1</v>
      </c>
      <c r="I168">
        <v>1</v>
      </c>
      <c r="T168" t="s">
        <v>597</v>
      </c>
      <c r="U168" t="s">
        <v>597</v>
      </c>
      <c r="V168" t="s">
        <v>597</v>
      </c>
      <c r="W168" t="s">
        <v>597</v>
      </c>
      <c r="X168" t="s">
        <v>597</v>
      </c>
      <c r="Y168" t="s">
        <v>597</v>
      </c>
    </row>
    <row r="169" spans="1:25">
      <c r="A169">
        <v>6</v>
      </c>
      <c r="B169">
        <v>1</v>
      </c>
      <c r="C169">
        <v>1</v>
      </c>
      <c r="D169">
        <v>1</v>
      </c>
      <c r="E169">
        <v>1.1499999999999999</v>
      </c>
      <c r="F169">
        <v>1.1499999999999999</v>
      </c>
      <c r="G169">
        <v>1</v>
      </c>
      <c r="H169">
        <v>1</v>
      </c>
      <c r="I169">
        <v>1</v>
      </c>
      <c r="T169" t="s">
        <v>597</v>
      </c>
      <c r="U169" t="s">
        <v>597</v>
      </c>
      <c r="V169" t="s">
        <v>597</v>
      </c>
      <c r="W169" t="s">
        <v>597</v>
      </c>
      <c r="X169" t="s">
        <v>597</v>
      </c>
      <c r="Y169" t="s">
        <v>597</v>
      </c>
    </row>
    <row r="170" spans="1:25">
      <c r="A170">
        <v>7</v>
      </c>
      <c r="B170">
        <v>1.1000000000000001</v>
      </c>
      <c r="C170">
        <v>1</v>
      </c>
      <c r="D170">
        <v>1.1000000000000001</v>
      </c>
      <c r="E170">
        <v>1.1499999999999999</v>
      </c>
      <c r="F170">
        <v>1.1499999999999999</v>
      </c>
      <c r="G170">
        <v>1</v>
      </c>
      <c r="H170">
        <v>1</v>
      </c>
      <c r="I170">
        <v>1</v>
      </c>
      <c r="T170" t="s">
        <v>597</v>
      </c>
      <c r="U170" t="s">
        <v>597</v>
      </c>
      <c r="V170" t="s">
        <v>597</v>
      </c>
      <c r="W170" t="s">
        <v>597</v>
      </c>
      <c r="X170" t="s">
        <v>597</v>
      </c>
      <c r="Y170" t="s">
        <v>597</v>
      </c>
    </row>
    <row r="171" spans="1:25">
      <c r="A171">
        <v>8</v>
      </c>
      <c r="B171">
        <v>1.1499999999999999</v>
      </c>
      <c r="C171">
        <v>1</v>
      </c>
      <c r="D171">
        <v>1.1499999999999999</v>
      </c>
      <c r="E171">
        <v>1.1499999999999999</v>
      </c>
      <c r="F171">
        <v>1.1499999999999999</v>
      </c>
      <c r="G171">
        <v>1</v>
      </c>
      <c r="H171">
        <v>1</v>
      </c>
      <c r="I171">
        <v>1</v>
      </c>
      <c r="T171" t="s">
        <v>597</v>
      </c>
      <c r="U171" t="s">
        <v>597</v>
      </c>
      <c r="V171" t="s">
        <v>597</v>
      </c>
      <c r="W171" t="s">
        <v>597</v>
      </c>
      <c r="X171" t="s">
        <v>597</v>
      </c>
      <c r="Y171" t="s">
        <v>597</v>
      </c>
    </row>
    <row r="172" spans="1:25">
      <c r="A172">
        <v>9</v>
      </c>
      <c r="B172">
        <v>1.1000000000000001</v>
      </c>
      <c r="C172">
        <v>1</v>
      </c>
      <c r="D172">
        <v>1.1000000000000001</v>
      </c>
      <c r="E172">
        <v>1.1499999999999999</v>
      </c>
      <c r="F172">
        <v>1.1499999999999999</v>
      </c>
      <c r="G172">
        <v>1</v>
      </c>
      <c r="H172">
        <v>1</v>
      </c>
      <c r="I172">
        <v>1</v>
      </c>
      <c r="T172" t="s">
        <v>597</v>
      </c>
      <c r="U172" t="s">
        <v>597</v>
      </c>
      <c r="V172" t="s">
        <v>597</v>
      </c>
      <c r="W172" t="s">
        <v>597</v>
      </c>
      <c r="X172" t="s">
        <v>597</v>
      </c>
      <c r="Y172" t="s">
        <v>597</v>
      </c>
    </row>
    <row r="173" spans="1:25">
      <c r="A173">
        <v>10</v>
      </c>
      <c r="B173">
        <v>1</v>
      </c>
      <c r="C173">
        <v>1</v>
      </c>
      <c r="D173">
        <v>1</v>
      </c>
      <c r="E173">
        <v>1</v>
      </c>
      <c r="F173">
        <v>1</v>
      </c>
      <c r="G173">
        <v>1</v>
      </c>
      <c r="H173">
        <v>1</v>
      </c>
      <c r="I173">
        <v>1</v>
      </c>
      <c r="T173" t="s">
        <v>597</v>
      </c>
      <c r="U173" t="s">
        <v>597</v>
      </c>
      <c r="V173" t="s">
        <v>597</v>
      </c>
      <c r="W173" t="s">
        <v>597</v>
      </c>
      <c r="X173" t="s">
        <v>597</v>
      </c>
      <c r="Y173" t="s">
        <v>597</v>
      </c>
    </row>
    <row r="174" spans="1:25">
      <c r="A174">
        <v>11</v>
      </c>
      <c r="B174">
        <v>1</v>
      </c>
      <c r="C174">
        <v>1</v>
      </c>
      <c r="D174">
        <v>1</v>
      </c>
      <c r="E174">
        <v>1</v>
      </c>
      <c r="F174">
        <v>1</v>
      </c>
      <c r="G174">
        <v>1</v>
      </c>
      <c r="H174">
        <v>1</v>
      </c>
      <c r="I174">
        <v>1</v>
      </c>
      <c r="T174" t="s">
        <v>597</v>
      </c>
      <c r="U174" t="s">
        <v>597</v>
      </c>
      <c r="V174" t="s">
        <v>597</v>
      </c>
      <c r="W174" t="s">
        <v>597</v>
      </c>
      <c r="X174" t="s">
        <v>597</v>
      </c>
      <c r="Y174" t="s">
        <v>597</v>
      </c>
    </row>
    <row r="175" spans="1:25">
      <c r="A175">
        <v>12</v>
      </c>
      <c r="B175">
        <v>1</v>
      </c>
      <c r="C175">
        <v>1</v>
      </c>
      <c r="D175">
        <v>1</v>
      </c>
      <c r="E175">
        <v>1</v>
      </c>
      <c r="F175">
        <v>1</v>
      </c>
      <c r="G175">
        <v>1</v>
      </c>
      <c r="H175">
        <v>1</v>
      </c>
      <c r="I175">
        <v>1</v>
      </c>
      <c r="T175" t="s">
        <v>597</v>
      </c>
      <c r="U175" t="s">
        <v>597</v>
      </c>
      <c r="V175" t="s">
        <v>597</v>
      </c>
      <c r="W175" t="s">
        <v>597</v>
      </c>
      <c r="X175" t="s">
        <v>597</v>
      </c>
      <c r="Y175" t="s">
        <v>597</v>
      </c>
    </row>
    <row r="176" spans="1:25">
      <c r="A176">
        <v>13</v>
      </c>
      <c r="B176">
        <v>1</v>
      </c>
      <c r="C176">
        <v>1</v>
      </c>
      <c r="D176">
        <v>1</v>
      </c>
      <c r="E176">
        <v>1</v>
      </c>
      <c r="F176">
        <v>1</v>
      </c>
      <c r="G176">
        <v>1</v>
      </c>
      <c r="H176">
        <v>1</v>
      </c>
      <c r="I176">
        <v>1</v>
      </c>
      <c r="T176" t="s">
        <v>597</v>
      </c>
      <c r="U176" t="s">
        <v>597</v>
      </c>
      <c r="V176" t="s">
        <v>597</v>
      </c>
      <c r="W176" t="s">
        <v>597</v>
      </c>
      <c r="X176" t="s">
        <v>597</v>
      </c>
      <c r="Y176" t="s">
        <v>597</v>
      </c>
    </row>
    <row r="177" spans="1:25">
      <c r="A177">
        <v>14</v>
      </c>
      <c r="B177">
        <v>1</v>
      </c>
      <c r="C177">
        <v>1</v>
      </c>
      <c r="D177">
        <v>1</v>
      </c>
      <c r="E177">
        <v>1</v>
      </c>
      <c r="F177">
        <v>1</v>
      </c>
      <c r="G177">
        <v>1</v>
      </c>
      <c r="H177">
        <v>1</v>
      </c>
      <c r="I177">
        <v>1</v>
      </c>
      <c r="T177" t="s">
        <v>597</v>
      </c>
      <c r="U177" t="s">
        <v>597</v>
      </c>
      <c r="V177" t="s">
        <v>597</v>
      </c>
      <c r="W177" t="s">
        <v>597</v>
      </c>
      <c r="X177" t="s">
        <v>597</v>
      </c>
      <c r="Y177" t="s">
        <v>597</v>
      </c>
    </row>
    <row r="178" spans="1:25">
      <c r="T178" t="s">
        <v>597</v>
      </c>
      <c r="U178" t="s">
        <v>597</v>
      </c>
      <c r="V178" t="s">
        <v>597</v>
      </c>
      <c r="W178" t="s">
        <v>597</v>
      </c>
      <c r="X178" t="s">
        <v>597</v>
      </c>
      <c r="Y178" t="s">
        <v>597</v>
      </c>
    </row>
    <row r="179" spans="1:25">
      <c r="T179" t="s">
        <v>597</v>
      </c>
      <c r="U179" t="s">
        <v>597</v>
      </c>
      <c r="V179" t="s">
        <v>597</v>
      </c>
      <c r="W179" t="s">
        <v>597</v>
      </c>
      <c r="X179" t="s">
        <v>597</v>
      </c>
      <c r="Y179" t="s">
        <v>597</v>
      </c>
    </row>
    <row r="180" spans="1:25">
      <c r="T180" t="s">
        <v>597</v>
      </c>
      <c r="U180" t="s">
        <v>597</v>
      </c>
      <c r="V180" t="s">
        <v>597</v>
      </c>
      <c r="W180" t="s">
        <v>597</v>
      </c>
      <c r="X180" t="s">
        <v>597</v>
      </c>
      <c r="Y180" t="s">
        <v>597</v>
      </c>
    </row>
    <row r="181" spans="1:25">
      <c r="T181" t="s">
        <v>597</v>
      </c>
      <c r="U181" t="s">
        <v>597</v>
      </c>
      <c r="V181" t="s">
        <v>597</v>
      </c>
      <c r="W181" t="s">
        <v>597</v>
      </c>
      <c r="X181" t="s">
        <v>597</v>
      </c>
      <c r="Y181" t="s">
        <v>597</v>
      </c>
    </row>
    <row r="182" spans="1:25">
      <c r="T182" t="s">
        <v>597</v>
      </c>
      <c r="U182" t="s">
        <v>597</v>
      </c>
      <c r="V182" t="s">
        <v>597</v>
      </c>
      <c r="W182" t="s">
        <v>597</v>
      </c>
      <c r="X182" t="s">
        <v>597</v>
      </c>
      <c r="Y182" t="s">
        <v>597</v>
      </c>
    </row>
    <row r="183" spans="1:25">
      <c r="T183" t="s">
        <v>597</v>
      </c>
      <c r="U183" t="s">
        <v>597</v>
      </c>
      <c r="V183" t="s">
        <v>597</v>
      </c>
      <c r="W183" t="s">
        <v>597</v>
      </c>
      <c r="X183" t="s">
        <v>597</v>
      </c>
      <c r="Y183" t="s">
        <v>597</v>
      </c>
    </row>
    <row r="184" spans="1:25">
      <c r="T184" t="s">
        <v>597</v>
      </c>
      <c r="U184" t="s">
        <v>597</v>
      </c>
      <c r="V184" t="s">
        <v>597</v>
      </c>
      <c r="W184" t="s">
        <v>597</v>
      </c>
      <c r="X184" t="s">
        <v>597</v>
      </c>
      <c r="Y184" t="s">
        <v>597</v>
      </c>
    </row>
    <row r="185" spans="1:25">
      <c r="T185" t="s">
        <v>597</v>
      </c>
      <c r="U185" t="s">
        <v>597</v>
      </c>
      <c r="V185" t="s">
        <v>597</v>
      </c>
      <c r="W185" t="s">
        <v>597</v>
      </c>
      <c r="X185" t="s">
        <v>597</v>
      </c>
      <c r="Y185" t="s">
        <v>597</v>
      </c>
    </row>
    <row r="186" spans="1:25">
      <c r="T186" t="s">
        <v>597</v>
      </c>
      <c r="U186" t="s">
        <v>597</v>
      </c>
      <c r="V186" t="s">
        <v>597</v>
      </c>
      <c r="W186" t="s">
        <v>597</v>
      </c>
      <c r="X186" t="s">
        <v>597</v>
      </c>
      <c r="Y186" t="s">
        <v>597</v>
      </c>
    </row>
    <row r="187" spans="1:25">
      <c r="T187" t="s">
        <v>597</v>
      </c>
      <c r="U187" t="s">
        <v>597</v>
      </c>
      <c r="V187" t="s">
        <v>597</v>
      </c>
      <c r="W187" t="s">
        <v>597</v>
      </c>
      <c r="X187" t="s">
        <v>597</v>
      </c>
      <c r="Y187" t="s">
        <v>597</v>
      </c>
    </row>
    <row r="188" spans="1:25">
      <c r="T188" t="s">
        <v>597</v>
      </c>
      <c r="U188" t="s">
        <v>597</v>
      </c>
      <c r="V188" t="s">
        <v>597</v>
      </c>
      <c r="W188" t="s">
        <v>597</v>
      </c>
      <c r="X188" t="s">
        <v>597</v>
      </c>
      <c r="Y188" t="s">
        <v>597</v>
      </c>
    </row>
    <row r="189" spans="1:25">
      <c r="T189" t="s">
        <v>597</v>
      </c>
      <c r="U189" t="s">
        <v>597</v>
      </c>
      <c r="V189" t="s">
        <v>597</v>
      </c>
      <c r="W189" t="s">
        <v>597</v>
      </c>
      <c r="X189" t="s">
        <v>597</v>
      </c>
      <c r="Y189" t="s">
        <v>597</v>
      </c>
    </row>
    <row r="190" spans="1:25">
      <c r="T190" t="s">
        <v>597</v>
      </c>
      <c r="U190" t="s">
        <v>597</v>
      </c>
      <c r="V190" t="s">
        <v>597</v>
      </c>
      <c r="W190" t="s">
        <v>597</v>
      </c>
      <c r="X190" t="s">
        <v>597</v>
      </c>
      <c r="Y190" t="s">
        <v>597</v>
      </c>
    </row>
    <row r="191" spans="1:25">
      <c r="T191" t="s">
        <v>597</v>
      </c>
      <c r="U191" t="s">
        <v>597</v>
      </c>
      <c r="V191" t="s">
        <v>597</v>
      </c>
      <c r="W191" t="s">
        <v>597</v>
      </c>
      <c r="X191" t="s">
        <v>597</v>
      </c>
      <c r="Y191" t="s">
        <v>597</v>
      </c>
    </row>
    <row r="192" spans="1:25">
      <c r="T192" t="s">
        <v>597</v>
      </c>
      <c r="U192" t="s">
        <v>597</v>
      </c>
      <c r="V192" t="s">
        <v>597</v>
      </c>
      <c r="W192" t="s">
        <v>597</v>
      </c>
      <c r="X192" t="s">
        <v>597</v>
      </c>
      <c r="Y192" t="s">
        <v>597</v>
      </c>
    </row>
    <row r="193" spans="20:25">
      <c r="T193" t="s">
        <v>597</v>
      </c>
      <c r="U193" t="s">
        <v>597</v>
      </c>
      <c r="V193" t="s">
        <v>597</v>
      </c>
      <c r="W193" t="s">
        <v>597</v>
      </c>
      <c r="X193" t="s">
        <v>597</v>
      </c>
      <c r="Y193" t="s">
        <v>597</v>
      </c>
    </row>
    <row r="194" spans="20:25">
      <c r="T194" t="s">
        <v>597</v>
      </c>
      <c r="U194" t="s">
        <v>597</v>
      </c>
      <c r="V194" t="s">
        <v>597</v>
      </c>
      <c r="W194" t="s">
        <v>597</v>
      </c>
      <c r="X194" t="s">
        <v>597</v>
      </c>
      <c r="Y194" t="s">
        <v>597</v>
      </c>
    </row>
    <row r="195" spans="20:25">
      <c r="T195" t="s">
        <v>597</v>
      </c>
      <c r="U195" t="s">
        <v>597</v>
      </c>
      <c r="V195" t="s">
        <v>597</v>
      </c>
      <c r="W195" t="s">
        <v>597</v>
      </c>
      <c r="X195" t="s">
        <v>597</v>
      </c>
      <c r="Y195" t="s">
        <v>597</v>
      </c>
    </row>
    <row r="196" spans="20:25">
      <c r="T196" t="s">
        <v>597</v>
      </c>
      <c r="U196" t="s">
        <v>597</v>
      </c>
      <c r="V196" t="s">
        <v>597</v>
      </c>
      <c r="W196" t="s">
        <v>597</v>
      </c>
      <c r="X196" t="s">
        <v>597</v>
      </c>
      <c r="Y196" t="s">
        <v>597</v>
      </c>
    </row>
    <row r="197" spans="20:25">
      <c r="T197" t="s">
        <v>597</v>
      </c>
      <c r="U197" t="s">
        <v>597</v>
      </c>
      <c r="V197" t="s">
        <v>597</v>
      </c>
      <c r="W197" t="s">
        <v>597</v>
      </c>
      <c r="X197" t="s">
        <v>597</v>
      </c>
      <c r="Y197" t="s">
        <v>597</v>
      </c>
    </row>
    <row r="198" spans="20:25">
      <c r="T198" t="s">
        <v>597</v>
      </c>
      <c r="U198" t="s">
        <v>597</v>
      </c>
      <c r="V198" t="s">
        <v>597</v>
      </c>
      <c r="W198" t="s">
        <v>597</v>
      </c>
      <c r="X198" t="s">
        <v>597</v>
      </c>
      <c r="Y198" t="s">
        <v>597</v>
      </c>
    </row>
    <row r="199" spans="20:25">
      <c r="T199" t="s">
        <v>597</v>
      </c>
      <c r="U199" t="s">
        <v>597</v>
      </c>
      <c r="V199" t="s">
        <v>597</v>
      </c>
      <c r="W199" t="s">
        <v>597</v>
      </c>
      <c r="X199" t="s">
        <v>597</v>
      </c>
      <c r="Y199" t="s">
        <v>597</v>
      </c>
    </row>
    <row r="200" spans="20:25">
      <c r="T200" t="s">
        <v>597</v>
      </c>
      <c r="U200" t="s">
        <v>597</v>
      </c>
      <c r="V200" t="s">
        <v>597</v>
      </c>
      <c r="W200" t="s">
        <v>597</v>
      </c>
      <c r="X200" t="s">
        <v>597</v>
      </c>
      <c r="Y200" t="s">
        <v>597</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639</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643</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640</v>
      </c>
      <c r="B40" s="4" t="str">
        <f>Sheet1!Q456&amp;"/"&amp;Sheet1!Q457</f>
        <v>/</v>
      </c>
    </row>
    <row r="41" spans="1:5">
      <c r="A41" s="1" t="s">
        <v>550</v>
      </c>
      <c r="B41" s="4" t="e">
        <f>Sheet1!T458</f>
        <v>#DIV/0!</v>
      </c>
    </row>
    <row r="42" spans="1:5">
      <c r="A42" s="1" t="s">
        <v>549</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459" priority="1" operator="lessThan">
      <formula>21.8</formula>
    </cfRule>
    <cfRule type="cellIs" dxfId="458" priority="2" operator="between">
      <formula>24</formula>
      <formula>27</formula>
    </cfRule>
    <cfRule type="cellIs" dxfId="457" priority="3" operator="greaterThanOrEqual">
      <formula>40</formula>
    </cfRule>
  </conditionalFormatting>
  <conditionalFormatting sqref="C18">
    <cfRule type="cellIs" dxfId="456" priority="4" operator="lessThan">
      <formula>21.8</formula>
    </cfRule>
    <cfRule type="cellIs" dxfId="455" priority="5" operator="between">
      <formula>25.35</formula>
      <formula>31.55</formula>
    </cfRule>
    <cfRule type="cellIs" dxfId="454" priority="6" operator="greaterThanOrEqual">
      <formula>40</formula>
    </cfRule>
  </conditionalFormatting>
  <conditionalFormatting sqref="C12">
    <cfRule type="cellIs" dxfId="453" priority="7" operator="lessThan">
      <formula>21.8</formula>
    </cfRule>
    <cfRule type="cellIs" dxfId="452" priority="8" operator="between">
      <formula>24</formula>
      <formula>27</formula>
    </cfRule>
    <cfRule type="cellIs" dxfId="451" priority="9" operator="greaterThanOrEqual">
      <formula>40</formula>
    </cfRule>
  </conditionalFormatting>
  <conditionalFormatting sqref="C18">
    <cfRule type="cellIs" dxfId="450" priority="10" operator="lessThan">
      <formula>21.8</formula>
    </cfRule>
    <cfRule type="cellIs" dxfId="449" priority="11" operator="between">
      <formula>25.35</formula>
      <formula>31.55</formula>
    </cfRule>
    <cfRule type="cellIs" dxfId="448"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595</v>
      </c>
    </row>
    <row r="26" spans="1:1">
      <c r="A26" s="30" t="s">
        <v>638</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2020-01-30T19:26:08Z</dcterms:modified>
</cp:coreProperties>
</file>