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Corrected kV" sheetId="8" r:id="rId7"/>
    <sheet name="dropdowns" sheetId="9" r:id="rId8"/>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6" i="1" l="1"/>
  <c r="P184" i="1"/>
  <c r="P185" i="1"/>
  <c r="H165" i="1"/>
  <c r="J165" i="1"/>
  <c r="I165" i="1"/>
  <c r="G165" i="1"/>
  <c r="F165" i="1"/>
  <c r="E16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K25" i="1" l="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AK28" i="1"/>
  <c r="AL28" i="1"/>
  <c r="AK29" i="1"/>
  <c r="AL29" i="1"/>
  <c r="U242" i="1"/>
  <c r="U241" i="1"/>
  <c r="U240" i="1"/>
  <c r="U239" i="1"/>
  <c r="U238" i="1"/>
  <c r="U237" i="1"/>
  <c r="U236" i="1"/>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U257" i="1" l="1"/>
  <c r="U256" i="1"/>
  <c r="U255" i="1"/>
  <c r="U254" i="1"/>
  <c r="U253" i="1"/>
  <c r="U252" i="1"/>
  <c r="U251" i="1"/>
  <c r="U243" i="1"/>
  <c r="G106" i="10"/>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C353" i="1" l="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<sst xmlns="http://schemas.openxmlformats.org/spreadsheetml/2006/main" count="2537" uniqueCount="716">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</sst>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7"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7" xfId="4" applyFont="1" applyBorder="1" applyAlignment="1">
      <alignment horizontal="lef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06" xfId="0" applyNumberFormat="1"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23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01" t="s">
        <v>407</v>
      </c>
      <c r="B1" s="601"/>
      <c r="C1" s="601"/>
      <c r="D1" s="601"/>
      <c r="E1" s="601"/>
      <c r="F1" s="601"/>
      <c r="G1" s="601"/>
      <c r="H1" s="601"/>
      <c r="I1" s="601"/>
      <c r="J1" s="601"/>
      <c r="K1" s="601"/>
      <c r="L1" s="601"/>
      <c r="M1" s="601"/>
      <c r="N1" s="601"/>
    </row>
    <row r="2" spans="1:15" ht="26.25">
      <c r="A2" s="601" t="s">
        <v>645</v>
      </c>
      <c r="B2" s="601"/>
      <c r="C2" s="601"/>
      <c r="D2" s="601"/>
      <c r="E2" s="601"/>
      <c r="F2" s="601"/>
      <c r="G2" s="601"/>
      <c r="H2" s="601"/>
      <c r="I2" s="601"/>
      <c r="J2" s="601"/>
      <c r="K2" s="601"/>
      <c r="L2" s="601"/>
      <c r="M2" s="601"/>
      <c r="N2" s="601"/>
    </row>
    <row r="3" spans="1:15" ht="16.5" customHeight="1">
      <c r="A3" s="32"/>
      <c r="B3" s="32"/>
      <c r="C3" s="32"/>
      <c r="D3" s="32"/>
      <c r="E3" s="32"/>
      <c r="F3" s="32"/>
      <c r="G3" s="32"/>
      <c r="H3" s="32"/>
      <c r="I3" s="32"/>
      <c r="J3" s="32"/>
      <c r="K3" s="32"/>
      <c r="L3" s="32"/>
      <c r="M3" s="32"/>
      <c r="N3" s="32"/>
    </row>
    <row r="4" spans="1:15" ht="16.5" customHeight="1">
      <c r="A4" s="33" t="s">
        <v>408</v>
      </c>
      <c r="B4" s="33"/>
      <c r="C4" s="602" t="s">
        <v>709</v>
      </c>
      <c r="D4" s="603"/>
      <c r="E4" s="603"/>
      <c r="F4" s="603"/>
      <c r="G4" s="603"/>
      <c r="H4" s="604"/>
      <c r="I4" s="34"/>
      <c r="J4" s="35" t="s">
        <v>409</v>
      </c>
      <c r="K4" s="605"/>
      <c r="L4" s="606"/>
      <c r="M4" s="606"/>
      <c r="N4" s="607"/>
    </row>
    <row r="5" spans="1:15" ht="16.5" customHeight="1">
      <c r="A5" s="33" t="s">
        <v>410</v>
      </c>
      <c r="B5" s="33"/>
      <c r="C5" s="602" t="s">
        <v>710</v>
      </c>
      <c r="D5" s="603"/>
      <c r="E5" s="603"/>
      <c r="F5" s="603"/>
      <c r="G5" s="603"/>
      <c r="H5" s="604"/>
      <c r="I5" s="34"/>
      <c r="J5" s="35" t="s">
        <v>411</v>
      </c>
      <c r="K5" s="605">
        <f>Sheet1!P7</f>
        <v>0</v>
      </c>
      <c r="L5" s="606"/>
      <c r="M5" s="606"/>
      <c r="N5" s="607"/>
    </row>
    <row r="6" spans="1:15" ht="16.5" customHeight="1">
      <c r="A6" s="33" t="s">
        <v>412</v>
      </c>
      <c r="B6" s="33"/>
      <c r="C6" s="33"/>
      <c r="D6" s="602" t="s">
        <v>5</v>
      </c>
      <c r="E6" s="603"/>
      <c r="F6" s="603"/>
      <c r="G6" s="603"/>
      <c r="H6" s="604"/>
      <c r="I6" s="34"/>
      <c r="J6" s="35" t="s">
        <v>413</v>
      </c>
      <c r="K6" s="602"/>
      <c r="L6" s="603"/>
      <c r="M6" s="603"/>
      <c r="N6" s="604"/>
    </row>
    <row r="7" spans="1:15" ht="16.5" customHeight="1">
      <c r="A7" s="33" t="s">
        <v>414</v>
      </c>
      <c r="B7" s="33"/>
      <c r="C7" s="33"/>
      <c r="D7" s="602" t="s">
        <v>415</v>
      </c>
      <c r="E7" s="603"/>
      <c r="F7" s="603"/>
      <c r="G7" s="603"/>
      <c r="H7" s="604"/>
      <c r="I7" s="34"/>
      <c r="J7" s="35" t="s">
        <v>416</v>
      </c>
      <c r="K7" s="602" t="s">
        <v>639</v>
      </c>
      <c r="L7" s="603"/>
      <c r="M7" s="603"/>
      <c r="N7" s="604"/>
    </row>
    <row r="8" spans="1:15" ht="16.5" customHeight="1">
      <c r="A8" s="33" t="s">
        <v>417</v>
      </c>
      <c r="B8" s="33"/>
      <c r="C8" s="33"/>
      <c r="D8" s="608" t="str">
        <f>Sheet1!K16</f>
        <v/>
      </c>
      <c r="E8" s="609"/>
      <c r="F8" s="609"/>
      <c r="G8" s="609"/>
      <c r="H8" s="610"/>
      <c r="I8" s="34"/>
      <c r="J8" s="35" t="s">
        <v>418</v>
      </c>
      <c r="K8" s="602" t="str">
        <f>Sheet1!R14</f>
        <v/>
      </c>
      <c r="L8" s="603"/>
      <c r="M8" s="603"/>
      <c r="N8" s="604"/>
    </row>
    <row r="9" spans="1:15" ht="11.25" customHeight="1">
      <c r="A9" s="36"/>
      <c r="K9" s="37"/>
      <c r="L9" s="37"/>
      <c r="M9" s="37"/>
      <c r="N9" s="37"/>
      <c r="O9" s="37"/>
    </row>
    <row r="10" spans="1:15" s="33" customFormat="1" ht="16.5" customHeight="1">
      <c r="A10" s="36" t="s">
        <v>646</v>
      </c>
      <c r="D10" s="612" t="s">
        <v>711</v>
      </c>
      <c r="E10" s="613"/>
      <c r="F10" s="613"/>
      <c r="G10" s="613"/>
      <c r="H10" s="614"/>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5" t="s">
        <v>421</v>
      </c>
      <c r="E12" s="615"/>
      <c r="F12" s="615"/>
      <c r="G12" s="615" t="s">
        <v>416</v>
      </c>
      <c r="H12" s="615"/>
      <c r="I12" s="615" t="s">
        <v>8</v>
      </c>
      <c r="J12" s="615"/>
      <c r="K12" s="615" t="s">
        <v>419</v>
      </c>
      <c r="L12" s="615"/>
      <c r="M12" s="615"/>
      <c r="N12" s="615"/>
    </row>
    <row r="13" spans="1:15" ht="16.5" customHeight="1" thickTop="1">
      <c r="A13" s="33"/>
      <c r="B13" s="33"/>
      <c r="C13" s="40" t="s">
        <v>422</v>
      </c>
      <c r="D13" s="616" t="s">
        <v>683</v>
      </c>
      <c r="E13" s="617"/>
      <c r="F13" s="618"/>
      <c r="G13" s="616" t="s">
        <v>684</v>
      </c>
      <c r="H13" s="618"/>
      <c r="I13" s="619"/>
      <c r="J13" s="620"/>
      <c r="K13" s="616" t="s">
        <v>685</v>
      </c>
      <c r="L13" s="617"/>
      <c r="M13" s="617"/>
      <c r="N13" s="618"/>
    </row>
    <row r="14" spans="1:15" ht="16.5" customHeight="1">
      <c r="C14" s="40" t="s">
        <v>423</v>
      </c>
      <c r="D14" s="621" t="s">
        <v>683</v>
      </c>
      <c r="E14" s="622"/>
      <c r="F14" s="623"/>
      <c r="G14" s="621" t="s">
        <v>686</v>
      </c>
      <c r="H14" s="623"/>
      <c r="I14" s="612"/>
      <c r="J14" s="614"/>
      <c r="K14" s="621" t="s">
        <v>687</v>
      </c>
      <c r="L14" s="622"/>
      <c r="M14" s="622"/>
      <c r="N14" s="623"/>
    </row>
    <row r="15" spans="1:15" s="41" customFormat="1" ht="36" customHeight="1">
      <c r="A15" s="624" t="s">
        <v>648</v>
      </c>
      <c r="B15" s="624"/>
      <c r="C15" s="624"/>
      <c r="D15" s="624"/>
      <c r="E15" s="624"/>
      <c r="F15" s="624"/>
      <c r="G15" s="624"/>
      <c r="H15" s="624"/>
      <c r="I15" s="624"/>
      <c r="J15" s="624"/>
      <c r="K15" s="624"/>
      <c r="L15" s="624"/>
      <c r="M15" s="624"/>
      <c r="N15" s="624"/>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1" t="s">
        <v>426</v>
      </c>
      <c r="B19" s="611"/>
      <c r="C19" s="611"/>
      <c r="D19" s="611"/>
      <c r="E19" s="611"/>
      <c r="F19" s="611"/>
      <c r="G19" s="611"/>
      <c r="H19" s="611"/>
      <c r="I19" s="611"/>
      <c r="J19" s="611"/>
      <c r="K19" s="611"/>
      <c r="L19" s="611"/>
      <c r="M19" s="611"/>
      <c r="N19" s="611"/>
    </row>
    <row r="20" spans="1:15" ht="15" customHeight="1">
      <c r="A20" s="627" t="s">
        <v>427</v>
      </c>
      <c r="B20" s="627"/>
      <c r="C20" s="627"/>
      <c r="D20" s="627"/>
      <c r="E20" s="627"/>
      <c r="F20" s="627"/>
      <c r="G20" s="627"/>
      <c r="H20" s="627"/>
      <c r="I20" s="627"/>
      <c r="J20" s="627"/>
      <c r="K20" s="627"/>
      <c r="L20" s="627"/>
      <c r="M20" s="627"/>
      <c r="N20" s="627"/>
    </row>
    <row r="21" spans="1:15" ht="15" customHeight="1">
      <c r="M21" s="628" t="s">
        <v>428</v>
      </c>
      <c r="N21" s="628"/>
    </row>
    <row r="22" spans="1:15" ht="15.75" customHeight="1">
      <c r="A22" s="58" t="s">
        <v>429</v>
      </c>
      <c r="B22" s="33"/>
      <c r="C22" s="33"/>
      <c r="D22" s="33"/>
      <c r="E22" s="33"/>
      <c r="F22" s="59"/>
      <c r="G22" s="59"/>
      <c r="H22" s="33"/>
      <c r="I22" s="33"/>
      <c r="J22" s="33"/>
      <c r="K22" s="33"/>
      <c r="L22" s="33"/>
      <c r="M22" s="625"/>
      <c r="N22" s="626"/>
    </row>
    <row r="23" spans="1:15" ht="15.75" customHeight="1">
      <c r="A23" s="58" t="s">
        <v>430</v>
      </c>
      <c r="B23" s="33"/>
      <c r="C23" s="33"/>
      <c r="D23" s="33"/>
      <c r="E23" s="33"/>
      <c r="F23" s="59"/>
      <c r="G23" s="59"/>
      <c r="H23" s="33"/>
      <c r="I23" s="33"/>
      <c r="J23" s="33"/>
      <c r="K23" s="33"/>
      <c r="L23" s="33"/>
      <c r="M23" s="625"/>
      <c r="N23" s="626"/>
    </row>
    <row r="24" spans="1:15" ht="15.75" customHeight="1">
      <c r="A24" s="58" t="s">
        <v>431</v>
      </c>
      <c r="B24" s="33"/>
      <c r="C24" s="33"/>
      <c r="D24" s="33"/>
      <c r="E24" s="33"/>
      <c r="F24" s="59"/>
      <c r="G24" s="59"/>
      <c r="H24" s="33"/>
      <c r="I24" s="33"/>
      <c r="J24" s="34"/>
      <c r="K24" s="34"/>
      <c r="L24" s="34"/>
      <c r="M24" s="625"/>
      <c r="N24" s="626"/>
    </row>
    <row r="25" spans="1:15" ht="15.75" customHeight="1">
      <c r="A25" s="58" t="s">
        <v>432</v>
      </c>
      <c r="B25" s="33"/>
      <c r="C25" s="33"/>
      <c r="D25" s="33"/>
      <c r="E25" s="33"/>
      <c r="F25" s="59"/>
      <c r="G25" s="59"/>
      <c r="H25" s="33"/>
      <c r="I25" s="33"/>
      <c r="J25" s="33"/>
      <c r="K25" s="33"/>
      <c r="L25" s="33"/>
      <c r="M25" s="625"/>
      <c r="N25" s="626"/>
    </row>
    <row r="26" spans="1:15" ht="15.75" customHeight="1">
      <c r="A26" s="58" t="s">
        <v>433</v>
      </c>
      <c r="B26" s="33"/>
      <c r="C26" s="33"/>
      <c r="D26" s="33"/>
      <c r="E26" s="33"/>
      <c r="F26" s="59"/>
      <c r="G26" s="59"/>
      <c r="H26" s="33"/>
      <c r="I26" s="33"/>
      <c r="J26" s="33"/>
      <c r="K26" s="33"/>
      <c r="L26" s="33"/>
      <c r="M26" s="625"/>
      <c r="N26" s="626"/>
    </row>
    <row r="27" spans="1:15" ht="15.75" customHeight="1">
      <c r="A27" s="58" t="s">
        <v>434</v>
      </c>
      <c r="B27" s="33"/>
      <c r="C27" s="33"/>
      <c r="D27" s="33"/>
      <c r="E27" s="33"/>
      <c r="F27" s="59"/>
      <c r="G27" s="59"/>
      <c r="H27" s="33"/>
      <c r="I27" s="33"/>
      <c r="J27" s="33"/>
      <c r="K27" s="33"/>
      <c r="L27" s="33"/>
      <c r="M27" s="625"/>
      <c r="N27" s="626"/>
    </row>
    <row r="28" spans="1:15" ht="15.75" customHeight="1">
      <c r="A28" s="58" t="s">
        <v>652</v>
      </c>
      <c r="B28" s="33"/>
      <c r="C28" s="33"/>
      <c r="D28" s="33"/>
      <c r="E28" s="33"/>
      <c r="F28" s="59"/>
      <c r="G28" s="59"/>
      <c r="H28" s="33"/>
      <c r="I28" s="33"/>
      <c r="J28" s="33"/>
      <c r="K28" s="33"/>
      <c r="L28" s="33"/>
      <c r="M28" s="625"/>
      <c r="N28" s="626"/>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25"/>
      <c r="N30" s="626"/>
    </row>
    <row r="31" spans="1:15" ht="15.75" customHeight="1">
      <c r="A31" s="33"/>
      <c r="B31" s="62" t="s">
        <v>655</v>
      </c>
      <c r="C31" s="63"/>
      <c r="D31" s="64"/>
      <c r="E31" s="64"/>
      <c r="F31" s="65"/>
      <c r="G31" s="65"/>
      <c r="H31" s="64"/>
      <c r="I31" s="64"/>
      <c r="J31" s="64"/>
      <c r="K31" s="149" t="str">
        <f>Sheet1!X298</f>
        <v/>
      </c>
      <c r="L31" s="62" t="s">
        <v>329</v>
      </c>
      <c r="M31" s="625"/>
      <c r="N31" s="626"/>
    </row>
    <row r="32" spans="1:15" ht="15.75" customHeight="1">
      <c r="A32" s="33" t="s">
        <v>435</v>
      </c>
      <c r="B32" s="33"/>
      <c r="C32" s="33"/>
      <c r="D32" s="33"/>
      <c r="E32" s="33"/>
      <c r="F32" s="59"/>
      <c r="G32" s="59"/>
      <c r="H32" s="33"/>
      <c r="I32" s="33"/>
      <c r="J32" s="33"/>
      <c r="K32" s="33"/>
      <c r="L32" s="33"/>
      <c r="M32" s="625"/>
      <c r="N32" s="626"/>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25"/>
      <c r="N34" s="626"/>
    </row>
    <row r="35" spans="1:14" ht="15.75" customHeight="1">
      <c r="C35" s="63" t="s">
        <v>657</v>
      </c>
      <c r="D35" s="62"/>
      <c r="E35" s="62"/>
      <c r="F35" s="70"/>
      <c r="G35" s="71" t="str">
        <f>IF(Sheet1!T446="","",Sheet1!T446)</f>
        <v/>
      </c>
      <c r="H35" s="71" t="str">
        <f>IF(Sheet1!T447="","",Sheet1!T447)</f>
        <v/>
      </c>
      <c r="I35" s="71" t="str">
        <f>IF(Sheet1!T448="","",Sheet1!T448)</f>
        <v/>
      </c>
      <c r="L35" s="37"/>
      <c r="M35" s="625"/>
      <c r="N35" s="626"/>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25"/>
      <c r="N37" s="626"/>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25"/>
      <c r="N39" s="626"/>
    </row>
    <row r="40" spans="1:14" ht="15.75" customHeight="1">
      <c r="A40" s="33" t="s">
        <v>663</v>
      </c>
      <c r="B40" s="33"/>
      <c r="C40" s="33"/>
      <c r="D40" s="33"/>
      <c r="E40" s="33"/>
      <c r="F40" s="33"/>
      <c r="G40" s="33"/>
      <c r="H40" s="33"/>
      <c r="I40" s="33"/>
      <c r="J40" s="33"/>
      <c r="K40" s="33"/>
      <c r="L40" s="33"/>
      <c r="M40" s="625"/>
      <c r="N40" s="626"/>
    </row>
    <row r="41" spans="1:14" ht="15.75" customHeight="1">
      <c r="A41" s="33" t="s">
        <v>664</v>
      </c>
      <c r="B41" s="33"/>
      <c r="C41" s="33"/>
      <c r="D41" s="33"/>
      <c r="E41" s="33"/>
      <c r="F41" s="33"/>
      <c r="G41" s="33"/>
      <c r="H41" s="33"/>
      <c r="I41" s="33"/>
      <c r="J41" s="33"/>
      <c r="K41" s="33"/>
      <c r="L41" s="33"/>
      <c r="M41" s="625"/>
      <c r="N41" s="626"/>
    </row>
    <row r="42" spans="1:14" ht="15.75" customHeight="1">
      <c r="A42" s="33" t="s">
        <v>665</v>
      </c>
      <c r="B42" s="33"/>
      <c r="C42" s="33"/>
      <c r="D42" s="33"/>
      <c r="E42" s="33"/>
      <c r="F42" s="33"/>
      <c r="G42" s="33"/>
      <c r="H42" s="33"/>
      <c r="I42" s="33"/>
      <c r="J42" s="33"/>
      <c r="K42" s="33"/>
      <c r="L42" s="33"/>
      <c r="M42" s="625"/>
      <c r="N42" s="626"/>
    </row>
    <row r="43" spans="1:14" ht="15.75" customHeight="1">
      <c r="A43" s="58" t="s">
        <v>666</v>
      </c>
      <c r="B43" s="58"/>
      <c r="C43" s="58"/>
      <c r="D43" s="58"/>
      <c r="E43" s="58"/>
      <c r="F43" s="58"/>
      <c r="G43" s="58"/>
      <c r="H43" s="58"/>
      <c r="I43" s="58"/>
      <c r="J43" s="58"/>
      <c r="K43" s="58"/>
      <c r="L43" s="33"/>
      <c r="M43" s="625"/>
      <c r="N43" s="630"/>
    </row>
    <row r="44" spans="1:14" ht="15.75" customHeight="1">
      <c r="A44" s="33" t="s">
        <v>667</v>
      </c>
      <c r="B44" s="33"/>
      <c r="C44" s="33"/>
      <c r="D44" s="33"/>
      <c r="E44" s="33"/>
      <c r="F44" s="33"/>
      <c r="G44" s="33"/>
      <c r="H44" s="33"/>
      <c r="I44" s="33"/>
      <c r="J44" s="33"/>
      <c r="K44" s="33"/>
      <c r="L44" s="33"/>
      <c r="M44" s="625"/>
      <c r="N44" s="626"/>
    </row>
    <row r="45" spans="1:14" ht="15.75" customHeight="1">
      <c r="A45" s="33" t="s">
        <v>668</v>
      </c>
      <c r="B45" s="33"/>
      <c r="C45" s="33"/>
      <c r="D45" s="33"/>
      <c r="E45" s="33"/>
      <c r="F45" s="33"/>
      <c r="G45" s="33"/>
      <c r="H45" s="33"/>
      <c r="I45" s="33"/>
      <c r="J45" s="33"/>
      <c r="K45" s="33"/>
      <c r="L45" s="33"/>
      <c r="M45" s="625"/>
      <c r="N45" s="626"/>
    </row>
    <row r="46" spans="1:14" ht="15.75" customHeight="1">
      <c r="A46" s="33" t="s">
        <v>669</v>
      </c>
      <c r="B46" s="33"/>
      <c r="C46" s="33"/>
      <c r="D46" s="33"/>
      <c r="E46" s="33"/>
      <c r="F46" s="33"/>
      <c r="G46" s="33"/>
      <c r="H46" s="33"/>
      <c r="I46" s="33"/>
      <c r="J46" s="33"/>
      <c r="K46" s="33"/>
      <c r="L46" s="33"/>
      <c r="M46" s="625"/>
      <c r="N46" s="626"/>
    </row>
    <row r="47" spans="1:14" ht="15.75" customHeight="1">
      <c r="A47" s="33"/>
      <c r="B47" s="33"/>
      <c r="C47" s="33"/>
      <c r="D47" s="33"/>
      <c r="E47" s="33"/>
      <c r="F47" s="33"/>
      <c r="G47" s="33"/>
      <c r="H47" s="33"/>
      <c r="I47" s="33"/>
      <c r="J47" s="33"/>
      <c r="K47" s="33"/>
      <c r="L47" s="33"/>
      <c r="M47" s="72"/>
      <c r="N47" s="72"/>
    </row>
    <row r="48" spans="1:14" ht="15.75" customHeight="1">
      <c r="A48" s="629" t="s">
        <v>670</v>
      </c>
      <c r="B48" s="629"/>
      <c r="C48" s="629"/>
      <c r="D48" s="629"/>
      <c r="E48" s="629"/>
      <c r="F48" s="629"/>
      <c r="G48" s="629"/>
      <c r="H48" s="629"/>
      <c r="I48" s="629"/>
      <c r="J48" s="629"/>
      <c r="K48" s="629"/>
      <c r="L48" s="629"/>
      <c r="M48" s="629"/>
      <c r="N48" s="629"/>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2343" priority="7" stopIfTrue="1" operator="equal">
      <formula>"Fail"</formula>
    </cfRule>
  </conditionalFormatting>
  <conditionalFormatting sqref="M41:N41">
    <cfRule type="cellIs" dxfId="2342" priority="6" stopIfTrue="1" operator="equal">
      <formula>"Fail"</formula>
    </cfRule>
  </conditionalFormatting>
  <conditionalFormatting sqref="M34:N34">
    <cfRule type="cellIs" dxfId="2341" priority="5" stopIfTrue="1" operator="equal">
      <formula>"Fail"</formula>
    </cfRule>
  </conditionalFormatting>
  <conditionalFormatting sqref="M31:N31">
    <cfRule type="cellIs" dxfId="2340" priority="2" stopIfTrue="1" operator="equal">
      <formula>"Fail"</formula>
    </cfRule>
  </conditionalFormatting>
  <conditionalFormatting sqref="M35:N35">
    <cfRule type="cellIs" dxfId="2339" priority="4" stopIfTrue="1" operator="equal">
      <formula>"Fail"</formula>
    </cfRule>
  </conditionalFormatting>
  <conditionalFormatting sqref="M30:N30">
    <cfRule type="cellIs" dxfId="2338" priority="3" stopIfTrue="1" operator="equal">
      <formula>"Fail"</formula>
    </cfRule>
  </conditionalFormatting>
  <conditionalFormatting sqref="M46:N46">
    <cfRule type="cellIs" dxfId="233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34" t="s">
        <v>407</v>
      </c>
      <c r="B1" s="634"/>
      <c r="C1" s="634"/>
      <c r="D1" s="634"/>
      <c r="E1" s="634"/>
      <c r="F1" s="634"/>
      <c r="G1" s="634"/>
      <c r="H1" s="634"/>
      <c r="I1" s="634"/>
      <c r="J1" s="634"/>
      <c r="K1" s="634"/>
      <c r="L1" s="634"/>
    </row>
    <row r="2" spans="1:12" ht="18" customHeight="1">
      <c r="A2" s="635" t="s">
        <v>671</v>
      </c>
      <c r="B2" s="636"/>
      <c r="C2" s="636"/>
      <c r="D2" s="636"/>
      <c r="E2" s="636"/>
      <c r="F2" s="636"/>
      <c r="G2" s="636"/>
      <c r="H2" s="636"/>
      <c r="I2" s="636"/>
      <c r="J2" s="636"/>
      <c r="K2" s="636"/>
      <c r="L2" s="636"/>
    </row>
    <row r="3" spans="1:12" ht="15.75" customHeight="1"/>
    <row r="4" spans="1:12" ht="24" customHeight="1">
      <c r="A4" s="637" t="s">
        <v>442</v>
      </c>
      <c r="B4" s="637"/>
      <c r="C4" s="637"/>
      <c r="D4" s="637"/>
      <c r="E4" s="637"/>
      <c r="F4" s="637"/>
      <c r="G4" s="637"/>
      <c r="H4" s="637"/>
      <c r="I4" s="637"/>
      <c r="J4" s="637"/>
      <c r="K4" s="637"/>
      <c r="L4" s="637"/>
    </row>
    <row r="5" spans="1:12" ht="42" customHeight="1">
      <c r="A5" s="638" t="s">
        <v>672</v>
      </c>
      <c r="B5" s="638"/>
      <c r="C5" s="638"/>
      <c r="D5" s="638"/>
      <c r="E5" s="638"/>
      <c r="F5" s="638"/>
      <c r="G5" s="638"/>
      <c r="H5" s="638"/>
      <c r="I5" s="638"/>
      <c r="J5" s="638"/>
      <c r="K5" s="638"/>
      <c r="L5" s="638"/>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39"/>
      <c r="K8" s="639"/>
      <c r="L8" s="639"/>
    </row>
    <row r="9" spans="1:12" ht="15" customHeight="1">
      <c r="A9" s="37"/>
      <c r="E9" s="37"/>
      <c r="H9" s="83" t="s">
        <v>443</v>
      </c>
      <c r="I9" s="54"/>
      <c r="J9" s="640" t="s">
        <v>428</v>
      </c>
      <c r="K9" s="640"/>
      <c r="L9" s="640"/>
    </row>
    <row r="10" spans="1:12" ht="15.75" customHeight="1">
      <c r="A10" s="84" t="s">
        <v>444</v>
      </c>
      <c r="B10" s="85" t="s">
        <v>675</v>
      </c>
      <c r="H10" s="86" t="s">
        <v>445</v>
      </c>
      <c r="J10" s="631"/>
      <c r="K10" s="632"/>
      <c r="L10" s="633"/>
    </row>
    <row r="11" spans="1:12" ht="15.75" customHeight="1">
      <c r="A11" s="87" t="s">
        <v>446</v>
      </c>
      <c r="B11" s="85" t="s">
        <v>447</v>
      </c>
      <c r="H11" s="86" t="s">
        <v>445</v>
      </c>
      <c r="J11" s="631"/>
      <c r="K11" s="632"/>
      <c r="L11" s="633"/>
    </row>
    <row r="12" spans="1:12" ht="15.75" customHeight="1">
      <c r="A12" s="87" t="s">
        <v>448</v>
      </c>
      <c r="B12" s="85" t="s">
        <v>175</v>
      </c>
      <c r="H12" s="86" t="s">
        <v>445</v>
      </c>
      <c r="J12" s="631"/>
      <c r="K12" s="632"/>
      <c r="L12" s="633"/>
    </row>
    <row r="13" spans="1:12" ht="15.75" customHeight="1">
      <c r="A13" s="87" t="s">
        <v>449</v>
      </c>
      <c r="B13" s="85" t="s">
        <v>450</v>
      </c>
      <c r="H13" s="86" t="s">
        <v>445</v>
      </c>
      <c r="J13" s="631"/>
      <c r="K13" s="632"/>
      <c r="L13" s="633"/>
    </row>
    <row r="14" spans="1:12" ht="15.75" customHeight="1">
      <c r="A14" s="87" t="s">
        <v>451</v>
      </c>
      <c r="B14" s="85" t="s">
        <v>452</v>
      </c>
      <c r="H14" s="86" t="s">
        <v>445</v>
      </c>
      <c r="J14" s="631"/>
      <c r="K14" s="632"/>
      <c r="L14" s="633"/>
    </row>
    <row r="15" spans="1:12" ht="15.75" customHeight="1">
      <c r="A15" s="87" t="s">
        <v>453</v>
      </c>
      <c r="B15" s="85" t="s">
        <v>454</v>
      </c>
      <c r="H15" s="86" t="s">
        <v>445</v>
      </c>
      <c r="J15" s="631"/>
      <c r="K15" s="632"/>
      <c r="L15" s="633"/>
    </row>
    <row r="16" spans="1:12" ht="15.75" customHeight="1">
      <c r="A16" s="87" t="s">
        <v>455</v>
      </c>
      <c r="B16" s="88" t="s">
        <v>166</v>
      </c>
      <c r="H16" s="86" t="s">
        <v>456</v>
      </c>
      <c r="J16" s="631"/>
      <c r="K16" s="632"/>
      <c r="L16" s="633"/>
    </row>
    <row r="17" spans="1:12" ht="15.75" customHeight="1">
      <c r="A17" s="87" t="s">
        <v>457</v>
      </c>
      <c r="B17" s="88" t="s">
        <v>458</v>
      </c>
      <c r="H17" s="86" t="s">
        <v>459</v>
      </c>
      <c r="J17" s="631"/>
      <c r="K17" s="632"/>
      <c r="L17" s="633"/>
    </row>
    <row r="18" spans="1:12" ht="15.75" customHeight="1">
      <c r="A18" s="84" t="s">
        <v>460</v>
      </c>
      <c r="B18" s="85" t="s">
        <v>461</v>
      </c>
      <c r="H18" s="86" t="s">
        <v>462</v>
      </c>
      <c r="J18" s="631"/>
      <c r="K18" s="632"/>
      <c r="L18" s="633"/>
    </row>
    <row r="19" spans="1:12" ht="15.75" customHeight="1">
      <c r="A19" s="84" t="s">
        <v>463</v>
      </c>
      <c r="B19" s="85" t="s">
        <v>464</v>
      </c>
      <c r="H19" s="89" t="s">
        <v>465</v>
      </c>
      <c r="J19" s="631"/>
      <c r="K19" s="632"/>
      <c r="L19" s="633"/>
    </row>
    <row r="20" spans="1:12" ht="15.75" customHeight="1">
      <c r="A20" s="90" t="s">
        <v>466</v>
      </c>
      <c r="B20" s="85" t="s">
        <v>676</v>
      </c>
      <c r="C20" s="64"/>
      <c r="D20" s="64"/>
      <c r="E20" s="64"/>
      <c r="F20" s="64"/>
      <c r="G20" s="64"/>
      <c r="H20" s="91" t="s">
        <v>465</v>
      </c>
      <c r="J20" s="631"/>
      <c r="K20" s="632"/>
      <c r="L20" s="633"/>
    </row>
    <row r="21" spans="1:12" ht="15.75" customHeight="1">
      <c r="A21" s="84" t="s">
        <v>467</v>
      </c>
      <c r="B21" s="85" t="s">
        <v>677</v>
      </c>
      <c r="H21" s="89" t="s">
        <v>678</v>
      </c>
      <c r="J21" s="631"/>
      <c r="K21" s="632"/>
      <c r="L21" s="633"/>
    </row>
    <row r="22" spans="1:12" ht="15.75" customHeight="1">
      <c r="A22" s="84" t="s">
        <v>679</v>
      </c>
      <c r="B22" s="85" t="s">
        <v>680</v>
      </c>
      <c r="H22" s="86" t="s">
        <v>681</v>
      </c>
      <c r="J22" s="631"/>
      <c r="K22" s="632"/>
      <c r="L22" s="633"/>
    </row>
    <row r="23" spans="1:12" ht="15.75" customHeight="1"/>
    <row r="24" spans="1:12" ht="24" customHeight="1">
      <c r="A24" s="641" t="s">
        <v>468</v>
      </c>
      <c r="B24" s="641"/>
      <c r="C24" s="641"/>
      <c r="D24" s="641"/>
      <c r="E24" s="641"/>
      <c r="F24" s="641"/>
      <c r="G24" s="641"/>
      <c r="H24" s="641"/>
      <c r="I24" s="641"/>
      <c r="J24" s="641"/>
      <c r="K24" s="641"/>
      <c r="L24" s="641"/>
    </row>
    <row r="25" spans="1:12" ht="15" customHeight="1"/>
    <row r="26" spans="1:12" ht="241.5" customHeight="1">
      <c r="A26" s="642"/>
      <c r="B26" s="643"/>
      <c r="C26" s="643"/>
      <c r="D26" s="643"/>
      <c r="E26" s="643"/>
      <c r="F26" s="643"/>
      <c r="G26" s="643"/>
      <c r="H26" s="643"/>
      <c r="I26" s="643"/>
      <c r="J26" s="643"/>
      <c r="K26" s="643"/>
      <c r="L26" s="644"/>
    </row>
    <row r="27" spans="1:12" ht="15" customHeight="1" thickBot="1"/>
    <row r="28" spans="1:12" ht="204.75" customHeight="1" thickBot="1">
      <c r="A28" s="645" t="s">
        <v>682</v>
      </c>
      <c r="B28" s="646"/>
      <c r="C28" s="646"/>
      <c r="D28" s="646"/>
      <c r="E28" s="646"/>
      <c r="F28" s="646"/>
      <c r="G28" s="646"/>
      <c r="H28" s="646"/>
      <c r="I28" s="646"/>
      <c r="J28" s="646"/>
      <c r="K28" s="646"/>
      <c r="L28" s="647"/>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2336" priority="2" stopIfTrue="1" operator="equal">
      <formula>"Fail"</formula>
    </cfRule>
  </conditionalFormatting>
  <conditionalFormatting sqref="J21:L21">
    <cfRule type="cellIs" dxfId="233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63" t="s">
        <v>469</v>
      </c>
      <c r="B1" s="664"/>
      <c r="C1" s="664"/>
      <c r="D1" s="664"/>
      <c r="E1" s="664"/>
    </row>
    <row r="2" spans="1:5" ht="18" customHeight="1">
      <c r="A2" s="92"/>
      <c r="B2" s="92"/>
      <c r="C2" s="92"/>
      <c r="D2" s="92"/>
      <c r="E2" s="92"/>
    </row>
    <row r="3" spans="1:5" ht="16.5" customHeight="1">
      <c r="A3" s="93" t="s">
        <v>470</v>
      </c>
      <c r="B3" s="665" t="str">
        <f>'QC Test Summary-Hologic'!C4</f>
        <v>HCC Breast Imaging Program</v>
      </c>
      <c r="C3" s="665"/>
      <c r="D3" s="665"/>
      <c r="E3" s="665"/>
    </row>
    <row r="4" spans="1:5" ht="16.5" customHeight="1">
      <c r="A4" s="93" t="s">
        <v>471</v>
      </c>
      <c r="B4" s="666" t="str">
        <f>Sheet1!R17</f>
        <v/>
      </c>
      <c r="C4" s="666"/>
      <c r="D4" s="94" t="s">
        <v>23</v>
      </c>
      <c r="E4" s="95" t="str">
        <f>Sheet1!R18</f>
        <v/>
      </c>
    </row>
    <row r="5" spans="1:5" ht="16.5" customHeight="1">
      <c r="A5" s="93" t="s">
        <v>472</v>
      </c>
      <c r="B5" s="95" t="str">
        <f>Sheet1!V18</f>
        <v/>
      </c>
      <c r="C5" s="95"/>
      <c r="D5" s="94" t="s">
        <v>473</v>
      </c>
      <c r="E5" s="144" t="str">
        <f>Sheet1!V17</f>
        <v/>
      </c>
    </row>
    <row r="6" spans="1:5" ht="16.5" customHeight="1">
      <c r="A6" s="93" t="s">
        <v>474</v>
      </c>
      <c r="B6" s="666" t="str">
        <f>Sheet1!X7</f>
        <v>Eugene Mah</v>
      </c>
      <c r="C6" s="666"/>
      <c r="D6" s="94" t="s">
        <v>475</v>
      </c>
      <c r="E6" s="96" t="str">
        <f>Sheet1!R14</f>
        <v/>
      </c>
    </row>
    <row r="7" spans="1:5" ht="16.5" customHeight="1">
      <c r="A7" s="93" t="s">
        <v>476</v>
      </c>
      <c r="B7" s="666"/>
      <c r="C7" s="666"/>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62" t="s">
        <v>482</v>
      </c>
      <c r="B10" s="101" t="s">
        <v>483</v>
      </c>
      <c r="C10" s="102" t="s">
        <v>484</v>
      </c>
      <c r="D10" s="103" t="s">
        <v>485</v>
      </c>
      <c r="E10" s="104"/>
    </row>
    <row r="11" spans="1:5" ht="25.5" customHeight="1" thickBot="1">
      <c r="A11" s="658"/>
      <c r="B11" s="105" t="s">
        <v>486</v>
      </c>
      <c r="C11" s="106" t="s">
        <v>487</v>
      </c>
      <c r="D11" s="107" t="s">
        <v>485</v>
      </c>
      <c r="E11" s="108"/>
    </row>
    <row r="12" spans="1:5" ht="33.75" customHeight="1">
      <c r="A12" s="653" t="s">
        <v>488</v>
      </c>
      <c r="B12" s="109" t="s">
        <v>489</v>
      </c>
      <c r="C12" s="110" t="s">
        <v>490</v>
      </c>
      <c r="D12" s="111" t="s">
        <v>491</v>
      </c>
      <c r="E12" s="112"/>
    </row>
    <row r="13" spans="1:5" ht="33.75" customHeight="1">
      <c r="A13" s="654"/>
      <c r="B13" s="113" t="s">
        <v>492</v>
      </c>
      <c r="C13" s="114" t="s">
        <v>493</v>
      </c>
      <c r="D13" s="115" t="s">
        <v>491</v>
      </c>
      <c r="E13" s="116"/>
    </row>
    <row r="14" spans="1:5" ht="34.5" customHeight="1" thickBot="1">
      <c r="A14" s="655"/>
      <c r="B14" s="117" t="s">
        <v>494</v>
      </c>
      <c r="C14" s="118" t="s">
        <v>495</v>
      </c>
      <c r="D14" s="107" t="s">
        <v>485</v>
      </c>
      <c r="E14" s="119"/>
    </row>
    <row r="15" spans="1:5" ht="56.25">
      <c r="A15" s="656" t="s">
        <v>496</v>
      </c>
      <c r="B15" s="120" t="s">
        <v>497</v>
      </c>
      <c r="C15" s="121" t="s">
        <v>498</v>
      </c>
      <c r="D15" s="111" t="s">
        <v>485</v>
      </c>
      <c r="E15" s="122"/>
    </row>
    <row r="16" spans="1:5" ht="54.75" customHeight="1" thickBot="1">
      <c r="A16" s="657"/>
      <c r="B16" s="105" t="s">
        <v>499</v>
      </c>
      <c r="C16" s="123" t="s">
        <v>500</v>
      </c>
      <c r="D16" s="107" t="s">
        <v>501</v>
      </c>
      <c r="E16" s="124"/>
    </row>
    <row r="17" spans="1:5" ht="33.75" customHeight="1">
      <c r="A17" s="648" t="s">
        <v>502</v>
      </c>
      <c r="B17" s="125" t="s">
        <v>503</v>
      </c>
      <c r="C17" s="110" t="s">
        <v>504</v>
      </c>
      <c r="D17" s="111" t="s">
        <v>485</v>
      </c>
      <c r="E17" s="126"/>
    </row>
    <row r="18" spans="1:5" ht="33.75" customHeight="1" thickBot="1">
      <c r="A18" s="658"/>
      <c r="B18" s="127" t="s">
        <v>505</v>
      </c>
      <c r="C18" s="128" t="s">
        <v>506</v>
      </c>
      <c r="D18" s="107" t="s">
        <v>485</v>
      </c>
      <c r="E18" s="108"/>
    </row>
    <row r="19" spans="1:5" ht="33.75">
      <c r="A19" s="659" t="s">
        <v>507</v>
      </c>
      <c r="B19" s="125" t="s">
        <v>508</v>
      </c>
      <c r="C19" s="110" t="s">
        <v>509</v>
      </c>
      <c r="D19" s="111" t="s">
        <v>485</v>
      </c>
      <c r="E19" s="126"/>
    </row>
    <row r="20" spans="1:5" ht="33.75" customHeight="1">
      <c r="A20" s="660"/>
      <c r="B20" s="129" t="s">
        <v>510</v>
      </c>
      <c r="C20" s="130" t="s">
        <v>511</v>
      </c>
      <c r="D20" s="103" t="s">
        <v>485</v>
      </c>
      <c r="E20" s="131"/>
    </row>
    <row r="21" spans="1:5" ht="54.75" customHeight="1" thickBot="1">
      <c r="A21" s="661"/>
      <c r="B21" s="127" t="s">
        <v>512</v>
      </c>
      <c r="C21" s="128" t="s">
        <v>513</v>
      </c>
      <c r="D21" s="107" t="s">
        <v>485</v>
      </c>
      <c r="E21" s="108"/>
    </row>
    <row r="22" spans="1:5" ht="33.75" customHeight="1">
      <c r="A22" s="648" t="s">
        <v>514</v>
      </c>
      <c r="B22" s="125" t="s">
        <v>515</v>
      </c>
      <c r="C22" s="110" t="s">
        <v>516</v>
      </c>
      <c r="D22" s="111" t="s">
        <v>485</v>
      </c>
      <c r="E22" s="126"/>
    </row>
    <row r="23" spans="1:5" ht="25.5" customHeight="1" thickBot="1">
      <c r="A23" s="658"/>
      <c r="B23" s="105" t="s">
        <v>517</v>
      </c>
      <c r="C23" s="118" t="s">
        <v>518</v>
      </c>
      <c r="D23" s="107" t="s">
        <v>485</v>
      </c>
      <c r="E23" s="124"/>
    </row>
    <row r="24" spans="1:5" ht="33.75">
      <c r="A24" s="659" t="s">
        <v>519</v>
      </c>
      <c r="B24" s="125" t="s">
        <v>520</v>
      </c>
      <c r="C24" s="110" t="s">
        <v>521</v>
      </c>
      <c r="D24" s="111" t="s">
        <v>485</v>
      </c>
      <c r="E24" s="126"/>
    </row>
    <row r="25" spans="1:5" ht="45.75" customHeight="1">
      <c r="A25" s="660"/>
      <c r="B25" s="129" t="s">
        <v>522</v>
      </c>
      <c r="C25" s="114" t="s">
        <v>523</v>
      </c>
      <c r="D25" s="103" t="s">
        <v>501</v>
      </c>
      <c r="E25" s="131"/>
    </row>
    <row r="26" spans="1:5" ht="46.5" customHeight="1">
      <c r="A26" s="660"/>
      <c r="B26" s="132" t="s">
        <v>524</v>
      </c>
      <c r="C26" s="114" t="s">
        <v>525</v>
      </c>
      <c r="D26" s="103" t="s">
        <v>485</v>
      </c>
      <c r="E26" s="131"/>
    </row>
    <row r="27" spans="1:5" ht="22.5">
      <c r="A27" s="660"/>
      <c r="B27" s="132" t="s">
        <v>526</v>
      </c>
      <c r="C27" s="114" t="s">
        <v>527</v>
      </c>
      <c r="D27" s="103" t="s">
        <v>485</v>
      </c>
      <c r="E27" s="131"/>
    </row>
    <row r="28" spans="1:5" ht="23.25" thickBot="1">
      <c r="A28" s="661"/>
      <c r="B28" s="133" t="s">
        <v>528</v>
      </c>
      <c r="C28" s="118" t="s">
        <v>529</v>
      </c>
      <c r="D28" s="107" t="s">
        <v>485</v>
      </c>
      <c r="E28" s="124"/>
    </row>
    <row r="29" spans="1:5" ht="22.5">
      <c r="A29" s="648" t="s">
        <v>530</v>
      </c>
      <c r="B29" s="134" t="s">
        <v>531</v>
      </c>
      <c r="C29" s="110" t="s">
        <v>532</v>
      </c>
      <c r="D29" s="111" t="s">
        <v>485</v>
      </c>
      <c r="E29" s="126"/>
    </row>
    <row r="30" spans="1:5" ht="54.75" customHeight="1">
      <c r="A30" s="649"/>
      <c r="B30" s="132" t="s">
        <v>533</v>
      </c>
      <c r="C30" s="114" t="s">
        <v>534</v>
      </c>
      <c r="D30" s="103" t="s">
        <v>485</v>
      </c>
      <c r="E30" s="131"/>
    </row>
    <row r="31" spans="1:5" ht="34.5" thickBot="1">
      <c r="A31" s="650"/>
      <c r="B31" s="133" t="s">
        <v>535</v>
      </c>
      <c r="C31" s="118" t="s">
        <v>536</v>
      </c>
      <c r="D31" s="107" t="s">
        <v>485</v>
      </c>
      <c r="E31" s="124"/>
    </row>
    <row r="32" spans="1:5" ht="46.5" customHeight="1">
      <c r="A32" s="648" t="s">
        <v>537</v>
      </c>
      <c r="B32" s="134" t="s">
        <v>538</v>
      </c>
      <c r="C32" s="110" t="s">
        <v>539</v>
      </c>
      <c r="D32" s="111" t="s">
        <v>491</v>
      </c>
      <c r="E32" s="126"/>
    </row>
    <row r="33" spans="1:5" ht="66.75" customHeight="1">
      <c r="A33" s="649"/>
      <c r="B33" s="132" t="s">
        <v>540</v>
      </c>
      <c r="C33" s="114" t="s">
        <v>689</v>
      </c>
      <c r="D33" s="115" t="s">
        <v>491</v>
      </c>
      <c r="E33" s="131"/>
    </row>
    <row r="34" spans="1:5" ht="34.5" thickBot="1">
      <c r="A34" s="650"/>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51" t="s">
        <v>695</v>
      </c>
      <c r="B40" s="652"/>
      <c r="C40" s="652"/>
      <c r="D40" s="652"/>
      <c r="E40" s="652"/>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697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698"/>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99" t="str">
        <f>IF(AB8="","",AB8)</f>
        <v/>
      </c>
      <c r="Q8" s="187"/>
      <c r="R8" s="155"/>
      <c r="S8" s="155"/>
      <c r="T8" s="188" t="s">
        <v>6</v>
      </c>
      <c r="U8" s="155"/>
      <c r="V8" s="155"/>
      <c r="W8" s="177"/>
      <c r="X8" s="177"/>
      <c r="Y8" s="189"/>
      <c r="AA8" s="171" t="s">
        <v>375</v>
      </c>
      <c r="AB8" s="700"/>
      <c r="AC8" s="184" t="str">
        <f t="shared" si="0"/>
        <v/>
      </c>
      <c r="AD8" s="701"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199"/>
      <c r="C10" s="200"/>
      <c r="D10" s="155"/>
      <c r="E10" s="171" t="s">
        <v>10</v>
      </c>
      <c r="F10" s="675" t="str">
        <f>IF(R10="","",R10)</f>
        <v/>
      </c>
      <c r="G10" s="675"/>
      <c r="H10" s="155"/>
      <c r="I10" s="155"/>
      <c r="J10" s="171" t="s">
        <v>11</v>
      </c>
      <c r="K10" s="675" t="str">
        <f>IF(V10="","",V10)</f>
        <v/>
      </c>
      <c r="L10" s="675"/>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9">
        <v>24</v>
      </c>
      <c r="AI10" s="560">
        <v>50</v>
      </c>
      <c r="AJ10" s="561">
        <v>0</v>
      </c>
      <c r="AK10" s="560" t="str">
        <f t="shared" ref="AK10:AK34" si="1">IF($V$21="","",$V$21)</f>
        <v/>
      </c>
      <c r="AL10" s="560" t="str">
        <f t="shared" ref="AL10:AL29" si="2">IF($V$24="","",$V$24)</f>
        <v/>
      </c>
      <c r="AM10" s="560"/>
      <c r="AN10" s="560"/>
      <c r="AO10" s="560"/>
      <c r="AP10" s="560"/>
      <c r="AQ10" s="562"/>
      <c r="AR10" s="562"/>
    </row>
    <row r="11" spans="1:44">
      <c r="A11" s="151">
        <v>11</v>
      </c>
      <c r="B11" s="199"/>
      <c r="C11" s="200"/>
      <c r="D11" s="155"/>
      <c r="E11" s="171" t="s">
        <v>12</v>
      </c>
      <c r="F11" s="676" t="str">
        <f>IF(R11="","",R11)</f>
        <v/>
      </c>
      <c r="G11" s="676"/>
      <c r="H11" s="155"/>
      <c r="I11" s="155"/>
      <c r="J11" s="171" t="s">
        <v>13</v>
      </c>
      <c r="K11" s="675" t="str">
        <f>IF(V11="","",V11)</f>
        <v/>
      </c>
      <c r="L11" s="675"/>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3">
        <v>24</v>
      </c>
      <c r="AI11" s="564">
        <v>50</v>
      </c>
      <c r="AJ11" s="565">
        <v>0</v>
      </c>
      <c r="AK11" s="564" t="str">
        <f t="shared" si="1"/>
        <v/>
      </c>
      <c r="AL11" s="564" t="str">
        <f t="shared" si="2"/>
        <v/>
      </c>
      <c r="AM11" s="564"/>
      <c r="AN11" s="564"/>
      <c r="AO11" s="564"/>
      <c r="AP11" s="564"/>
      <c r="AQ11" s="566"/>
      <c r="AR11" s="566"/>
    </row>
    <row r="12" spans="1:44">
      <c r="A12" s="151">
        <v>12</v>
      </c>
      <c r="B12" s="199"/>
      <c r="C12" s="200"/>
      <c r="D12" s="155"/>
      <c r="E12" s="171" t="s">
        <v>14</v>
      </c>
      <c r="F12" s="676" t="str">
        <f>IF(R12="","",R12)</f>
        <v/>
      </c>
      <c r="G12" s="676"/>
      <c r="H12" s="155"/>
      <c r="I12" s="155"/>
      <c r="J12" s="171" t="s">
        <v>15</v>
      </c>
      <c r="K12" s="677" t="str">
        <f>IF(V12="","",V12)</f>
        <v/>
      </c>
      <c r="L12" s="677"/>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3">
        <v>25</v>
      </c>
      <c r="AI12" s="564">
        <v>50</v>
      </c>
      <c r="AJ12" s="565">
        <v>0</v>
      </c>
      <c r="AK12" s="564" t="str">
        <f t="shared" si="1"/>
        <v/>
      </c>
      <c r="AL12" s="564" t="str">
        <f t="shared" si="2"/>
        <v/>
      </c>
      <c r="AM12" s="564"/>
      <c r="AN12" s="564"/>
      <c r="AO12" s="564"/>
      <c r="AP12" s="564"/>
      <c r="AQ12" s="566"/>
      <c r="AR12" s="566"/>
    </row>
    <row r="13" spans="1:44">
      <c r="A13" s="151">
        <v>13</v>
      </c>
      <c r="B13" s="199"/>
      <c r="C13" s="200"/>
      <c r="D13" s="155"/>
      <c r="E13" s="171" t="s">
        <v>16</v>
      </c>
      <c r="F13" s="676" t="str">
        <f>IF(R13="","",R13)</f>
        <v/>
      </c>
      <c r="G13" s="676"/>
      <c r="H13" s="155"/>
      <c r="I13" s="155"/>
      <c r="J13" s="171" t="s">
        <v>17</v>
      </c>
      <c r="K13" s="675" t="str">
        <f>IF(V13="","",V13)</f>
        <v/>
      </c>
      <c r="L13" s="675"/>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3">
        <v>25</v>
      </c>
      <c r="AI13" s="564">
        <v>50</v>
      </c>
      <c r="AJ13" s="565">
        <v>0</v>
      </c>
      <c r="AK13" s="564" t="str">
        <f t="shared" si="1"/>
        <v/>
      </c>
      <c r="AL13" s="564" t="str">
        <f t="shared" si="2"/>
        <v/>
      </c>
      <c r="AM13" s="564"/>
      <c r="AN13" s="564"/>
      <c r="AO13" s="564"/>
      <c r="AP13" s="564"/>
      <c r="AQ13" s="566"/>
      <c r="AR13" s="566"/>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3">
        <v>26</v>
      </c>
      <c r="AI14" s="564">
        <v>50</v>
      </c>
      <c r="AJ14" s="565">
        <v>0</v>
      </c>
      <c r="AK14" s="564" t="str">
        <f t="shared" si="1"/>
        <v/>
      </c>
      <c r="AL14" s="564" t="str">
        <f t="shared" si="2"/>
        <v/>
      </c>
      <c r="AM14" s="564"/>
      <c r="AN14" s="564"/>
      <c r="AO14" s="564"/>
      <c r="AP14" s="564"/>
      <c r="AQ14" s="566"/>
      <c r="AR14" s="566"/>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3">
        <v>28</v>
      </c>
      <c r="AI15" s="564">
        <v>20</v>
      </c>
      <c r="AJ15" s="565">
        <v>0</v>
      </c>
      <c r="AK15" s="564" t="str">
        <f t="shared" si="1"/>
        <v/>
      </c>
      <c r="AL15" s="564" t="str">
        <f t="shared" si="2"/>
        <v/>
      </c>
      <c r="AM15" s="564"/>
      <c r="AN15" s="564"/>
      <c r="AO15" s="564"/>
      <c r="AP15" s="564"/>
      <c r="AQ15" s="566"/>
      <c r="AR15" s="566"/>
    </row>
    <row r="16" spans="1:44">
      <c r="A16" s="151">
        <v>16</v>
      </c>
      <c r="B16" s="199"/>
      <c r="C16" s="200"/>
      <c r="D16" s="155"/>
      <c r="E16" s="171" t="s">
        <v>21</v>
      </c>
      <c r="F16" s="675" t="str">
        <f>IF(R17="","",R17)</f>
        <v/>
      </c>
      <c r="G16" s="675"/>
      <c r="H16" s="155"/>
      <c r="I16" s="155"/>
      <c r="J16" s="171" t="s">
        <v>22</v>
      </c>
      <c r="K16" s="677" t="str">
        <f>IF(V17="","",V17)</f>
        <v/>
      </c>
      <c r="L16" s="677"/>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3">
        <v>28</v>
      </c>
      <c r="AI16" s="564">
        <v>50</v>
      </c>
      <c r="AJ16" s="565">
        <v>0</v>
      </c>
      <c r="AK16" s="564" t="str">
        <f t="shared" si="1"/>
        <v/>
      </c>
      <c r="AL16" s="564" t="str">
        <f t="shared" si="2"/>
        <v/>
      </c>
      <c r="AM16" s="564"/>
      <c r="AN16" s="564"/>
      <c r="AO16" s="564"/>
      <c r="AP16" s="564"/>
      <c r="AQ16" s="566"/>
      <c r="AR16" s="566"/>
    </row>
    <row r="17" spans="1:44">
      <c r="A17" s="151">
        <v>17</v>
      </c>
      <c r="B17" s="199"/>
      <c r="C17" s="200"/>
      <c r="D17" s="155"/>
      <c r="E17" s="171" t="s">
        <v>23</v>
      </c>
      <c r="F17" s="675" t="str">
        <f>IF(R18="","",R18)</f>
        <v/>
      </c>
      <c r="G17" s="675"/>
      <c r="H17" s="155"/>
      <c r="I17" s="155"/>
      <c r="J17" s="171" t="s">
        <v>24</v>
      </c>
      <c r="K17" s="675" t="str">
        <f>IF(V18="","",V18)</f>
        <v/>
      </c>
      <c r="L17" s="675"/>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3">
        <v>28</v>
      </c>
      <c r="AI17" s="564">
        <v>50</v>
      </c>
      <c r="AJ17" s="565">
        <v>0</v>
      </c>
      <c r="AK17" s="564" t="str">
        <f t="shared" si="1"/>
        <v/>
      </c>
      <c r="AL17" s="564" t="str">
        <f t="shared" si="2"/>
        <v/>
      </c>
      <c r="AM17" s="564"/>
      <c r="AN17" s="564"/>
      <c r="AO17" s="564"/>
      <c r="AP17" s="564"/>
      <c r="AQ17" s="566"/>
      <c r="AR17" s="566"/>
    </row>
    <row r="18" spans="1:44">
      <c r="A18" s="151">
        <v>18</v>
      </c>
      <c r="B18" s="199"/>
      <c r="C18" s="200"/>
      <c r="D18" s="155"/>
      <c r="E18" s="171" t="s">
        <v>25</v>
      </c>
      <c r="F18" s="675" t="str">
        <f>IF(R19="","",R19)</f>
        <v/>
      </c>
      <c r="G18" s="675"/>
      <c r="H18" s="155"/>
      <c r="I18" s="155"/>
      <c r="J18" s="171" t="s">
        <v>26</v>
      </c>
      <c r="K18" s="675" t="str">
        <f>IF(V19="","",V19)</f>
        <v/>
      </c>
      <c r="L18" s="675"/>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3">
        <v>28</v>
      </c>
      <c r="AI18" s="564">
        <v>50</v>
      </c>
      <c r="AJ18" s="565">
        <v>0</v>
      </c>
      <c r="AK18" s="564" t="str">
        <f t="shared" si="1"/>
        <v/>
      </c>
      <c r="AL18" s="564" t="str">
        <f t="shared" si="2"/>
        <v/>
      </c>
      <c r="AM18" s="564"/>
      <c r="AN18" s="564"/>
      <c r="AO18" s="564"/>
      <c r="AP18" s="564"/>
      <c r="AQ18" s="566"/>
      <c r="AR18" s="566"/>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3">
        <v>28</v>
      </c>
      <c r="AI19" s="564">
        <v>50</v>
      </c>
      <c r="AJ19" s="565">
        <v>0</v>
      </c>
      <c r="AK19" s="564" t="str">
        <f t="shared" si="1"/>
        <v/>
      </c>
      <c r="AL19" s="564" t="str">
        <f t="shared" si="2"/>
        <v/>
      </c>
      <c r="AM19" s="564"/>
      <c r="AN19" s="564"/>
      <c r="AO19" s="564"/>
      <c r="AP19" s="564"/>
      <c r="AQ19" s="566"/>
      <c r="AR19" s="566"/>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3">
        <v>28</v>
      </c>
      <c r="AI20" s="564">
        <v>100</v>
      </c>
      <c r="AJ20" s="565">
        <v>0</v>
      </c>
      <c r="AK20" s="564" t="str">
        <f t="shared" si="1"/>
        <v/>
      </c>
      <c r="AL20" s="564" t="str">
        <f t="shared" si="2"/>
        <v/>
      </c>
      <c r="AM20" s="564"/>
      <c r="AN20" s="564"/>
      <c r="AO20" s="564"/>
      <c r="AP20" s="564"/>
      <c r="AQ20" s="566"/>
      <c r="AR20" s="566"/>
    </row>
    <row r="21" spans="1:44">
      <c r="A21" s="151">
        <v>21</v>
      </c>
      <c r="B21" s="199"/>
      <c r="C21" s="200"/>
      <c r="D21" s="155"/>
      <c r="E21" s="171" t="s">
        <v>28</v>
      </c>
      <c r="F21" s="675" t="str">
        <f>IF(R22="","",R22)</f>
        <v/>
      </c>
      <c r="G21" s="675"/>
      <c r="H21" s="155"/>
      <c r="I21" s="155"/>
      <c r="J21" s="171" t="s">
        <v>29</v>
      </c>
      <c r="K21" s="675" t="str">
        <f>IF(V21="","",V21)</f>
        <v/>
      </c>
      <c r="L21" s="675"/>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3">
        <v>28</v>
      </c>
      <c r="AI21" s="564">
        <v>300</v>
      </c>
      <c r="AJ21" s="565">
        <v>0</v>
      </c>
      <c r="AK21" s="564" t="str">
        <f t="shared" si="1"/>
        <v/>
      </c>
      <c r="AL21" s="564" t="str">
        <f t="shared" si="2"/>
        <v/>
      </c>
      <c r="AM21" s="564"/>
      <c r="AN21" s="564"/>
      <c r="AO21" s="564"/>
      <c r="AP21" s="564"/>
      <c r="AQ21" s="566"/>
      <c r="AR21" s="566"/>
    </row>
    <row r="22" spans="1:44">
      <c r="A22" s="151">
        <v>22</v>
      </c>
      <c r="B22" s="199"/>
      <c r="C22" s="200"/>
      <c r="D22" s="155"/>
      <c r="E22" s="171" t="s">
        <v>22</v>
      </c>
      <c r="F22" s="677" t="str">
        <f>IF(R23="","",R23)</f>
        <v/>
      </c>
      <c r="G22" s="677"/>
      <c r="H22" s="155"/>
      <c r="I22" s="155"/>
      <c r="J22" s="171"/>
      <c r="K22" s="675" t="str">
        <f>IF(V22="","",V22)</f>
        <v/>
      </c>
      <c r="L22" s="675"/>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3">
        <v>28</v>
      </c>
      <c r="AI22" s="564">
        <v>400</v>
      </c>
      <c r="AJ22" s="565">
        <v>0</v>
      </c>
      <c r="AK22" s="564" t="str">
        <f t="shared" si="1"/>
        <v/>
      </c>
      <c r="AL22" s="564" t="str">
        <f t="shared" si="2"/>
        <v/>
      </c>
      <c r="AM22" s="564"/>
      <c r="AN22" s="564"/>
      <c r="AO22" s="564"/>
      <c r="AP22" s="564"/>
      <c r="AQ22" s="566"/>
      <c r="AR22" s="567"/>
    </row>
    <row r="23" spans="1:44">
      <c r="A23" s="151">
        <v>23</v>
      </c>
      <c r="B23" s="199"/>
      <c r="C23" s="200"/>
      <c r="D23" s="208" t="s">
        <v>30</v>
      </c>
      <c r="E23" s="155"/>
      <c r="F23" s="155"/>
      <c r="G23" s="155"/>
      <c r="H23" s="155"/>
      <c r="I23" s="155"/>
      <c r="J23" s="171" t="s">
        <v>31</v>
      </c>
      <c r="K23" s="675" t="str">
        <f>IF(V24="","",V24)</f>
        <v/>
      </c>
      <c r="L23" s="675"/>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3">
        <v>30</v>
      </c>
      <c r="AI23" s="564">
        <v>50</v>
      </c>
      <c r="AJ23" s="565">
        <v>0</v>
      </c>
      <c r="AK23" s="564" t="str">
        <f t="shared" si="1"/>
        <v/>
      </c>
      <c r="AL23" s="564" t="str">
        <f t="shared" si="2"/>
        <v/>
      </c>
      <c r="AM23" s="564"/>
      <c r="AN23" s="564"/>
      <c r="AO23" s="564"/>
      <c r="AP23" s="564"/>
      <c r="AQ23" s="566"/>
      <c r="AR23" s="566"/>
    </row>
    <row r="24" spans="1:44">
      <c r="A24" s="151">
        <v>24</v>
      </c>
      <c r="B24" s="199"/>
      <c r="C24" s="200"/>
      <c r="D24" s="155"/>
      <c r="E24" s="171" t="s">
        <v>21</v>
      </c>
      <c r="F24" s="675" t="str">
        <f>IF(R25="","",R25)</f>
        <v/>
      </c>
      <c r="G24" s="675"/>
      <c r="H24" s="155"/>
      <c r="I24" s="155"/>
      <c r="J24" s="155"/>
      <c r="K24" s="675" t="str">
        <f>IF(V25="","",V25)</f>
        <v/>
      </c>
      <c r="L24" s="675"/>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3">
        <v>32</v>
      </c>
      <c r="AI24" s="564">
        <v>50</v>
      </c>
      <c r="AJ24" s="565">
        <v>0</v>
      </c>
      <c r="AK24" s="564" t="str">
        <f t="shared" si="1"/>
        <v/>
      </c>
      <c r="AL24" s="564" t="str">
        <f t="shared" si="2"/>
        <v/>
      </c>
      <c r="AM24" s="564"/>
      <c r="AN24" s="564"/>
      <c r="AO24" s="564"/>
      <c r="AP24" s="564"/>
      <c r="AQ24" s="566"/>
      <c r="AR24" s="566"/>
    </row>
    <row r="25" spans="1:44">
      <c r="A25" s="151">
        <v>25</v>
      </c>
      <c r="B25" s="199"/>
      <c r="C25" s="200"/>
      <c r="D25" s="155"/>
      <c r="E25" s="171" t="s">
        <v>23</v>
      </c>
      <c r="F25" s="675" t="str">
        <f>IF(R26="","",R26)</f>
        <v/>
      </c>
      <c r="G25" s="675"/>
      <c r="H25" s="155"/>
      <c r="I25" s="155"/>
      <c r="J25" s="216"/>
      <c r="K25" s="675" t="str">
        <f>IF(V26="","",V26)</f>
        <v/>
      </c>
      <c r="L25" s="675"/>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3">
        <v>32</v>
      </c>
      <c r="AI25" s="564">
        <v>50</v>
      </c>
      <c r="AJ25" s="565">
        <v>0</v>
      </c>
      <c r="AK25" s="564" t="str">
        <f t="shared" si="1"/>
        <v/>
      </c>
      <c r="AL25" s="564" t="str">
        <f t="shared" si="2"/>
        <v/>
      </c>
      <c r="AM25" s="564"/>
      <c r="AN25" s="564"/>
      <c r="AO25" s="564"/>
      <c r="AP25" s="564"/>
      <c r="AQ25" s="566"/>
      <c r="AR25" s="566"/>
    </row>
    <row r="26" spans="1:44">
      <c r="A26" s="151">
        <v>26</v>
      </c>
      <c r="B26" s="199"/>
      <c r="C26" s="200"/>
      <c r="D26" s="155"/>
      <c r="E26" s="171" t="s">
        <v>24</v>
      </c>
      <c r="F26" s="675" t="str">
        <f>IF(R27="","",R27)</f>
        <v/>
      </c>
      <c r="G26" s="675"/>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3">
        <v>34</v>
      </c>
      <c r="AI26" s="564">
        <v>50</v>
      </c>
      <c r="AJ26" s="565">
        <v>0</v>
      </c>
      <c r="AK26" s="564" t="str">
        <f t="shared" si="1"/>
        <v/>
      </c>
      <c r="AL26" s="564" t="str">
        <f t="shared" si="2"/>
        <v/>
      </c>
      <c r="AM26" s="564"/>
      <c r="AN26" s="564"/>
      <c r="AO26" s="564"/>
      <c r="AP26" s="564"/>
      <c r="AQ26" s="566"/>
      <c r="AR26" s="566"/>
    </row>
    <row r="27" spans="1:44">
      <c r="A27" s="151">
        <v>27</v>
      </c>
      <c r="B27" s="199"/>
      <c r="C27" s="200"/>
      <c r="D27" s="208" t="s">
        <v>33</v>
      </c>
      <c r="E27" s="155"/>
      <c r="F27" s="155"/>
      <c r="G27" s="155"/>
      <c r="H27" s="155"/>
      <c r="I27" s="155"/>
      <c r="J27" s="171" t="s">
        <v>34</v>
      </c>
      <c r="K27" s="675" t="str">
        <f>IF(V28="","",V28)</f>
        <v/>
      </c>
      <c r="L27" s="675"/>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3">
        <v>34</v>
      </c>
      <c r="AI27" s="564">
        <v>50</v>
      </c>
      <c r="AJ27" s="565">
        <v>0</v>
      </c>
      <c r="AK27" s="564" t="str">
        <f t="shared" si="1"/>
        <v/>
      </c>
      <c r="AL27" s="564" t="str">
        <f t="shared" si="2"/>
        <v/>
      </c>
      <c r="AM27" s="564"/>
      <c r="AN27" s="564"/>
      <c r="AO27" s="564"/>
      <c r="AP27" s="564"/>
      <c r="AQ27" s="566"/>
      <c r="AR27" s="566"/>
    </row>
    <row r="28" spans="1:44">
      <c r="A28" s="151">
        <v>28</v>
      </c>
      <c r="B28" s="199"/>
      <c r="C28" s="200"/>
      <c r="D28" s="155"/>
      <c r="E28" s="171" t="s">
        <v>21</v>
      </c>
      <c r="F28" s="675" t="str">
        <f>IF(R29="","",R29)</f>
        <v/>
      </c>
      <c r="G28" s="675"/>
      <c r="H28" s="155"/>
      <c r="I28" s="216"/>
      <c r="J28" s="171" t="s">
        <v>35</v>
      </c>
      <c r="K28" s="675" t="str">
        <f>IF(V29="","",V29)</f>
        <v/>
      </c>
      <c r="L28" s="675"/>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3">
        <v>36</v>
      </c>
      <c r="AI28" s="564">
        <v>50</v>
      </c>
      <c r="AJ28" s="565">
        <v>0</v>
      </c>
      <c r="AK28" s="564" t="str">
        <f t="shared" si="1"/>
        <v/>
      </c>
      <c r="AL28" s="564" t="str">
        <f t="shared" si="2"/>
        <v/>
      </c>
      <c r="AM28" s="564"/>
      <c r="AN28" s="564"/>
      <c r="AO28" s="564"/>
      <c r="AP28" s="564"/>
      <c r="AQ28" s="566"/>
      <c r="AR28" s="566"/>
    </row>
    <row r="29" spans="1:44" ht="16.5" thickBot="1">
      <c r="A29" s="151">
        <v>29</v>
      </c>
      <c r="B29" s="199"/>
      <c r="C29" s="200"/>
      <c r="D29" s="155"/>
      <c r="E29" s="171" t="s">
        <v>23</v>
      </c>
      <c r="F29" s="675" t="str">
        <f>IF(R30="","",R30)</f>
        <v/>
      </c>
      <c r="G29" s="675"/>
      <c r="H29" s="155"/>
      <c r="I29" s="208" t="s">
        <v>36</v>
      </c>
      <c r="J29" s="171" t="s">
        <v>37</v>
      </c>
      <c r="K29" s="675" t="str">
        <f>IF(V32="","",V32)</f>
        <v/>
      </c>
      <c r="L29" s="675"/>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8">
        <v>38</v>
      </c>
      <c r="AI29" s="569">
        <v>50</v>
      </c>
      <c r="AJ29" s="570">
        <v>0</v>
      </c>
      <c r="AK29" s="569" t="str">
        <f t="shared" si="1"/>
        <v/>
      </c>
      <c r="AL29" s="569" t="str">
        <f t="shared" si="2"/>
        <v/>
      </c>
      <c r="AM29" s="569"/>
      <c r="AN29" s="569"/>
      <c r="AO29" s="569"/>
      <c r="AP29" s="569"/>
      <c r="AQ29" s="571"/>
      <c r="AR29" s="571"/>
    </row>
    <row r="30" spans="1:44">
      <c r="A30" s="151">
        <v>30</v>
      </c>
      <c r="B30" s="199"/>
      <c r="C30" s="200"/>
      <c r="D30" s="155"/>
      <c r="E30" s="171" t="s">
        <v>24</v>
      </c>
      <c r="F30" s="675" t="str">
        <f>IF(R31="","",R31)</f>
        <v/>
      </c>
      <c r="G30" s="675"/>
      <c r="H30" s="155"/>
      <c r="I30" s="155"/>
      <c r="J30" s="171" t="s">
        <v>38</v>
      </c>
      <c r="K30" s="675" t="str">
        <f>IF(V33="","",V33)</f>
        <v/>
      </c>
      <c r="L30" s="675"/>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72">
        <v>28</v>
      </c>
      <c r="AI30" s="573">
        <v>50</v>
      </c>
      <c r="AJ30" s="574">
        <v>0</v>
      </c>
      <c r="AK30" s="573" t="str">
        <f t="shared" si="1"/>
        <v/>
      </c>
      <c r="AL30" s="573" t="str">
        <f t="shared" ref="AL30:AL39" si="5">IF($V$25="","",$V$25)</f>
        <v/>
      </c>
      <c r="AM30" s="573"/>
      <c r="AN30" s="573"/>
      <c r="AO30" s="573"/>
      <c r="AP30" s="573"/>
      <c r="AQ30" s="575"/>
      <c r="AR30" s="575"/>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6">
        <v>28</v>
      </c>
      <c r="AI31" s="577">
        <v>50</v>
      </c>
      <c r="AJ31" s="578">
        <v>0</v>
      </c>
      <c r="AK31" s="577" t="str">
        <f t="shared" si="1"/>
        <v/>
      </c>
      <c r="AL31" s="577" t="str">
        <f t="shared" si="5"/>
        <v/>
      </c>
      <c r="AM31" s="577"/>
      <c r="AN31" s="577"/>
      <c r="AO31" s="577"/>
      <c r="AP31" s="577"/>
      <c r="AQ31" s="579"/>
      <c r="AR31" s="579"/>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80">
        <v>30</v>
      </c>
      <c r="AI32" s="581">
        <v>50</v>
      </c>
      <c r="AJ32" s="582">
        <v>0</v>
      </c>
      <c r="AK32" s="581" t="str">
        <f t="shared" si="1"/>
        <v/>
      </c>
      <c r="AL32" s="581" t="str">
        <f t="shared" si="5"/>
        <v/>
      </c>
      <c r="AM32" s="581"/>
      <c r="AN32" s="581"/>
      <c r="AO32" s="581"/>
      <c r="AP32" s="581"/>
      <c r="AQ32" s="583"/>
      <c r="AR32" s="583"/>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6">
        <v>30</v>
      </c>
      <c r="AI33" s="577">
        <v>50</v>
      </c>
      <c r="AJ33" s="578">
        <v>0</v>
      </c>
      <c r="AK33" s="577" t="str">
        <f t="shared" si="1"/>
        <v/>
      </c>
      <c r="AL33" s="577" t="str">
        <f t="shared" si="5"/>
        <v/>
      </c>
      <c r="AM33" s="577"/>
      <c r="AN33" s="577"/>
      <c r="AO33" s="577"/>
      <c r="AP33" s="577"/>
      <c r="AQ33" s="579"/>
      <c r="AR33" s="579"/>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80">
        <v>32</v>
      </c>
      <c r="AI34" s="581">
        <v>50</v>
      </c>
      <c r="AJ34" s="582">
        <v>0</v>
      </c>
      <c r="AK34" s="581" t="str">
        <f t="shared" si="1"/>
        <v/>
      </c>
      <c r="AL34" s="581" t="str">
        <f t="shared" si="5"/>
        <v/>
      </c>
      <c r="AM34" s="581"/>
      <c r="AN34" s="581"/>
      <c r="AO34" s="581"/>
      <c r="AP34" s="581"/>
      <c r="AQ34" s="583"/>
      <c r="AR34" s="583"/>
    </row>
    <row r="35" spans="1:44" ht="17.25" thickTop="1" thickBot="1">
      <c r="A35" s="151">
        <v>35</v>
      </c>
      <c r="B35" s="199"/>
      <c r="C35" s="221" t="s">
        <v>41</v>
      </c>
      <c r="D35" s="678" t="s">
        <v>42</v>
      </c>
      <c r="E35" s="678"/>
      <c r="F35" s="678"/>
      <c r="G35" s="679" t="s">
        <v>43</v>
      </c>
      <c r="H35" s="679"/>
      <c r="I35" s="679"/>
      <c r="J35" s="678" t="s">
        <v>44</v>
      </c>
      <c r="K35" s="678"/>
      <c r="L35" s="678"/>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6">
        <v>32</v>
      </c>
      <c r="AI35" s="577">
        <v>50</v>
      </c>
      <c r="AJ35" s="578">
        <v>0</v>
      </c>
      <c r="AK35" s="577" t="str">
        <f t="shared" ref="AK35:AK49" si="6">IF($V$21="","",$V$21)</f>
        <v/>
      </c>
      <c r="AL35" s="577" t="str">
        <f t="shared" si="5"/>
        <v/>
      </c>
      <c r="AM35" s="577"/>
      <c r="AN35" s="577"/>
      <c r="AO35" s="577"/>
      <c r="AP35" s="577"/>
      <c r="AQ35" s="579"/>
      <c r="AR35" s="579"/>
    </row>
    <row r="36" spans="1:44" ht="16.5" thickTop="1">
      <c r="A36" s="151">
        <v>36</v>
      </c>
      <c r="B36" s="199"/>
      <c r="C36" s="223" t="s">
        <v>46</v>
      </c>
      <c r="D36" s="678"/>
      <c r="E36" s="678"/>
      <c r="F36" s="678"/>
      <c r="G36" s="679"/>
      <c r="H36" s="679"/>
      <c r="I36" s="679"/>
      <c r="J36" s="678"/>
      <c r="K36" s="678"/>
      <c r="L36" s="678"/>
      <c r="M36" s="201"/>
      <c r="N36" s="155"/>
      <c r="O36" s="155"/>
      <c r="P36" s="155"/>
      <c r="Q36" s="155"/>
      <c r="R36" s="155"/>
      <c r="S36" s="155"/>
      <c r="T36" s="155"/>
      <c r="U36" s="155"/>
      <c r="V36" s="155"/>
      <c r="W36" s="155"/>
      <c r="X36" s="155"/>
      <c r="Y36" s="155"/>
      <c r="AA36" s="171" t="s">
        <v>34</v>
      </c>
      <c r="AB36" s="197"/>
      <c r="AC36" s="184" t="str">
        <f t="shared" si="4"/>
        <v/>
      </c>
      <c r="AD36" s="198" t="str">
        <f>IF(V28="","",V28)</f>
        <v/>
      </c>
      <c r="AH36" s="580">
        <v>34</v>
      </c>
      <c r="AI36" s="581">
        <v>50</v>
      </c>
      <c r="AJ36" s="582">
        <v>0</v>
      </c>
      <c r="AK36" s="581" t="str">
        <f t="shared" si="6"/>
        <v/>
      </c>
      <c r="AL36" s="581" t="str">
        <f t="shared" si="5"/>
        <v/>
      </c>
      <c r="AM36" s="581"/>
      <c r="AN36" s="581"/>
      <c r="AO36" s="581"/>
      <c r="AP36" s="581"/>
      <c r="AQ36" s="583"/>
      <c r="AR36" s="583"/>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6">
        <v>34</v>
      </c>
      <c r="AI37" s="577">
        <v>50</v>
      </c>
      <c r="AJ37" s="578">
        <v>0</v>
      </c>
      <c r="AK37" s="577" t="str">
        <f t="shared" si="6"/>
        <v/>
      </c>
      <c r="AL37" s="577" t="str">
        <f t="shared" si="5"/>
        <v/>
      </c>
      <c r="AM37" s="577"/>
      <c r="AN37" s="577"/>
      <c r="AO37" s="577"/>
      <c r="AP37" s="577"/>
      <c r="AQ37" s="579"/>
      <c r="AR37" s="579"/>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80">
        <v>36</v>
      </c>
      <c r="AI38" s="581">
        <v>50</v>
      </c>
      <c r="AJ38" s="582">
        <v>0</v>
      </c>
      <c r="AK38" s="581" t="str">
        <f t="shared" si="6"/>
        <v/>
      </c>
      <c r="AL38" s="581" t="str">
        <f t="shared" si="5"/>
        <v/>
      </c>
      <c r="AM38" s="581"/>
      <c r="AN38" s="581"/>
      <c r="AO38" s="581"/>
      <c r="AP38" s="581"/>
      <c r="AQ38" s="583"/>
      <c r="AR38" s="583"/>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4">
        <v>38</v>
      </c>
      <c r="AI39" s="585">
        <v>50</v>
      </c>
      <c r="AJ39" s="586">
        <v>0</v>
      </c>
      <c r="AK39" s="585" t="str">
        <f t="shared" si="6"/>
        <v/>
      </c>
      <c r="AL39" s="585" t="str">
        <f t="shared" si="5"/>
        <v/>
      </c>
      <c r="AM39" s="585"/>
      <c r="AN39" s="585"/>
      <c r="AO39" s="585"/>
      <c r="AP39" s="585"/>
      <c r="AQ39" s="587"/>
      <c r="AR39" s="587"/>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8">
        <v>28</v>
      </c>
      <c r="AI40" s="589">
        <v>50</v>
      </c>
      <c r="AJ40" s="590">
        <v>0</v>
      </c>
      <c r="AK40" s="589" t="str">
        <f t="shared" si="6"/>
        <v/>
      </c>
      <c r="AL40" s="589" t="str">
        <f t="shared" ref="AL40:AL49" si="8">IF($V$26="","",$V$26)</f>
        <v/>
      </c>
      <c r="AM40" s="589"/>
      <c r="AN40" s="589"/>
      <c r="AO40" s="589"/>
      <c r="AP40" s="589"/>
      <c r="AQ40" s="591"/>
      <c r="AR40" s="591"/>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92">
        <v>28</v>
      </c>
      <c r="AI41" s="593">
        <v>50</v>
      </c>
      <c r="AJ41" s="594">
        <v>0</v>
      </c>
      <c r="AK41" s="593" t="str">
        <f t="shared" si="6"/>
        <v/>
      </c>
      <c r="AL41" s="593" t="str">
        <f t="shared" si="8"/>
        <v/>
      </c>
      <c r="AM41" s="593"/>
      <c r="AN41" s="593"/>
      <c r="AO41" s="593"/>
      <c r="AP41" s="593"/>
      <c r="AQ41" s="595"/>
      <c r="AR41" s="595"/>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6">
        <v>30</v>
      </c>
      <c r="AI42" s="597">
        <v>50</v>
      </c>
      <c r="AJ42" s="598">
        <v>0</v>
      </c>
      <c r="AK42" s="597" t="str">
        <f t="shared" si="6"/>
        <v/>
      </c>
      <c r="AL42" s="597" t="str">
        <f t="shared" si="8"/>
        <v/>
      </c>
      <c r="AM42" s="597"/>
      <c r="AN42" s="597"/>
      <c r="AO42" s="597"/>
      <c r="AP42" s="597"/>
      <c r="AQ42" s="599"/>
      <c r="AR42" s="599"/>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92">
        <v>30</v>
      </c>
      <c r="AI43" s="593">
        <v>50</v>
      </c>
      <c r="AJ43" s="594">
        <v>0</v>
      </c>
      <c r="AK43" s="593" t="str">
        <f t="shared" si="6"/>
        <v/>
      </c>
      <c r="AL43" s="593" t="str">
        <f t="shared" si="8"/>
        <v/>
      </c>
      <c r="AM43" s="593"/>
      <c r="AN43" s="593"/>
      <c r="AO43" s="593"/>
      <c r="AP43" s="593"/>
      <c r="AQ43" s="595"/>
      <c r="AR43" s="595"/>
    </row>
    <row r="44" spans="1:44">
      <c r="A44" s="151">
        <v>44</v>
      </c>
      <c r="B44" s="199"/>
      <c r="C44" s="240" t="s">
        <v>62</v>
      </c>
      <c r="D44" s="155"/>
      <c r="E44" s="155"/>
      <c r="F44" s="155"/>
      <c r="G44" s="155"/>
      <c r="H44" s="155"/>
      <c r="I44" s="155"/>
      <c r="J44" s="155"/>
      <c r="K44" s="155"/>
      <c r="L44" s="680" t="s">
        <v>63</v>
      </c>
      <c r="M44" s="680"/>
      <c r="N44" s="155"/>
      <c r="O44" s="165"/>
      <c r="P44" s="155"/>
      <c r="Q44" s="155"/>
      <c r="R44" s="155"/>
      <c r="S44" s="155"/>
      <c r="T44" s="155"/>
      <c r="U44" s="155"/>
      <c r="V44" s="155"/>
      <c r="W44" s="155"/>
      <c r="X44" s="155"/>
      <c r="Y44" s="167"/>
      <c r="AA44" s="171" t="s">
        <v>383</v>
      </c>
      <c r="AB44" s="197"/>
      <c r="AC44" s="184" t="str">
        <f t="shared" si="4"/>
        <v/>
      </c>
      <c r="AD44" s="198" t="str">
        <f>IF(V33="","",V33)</f>
        <v/>
      </c>
      <c r="AH44" s="596">
        <v>32</v>
      </c>
      <c r="AI44" s="597">
        <v>50</v>
      </c>
      <c r="AJ44" s="598">
        <v>0</v>
      </c>
      <c r="AK44" s="597" t="str">
        <f t="shared" si="6"/>
        <v/>
      </c>
      <c r="AL44" s="597" t="str">
        <f t="shared" si="8"/>
        <v/>
      </c>
      <c r="AM44" s="597"/>
      <c r="AN44" s="597"/>
      <c r="AO44" s="597"/>
      <c r="AP44" s="597"/>
      <c r="AQ44" s="599"/>
      <c r="AR44" s="599"/>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92">
        <v>32</v>
      </c>
      <c r="AI45" s="593">
        <v>50</v>
      </c>
      <c r="AJ45" s="594">
        <v>0</v>
      </c>
      <c r="AK45" s="593" t="str">
        <f t="shared" si="6"/>
        <v/>
      </c>
      <c r="AL45" s="593" t="str">
        <f t="shared" si="8"/>
        <v/>
      </c>
      <c r="AM45" s="593"/>
      <c r="AN45" s="593"/>
      <c r="AO45" s="593"/>
      <c r="AP45" s="593"/>
      <c r="AQ45" s="595"/>
      <c r="AR45" s="595"/>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6">
        <v>34</v>
      </c>
      <c r="AI46" s="597">
        <v>50</v>
      </c>
      <c r="AJ46" s="598">
        <v>0</v>
      </c>
      <c r="AK46" s="597" t="str">
        <f t="shared" si="6"/>
        <v/>
      </c>
      <c r="AL46" s="597" t="str">
        <f t="shared" si="8"/>
        <v/>
      </c>
      <c r="AM46" s="597"/>
      <c r="AN46" s="597"/>
      <c r="AO46" s="597"/>
      <c r="AP46" s="597"/>
      <c r="AQ46" s="599"/>
      <c r="AR46" s="599"/>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92">
        <v>34</v>
      </c>
      <c r="AI47" s="593">
        <v>50</v>
      </c>
      <c r="AJ47" s="594">
        <v>0</v>
      </c>
      <c r="AK47" s="593" t="str">
        <f t="shared" si="6"/>
        <v/>
      </c>
      <c r="AL47" s="593" t="str">
        <f t="shared" si="8"/>
        <v/>
      </c>
      <c r="AM47" s="593"/>
      <c r="AN47" s="593"/>
      <c r="AO47" s="593"/>
      <c r="AP47" s="593"/>
      <c r="AQ47" s="595"/>
      <c r="AR47" s="595"/>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6">
        <v>38</v>
      </c>
      <c r="AI48" s="597">
        <v>50</v>
      </c>
      <c r="AJ48" s="598">
        <v>0</v>
      </c>
      <c r="AK48" s="597" t="str">
        <f t="shared" si="6"/>
        <v/>
      </c>
      <c r="AL48" s="597" t="str">
        <f t="shared" si="8"/>
        <v/>
      </c>
      <c r="AM48" s="597"/>
      <c r="AN48" s="597"/>
      <c r="AO48" s="597"/>
      <c r="AP48" s="597"/>
      <c r="AQ48" s="599"/>
      <c r="AR48" s="599"/>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92">
        <v>38</v>
      </c>
      <c r="AI49" s="593">
        <v>50</v>
      </c>
      <c r="AJ49" s="594">
        <v>0</v>
      </c>
      <c r="AK49" s="593" t="str">
        <f t="shared" si="6"/>
        <v/>
      </c>
      <c r="AL49" s="593" t="str">
        <f t="shared" si="8"/>
        <v/>
      </c>
      <c r="AM49" s="593"/>
      <c r="AN49" s="593"/>
      <c r="AO49" s="593"/>
      <c r="AP49" s="593"/>
      <c r="AQ49" s="595"/>
      <c r="AR49" s="595"/>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78" t="s">
        <v>42</v>
      </c>
      <c r="Q97" s="678"/>
      <c r="R97" s="678"/>
      <c r="S97" s="679" t="s">
        <v>43</v>
      </c>
      <c r="T97" s="679"/>
      <c r="U97" s="679"/>
      <c r="V97" s="678" t="s">
        <v>44</v>
      </c>
      <c r="W97" s="678"/>
      <c r="X97" s="678"/>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78"/>
      <c r="Q98" s="678"/>
      <c r="R98" s="678"/>
      <c r="S98" s="679"/>
      <c r="T98" s="679"/>
      <c r="U98" s="679"/>
      <c r="V98" s="678"/>
      <c r="W98" s="678"/>
      <c r="X98" s="678"/>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78" t="s">
        <v>42</v>
      </c>
      <c r="Q105" s="678"/>
      <c r="R105" s="678"/>
      <c r="S105" s="679" t="s">
        <v>43</v>
      </c>
      <c r="T105" s="679"/>
      <c r="U105" s="679"/>
      <c r="V105" s="678" t="s">
        <v>44</v>
      </c>
      <c r="W105" s="678"/>
      <c r="X105" s="678"/>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78"/>
      <c r="Q106" s="678"/>
      <c r="R106" s="678"/>
      <c r="S106" s="679"/>
      <c r="T106" s="679"/>
      <c r="U106" s="679"/>
      <c r="V106" s="678"/>
      <c r="W106" s="678"/>
      <c r="X106" s="678"/>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697" t="str">
        <f>IF($P$7="","",$P$7)</f>
        <v/>
      </c>
      <c r="E135" s="162"/>
      <c r="F135" s="162"/>
      <c r="G135" s="162"/>
      <c r="H135" s="162"/>
      <c r="I135" s="162"/>
      <c r="J135" s="162"/>
      <c r="K135" s="162"/>
      <c r="L135" s="247" t="s">
        <v>4</v>
      </c>
      <c r="M135" s="249" t="str">
        <f>IF($X$7="","",$X$7)</f>
        <v>Eugene Mah</v>
      </c>
      <c r="N135" s="155"/>
      <c r="O135" s="287" t="s">
        <v>175</v>
      </c>
      <c r="P135" s="155"/>
      <c r="Q135" s="208" t="s">
        <v>715</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t="s">
        <v>598</v>
      </c>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t="s">
        <v>598</v>
      </c>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t="s">
        <v>598</v>
      </c>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698</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t="s">
        <v>598</v>
      </c>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6" t="str">
        <f>IF(Q139="","",Q139)</f>
        <v/>
      </c>
      <c r="R146" s="306" t="str">
        <f t="shared" ref="R146:V146" si="20">IF(R139="","",R139)</f>
        <v/>
      </c>
      <c r="S146" s="306" t="str">
        <f t="shared" si="20"/>
        <v/>
      </c>
      <c r="T146" s="306" t="str">
        <f t="shared" si="20"/>
        <v/>
      </c>
      <c r="U146" s="306" t="str">
        <f t="shared" si="20"/>
        <v/>
      </c>
      <c r="V146" s="306"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6" t="str">
        <f>IF(Q140="","",Q140)</f>
        <v/>
      </c>
      <c r="R147" s="306" t="str">
        <f t="shared" ref="R147:V147" si="21">IF(R140="","",R140)</f>
        <v/>
      </c>
      <c r="S147" s="306" t="str">
        <f t="shared" si="21"/>
        <v/>
      </c>
      <c r="T147" s="306" t="str">
        <f t="shared" si="21"/>
        <v/>
      </c>
      <c r="U147" s="306" t="str">
        <f t="shared" si="21"/>
        <v/>
      </c>
      <c r="V147" s="306" t="str">
        <f t="shared" si="21"/>
        <v/>
      </c>
      <c r="Y147" s="167"/>
      <c r="AA147" s="247"/>
      <c r="AB147" s="293" t="s">
        <v>598</v>
      </c>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701</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702</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703</v>
      </c>
      <c r="Q150" s="286"/>
      <c r="R150" s="286"/>
      <c r="S150" s="286"/>
      <c r="T150" s="286"/>
      <c r="U150" s="286"/>
      <c r="V150" s="286"/>
      <c r="Y150" s="167"/>
      <c r="AA150" s="159" t="s">
        <v>706</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704</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47" t="s">
        <v>163</v>
      </c>
      <c r="H152" s="162" t="s">
        <v>171</v>
      </c>
      <c r="I152" s="155"/>
      <c r="J152" s="155"/>
      <c r="K152" s="155"/>
      <c r="L152" s="155"/>
      <c r="M152" s="201"/>
      <c r="N152" s="155"/>
      <c r="O152" s="302"/>
      <c r="P152" s="303" t="s">
        <v>705</v>
      </c>
      <c r="Q152" s="286"/>
      <c r="R152" s="286"/>
      <c r="S152" s="286"/>
      <c r="T152" s="286"/>
      <c r="U152" s="286"/>
      <c r="V152" s="286"/>
      <c r="Y152" s="167"/>
      <c r="Z152" s="303" t="s">
        <v>701</v>
      </c>
      <c r="AA152" s="306" t="str">
        <f>IF(OR(Q148="",$Q$153=""),"",ABS(Q148-$Q$153)/$Q$153)</f>
        <v/>
      </c>
      <c r="AB152" s="306" t="str">
        <f t="shared" ref="AB152:AF152" si="24">IF(OR(R148="",$Q$153=""),"",ABS(R148-$Q$153)/$Q$153)</f>
        <v/>
      </c>
      <c r="AC152" s="306" t="str">
        <f t="shared" si="24"/>
        <v/>
      </c>
      <c r="AD152" s="306" t="str">
        <f t="shared" si="24"/>
        <v/>
      </c>
      <c r="AE152" s="306" t="str">
        <f t="shared" si="24"/>
        <v/>
      </c>
      <c r="AF152" s="306" t="str">
        <f t="shared" si="24"/>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306" t="str">
        <f>IF(Q148="","",AVERAGE(Q148:Q152))</f>
        <v/>
      </c>
      <c r="R153" s="306" t="str">
        <f t="shared" ref="R153:V153" si="25">IF(R148="","",AVERAGE(R148:R152))</f>
        <v/>
      </c>
      <c r="S153" s="306" t="str">
        <f t="shared" si="25"/>
        <v/>
      </c>
      <c r="T153" s="306" t="str">
        <f t="shared" si="25"/>
        <v/>
      </c>
      <c r="U153" s="306" t="str">
        <f t="shared" si="25"/>
        <v/>
      </c>
      <c r="V153" s="306" t="str">
        <f t="shared" si="25"/>
        <v/>
      </c>
      <c r="Y153" s="167"/>
      <c r="Z153" s="303" t="s">
        <v>702</v>
      </c>
      <c r="AA153" s="306" t="str">
        <f t="shared" ref="AA153:AA156" si="26">IF(OR(Q149="",$Q$153=""),"",ABS(Q149-$Q$153)/$Q$153)</f>
        <v/>
      </c>
      <c r="AB153" s="306" t="str">
        <f t="shared" ref="AB153:AF153" si="27">IF(OR(R149="",$Q$153=""),"",ABS(R149-$Q$153)/$Q$153)</f>
        <v/>
      </c>
      <c r="AC153" s="306" t="str">
        <f t="shared" si="27"/>
        <v/>
      </c>
      <c r="AD153" s="306" t="str">
        <f t="shared" si="27"/>
        <v/>
      </c>
      <c r="AE153" s="306" t="str">
        <f t="shared" si="27"/>
        <v/>
      </c>
      <c r="AF153" s="306" t="str">
        <f t="shared" si="27"/>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699</v>
      </c>
      <c r="Q154" s="310" t="str">
        <f>IF(AA152="","",MAX(AA152:AA156))</f>
        <v/>
      </c>
      <c r="R154" s="310" t="str">
        <f t="shared" ref="R154:V154" si="28">IF(AB152="","",MAX(AB152:AB156))</f>
        <v/>
      </c>
      <c r="S154" s="310" t="str">
        <f t="shared" si="28"/>
        <v/>
      </c>
      <c r="T154" s="310" t="str">
        <f t="shared" si="28"/>
        <v/>
      </c>
      <c r="U154" s="310" t="str">
        <f t="shared" si="28"/>
        <v/>
      </c>
      <c r="V154" s="310" t="str">
        <f t="shared" si="28"/>
        <v/>
      </c>
      <c r="Y154" s="167"/>
      <c r="Z154" s="303" t="s">
        <v>703</v>
      </c>
      <c r="AA154" s="306" t="str">
        <f t="shared" si="26"/>
        <v/>
      </c>
      <c r="AB154" s="306" t="str">
        <f t="shared" ref="AB154:AF154" si="29">IF(OR(R150="",$Q$153=""),"",ABS(R150-$Q$153)/$Q$153)</f>
        <v/>
      </c>
      <c r="AC154" s="306" t="str">
        <f t="shared" si="29"/>
        <v/>
      </c>
      <c r="AD154" s="306" t="str">
        <f t="shared" si="29"/>
        <v/>
      </c>
      <c r="AE154" s="306" t="str">
        <f t="shared" si="29"/>
        <v/>
      </c>
      <c r="AF154" s="306" t="str">
        <f t="shared" si="29"/>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30">IF(R154="","",IF(R154&lt;0.07,"YES","NO"))</f>
        <v/>
      </c>
      <c r="S155" s="304" t="str">
        <f t="shared" si="30"/>
        <v/>
      </c>
      <c r="T155" s="304" t="str">
        <f t="shared" si="30"/>
        <v/>
      </c>
      <c r="U155" s="304" t="str">
        <f t="shared" si="30"/>
        <v/>
      </c>
      <c r="V155" s="304" t="str">
        <f t="shared" si="30"/>
        <v/>
      </c>
      <c r="Y155" s="167"/>
      <c r="Z155" s="303" t="s">
        <v>704</v>
      </c>
      <c r="AA155" s="306" t="str">
        <f t="shared" si="26"/>
        <v/>
      </c>
      <c r="AB155" s="306" t="str">
        <f t="shared" ref="AB155:AF155" si="31">IF(OR(R151="",$Q$153=""),"",ABS(R151-$Q$153)/$Q$153)</f>
        <v/>
      </c>
      <c r="AC155" s="306" t="str">
        <f t="shared" si="31"/>
        <v/>
      </c>
      <c r="AD155" s="306" t="str">
        <f t="shared" si="31"/>
        <v/>
      </c>
      <c r="AE155" s="306" t="str">
        <f t="shared" si="31"/>
        <v/>
      </c>
      <c r="AF155" s="306" t="str">
        <f t="shared" si="31"/>
        <v/>
      </c>
    </row>
    <row r="156" spans="1:32" ht="16.5" thickBot="1">
      <c r="A156" s="151">
        <v>20</v>
      </c>
      <c r="B156" s="311"/>
      <c r="C156" s="177"/>
      <c r="D156" s="177"/>
      <c r="E156" s="177"/>
      <c r="F156" s="177"/>
      <c r="G156" s="177"/>
      <c r="H156" s="177"/>
      <c r="I156" s="177"/>
      <c r="J156" s="177"/>
      <c r="K156" s="177"/>
      <c r="L156" s="177"/>
      <c r="M156" s="312"/>
      <c r="N156" s="155"/>
      <c r="O156" s="302"/>
      <c r="Y156" s="167"/>
      <c r="Z156" s="303" t="s">
        <v>705</v>
      </c>
      <c r="AA156" s="306" t="str">
        <f t="shared" si="26"/>
        <v/>
      </c>
      <c r="AB156" s="306" t="str">
        <f t="shared" ref="AB156:AF156" si="32">IF(OR(R152="",$Q$153=""),"",ABS(R152-$Q$153)/$Q$153)</f>
        <v/>
      </c>
      <c r="AC156" s="306" t="str">
        <f t="shared" si="32"/>
        <v/>
      </c>
      <c r="AD156" s="306" t="str">
        <f t="shared" si="32"/>
        <v/>
      </c>
      <c r="AE156" s="306" t="str">
        <f t="shared" si="32"/>
        <v/>
      </c>
      <c r="AF156" s="306" t="str">
        <f t="shared" si="32"/>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700</v>
      </c>
      <c r="Y157" s="167"/>
    </row>
    <row r="158" spans="1:32">
      <c r="A158" s="151">
        <v>22</v>
      </c>
      <c r="B158" s="199"/>
      <c r="C158" s="155"/>
      <c r="D158" s="171" t="s">
        <v>203</v>
      </c>
      <c r="E158" s="212" t="str">
        <f t="shared" ref="E158:J158" si="33">IF(Q136="","",Q136)</f>
        <v/>
      </c>
      <c r="F158" s="212" t="str">
        <f t="shared" si="33"/>
        <v/>
      </c>
      <c r="G158" s="212" t="str">
        <f t="shared" si="33"/>
        <v/>
      </c>
      <c r="H158" s="212" t="str">
        <f t="shared" si="33"/>
        <v/>
      </c>
      <c r="I158" s="212" t="str">
        <f t="shared" si="33"/>
        <v/>
      </c>
      <c r="J158" s="212" t="str">
        <f t="shared" si="33"/>
        <v/>
      </c>
      <c r="K158" s="155"/>
      <c r="L158" s="155"/>
      <c r="M158" s="201"/>
      <c r="N158" s="155"/>
      <c r="O158" s="302"/>
      <c r="Y158" s="167"/>
    </row>
    <row r="159" spans="1:32">
      <c r="A159" s="151">
        <v>23</v>
      </c>
      <c r="B159" s="199"/>
      <c r="C159" s="155"/>
      <c r="D159" s="171" t="s">
        <v>29</v>
      </c>
      <c r="E159" s="212" t="str">
        <f t="shared" ref="E159:J165" si="34">IF(Q136="","",Q136)</f>
        <v/>
      </c>
      <c r="F159" s="212" t="str">
        <f t="shared" si="34"/>
        <v/>
      </c>
      <c r="G159" s="212" t="str">
        <f t="shared" si="34"/>
        <v/>
      </c>
      <c r="H159" s="212" t="str">
        <f t="shared" si="34"/>
        <v/>
      </c>
      <c r="I159" s="212" t="str">
        <f t="shared" si="34"/>
        <v/>
      </c>
      <c r="J159" s="212" t="str">
        <f t="shared" si="34"/>
        <v/>
      </c>
      <c r="K159" s="155"/>
      <c r="L159" s="155"/>
      <c r="M159" s="201"/>
      <c r="N159" s="155"/>
      <c r="O159" s="302"/>
      <c r="Y159" s="167"/>
    </row>
    <row r="160" spans="1:32">
      <c r="A160" s="151">
        <v>24</v>
      </c>
      <c r="B160" s="199"/>
      <c r="C160" s="155"/>
      <c r="D160" s="171" t="s">
        <v>31</v>
      </c>
      <c r="E160" s="212" t="str">
        <f t="shared" si="34"/>
        <v/>
      </c>
      <c r="F160" s="212" t="str">
        <f t="shared" si="34"/>
        <v/>
      </c>
      <c r="G160" s="212" t="str">
        <f t="shared" si="34"/>
        <v/>
      </c>
      <c r="H160" s="212" t="str">
        <f t="shared" si="34"/>
        <v/>
      </c>
      <c r="I160" s="212" t="str">
        <f t="shared" si="34"/>
        <v/>
      </c>
      <c r="J160" s="212" t="str">
        <f t="shared" si="34"/>
        <v/>
      </c>
      <c r="K160" s="155"/>
      <c r="L160" s="155"/>
      <c r="M160" s="201"/>
      <c r="N160" s="155"/>
      <c r="O160" s="302"/>
      <c r="Y160" s="167"/>
    </row>
    <row r="161" spans="1:25">
      <c r="A161" s="151">
        <v>25</v>
      </c>
      <c r="B161" s="199"/>
      <c r="C161" s="155"/>
      <c r="D161" s="171" t="s">
        <v>176</v>
      </c>
      <c r="E161" s="212" t="str">
        <f t="shared" si="34"/>
        <v/>
      </c>
      <c r="F161" s="212" t="str">
        <f t="shared" si="34"/>
        <v/>
      </c>
      <c r="G161" s="212" t="str">
        <f t="shared" si="34"/>
        <v/>
      </c>
      <c r="H161" s="212" t="str">
        <f t="shared" si="34"/>
        <v/>
      </c>
      <c r="I161" s="212" t="str">
        <f t="shared" si="34"/>
        <v/>
      </c>
      <c r="J161" s="212" t="str">
        <f t="shared" si="34"/>
        <v/>
      </c>
      <c r="K161" s="155"/>
      <c r="L161" s="155"/>
      <c r="M161" s="201"/>
      <c r="N161" s="155"/>
      <c r="O161" s="302"/>
      <c r="Y161" s="167"/>
    </row>
    <row r="162" spans="1:25">
      <c r="A162" s="151">
        <v>26</v>
      </c>
      <c r="B162" s="199"/>
      <c r="C162" s="155"/>
      <c r="D162" s="171" t="s">
        <v>177</v>
      </c>
      <c r="E162" s="212" t="str">
        <f t="shared" si="34"/>
        <v/>
      </c>
      <c r="F162" s="212" t="str">
        <f t="shared" si="34"/>
        <v/>
      </c>
      <c r="G162" s="212" t="str">
        <f t="shared" si="34"/>
        <v/>
      </c>
      <c r="H162" s="212" t="str">
        <f t="shared" si="34"/>
        <v/>
      </c>
      <c r="I162" s="212" t="str">
        <f t="shared" si="34"/>
        <v/>
      </c>
      <c r="J162" s="212" t="str">
        <f t="shared" si="34"/>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4"/>
        <v/>
      </c>
      <c r="F163" s="212" t="str">
        <f t="shared" si="34"/>
        <v/>
      </c>
      <c r="G163" s="212" t="str">
        <f t="shared" si="34"/>
        <v/>
      </c>
      <c r="H163" s="212" t="str">
        <f t="shared" si="34"/>
        <v/>
      </c>
      <c r="I163" s="212" t="str">
        <f t="shared" si="34"/>
        <v/>
      </c>
      <c r="J163" s="212" t="str">
        <f t="shared" si="34"/>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4"/>
        <v/>
      </c>
      <c r="F164" s="212" t="str">
        <f t="shared" si="34"/>
        <v/>
      </c>
      <c r="G164" s="212" t="str">
        <f t="shared" si="34"/>
        <v/>
      </c>
      <c r="H164" s="212" t="str">
        <f t="shared" si="34"/>
        <v/>
      </c>
      <c r="I164" s="212" t="str">
        <f t="shared" si="34"/>
        <v/>
      </c>
      <c r="J164" s="212" t="str">
        <f t="shared" si="34"/>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5">IF(R142="","",IF(R142="1","YES","NO"))</f>
        <v/>
      </c>
      <c r="G165" s="212" t="str">
        <f t="shared" si="35"/>
        <v/>
      </c>
      <c r="H165" s="212" t="str">
        <f>IF(T142="","",IF(T142="1","YES","NO"))</f>
        <v/>
      </c>
      <c r="I165" s="212" t="str">
        <f t="shared" si="35"/>
        <v/>
      </c>
      <c r="J165" s="212" t="str">
        <f t="shared" si="35"/>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707</v>
      </c>
      <c r="E166" s="321" t="str">
        <f>Q154</f>
        <v/>
      </c>
      <c r="F166" s="321" t="str">
        <f t="shared" ref="F166:J166" si="36">IF(R154="","",R154)</f>
        <v/>
      </c>
      <c r="G166" s="321" t="str">
        <f t="shared" si="36"/>
        <v/>
      </c>
      <c r="H166" s="321" t="str">
        <f t="shared" si="36"/>
        <v/>
      </c>
      <c r="I166" s="321" t="str">
        <f t="shared" si="36"/>
        <v/>
      </c>
      <c r="J166" s="321" t="str">
        <f t="shared" si="36"/>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7">Q155</f>
        <v/>
      </c>
      <c r="F167" s="324" t="str">
        <f t="shared" si="37"/>
        <v/>
      </c>
      <c r="G167" s="324" t="str">
        <f t="shared" si="37"/>
        <v/>
      </c>
      <c r="H167" s="324" t="str">
        <f t="shared" si="37"/>
        <v/>
      </c>
      <c r="I167" s="324" t="str">
        <f t="shared" si="37"/>
        <v/>
      </c>
      <c r="J167" s="324" t="str">
        <f t="shared" si="37"/>
        <v/>
      </c>
      <c r="K167" s="325"/>
      <c r="L167" s="325"/>
      <c r="M167" s="164"/>
      <c r="N167" s="155"/>
      <c r="O167" s="165"/>
      <c r="P167" s="681" t="s">
        <v>187</v>
      </c>
      <c r="Q167" s="681"/>
      <c r="R167" s="681"/>
      <c r="S167" s="681"/>
      <c r="T167" s="326"/>
      <c r="U167" s="681" t="s">
        <v>188</v>
      </c>
      <c r="V167" s="681"/>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82" t="s">
        <v>193</v>
      </c>
      <c r="V168" s="682"/>
      <c r="W168" s="155"/>
      <c r="X168" s="155"/>
      <c r="Y168" s="167"/>
    </row>
    <row r="169" spans="1:25" ht="16.5" thickBot="1">
      <c r="A169" s="151">
        <v>33</v>
      </c>
      <c r="B169" s="199"/>
      <c r="C169" s="155"/>
      <c r="E169" s="314" t="s">
        <v>708</v>
      </c>
      <c r="F169" s="325"/>
      <c r="G169" s="325"/>
      <c r="H169" s="325"/>
      <c r="I169" s="325"/>
      <c r="J169" s="325"/>
      <c r="K169" s="325"/>
      <c r="L169" s="325"/>
      <c r="M169" s="164"/>
      <c r="N169" s="155"/>
      <c r="O169" s="165"/>
      <c r="P169" s="329"/>
      <c r="Q169" s="329"/>
      <c r="R169" s="329"/>
      <c r="S169" s="330"/>
      <c r="T169" s="326"/>
      <c r="U169" s="683" t="str">
        <f>IF(OR(R166=2,R166=3),"NA",IF(OR(P169="",Q169="",R169="",S169=""),"",AVERAGE(P169:S169)))</f>
        <v/>
      </c>
      <c r="V169" s="683"/>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1" t="s">
        <v>187</v>
      </c>
      <c r="E172" s="681"/>
      <c r="F172" s="681"/>
      <c r="G172" s="681"/>
      <c r="H172" s="326"/>
      <c r="I172" s="681" t="s">
        <v>188</v>
      </c>
      <c r="J172" s="681"/>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82" t="s">
        <v>193</v>
      </c>
      <c r="J173" s="682"/>
      <c r="K173" s="155"/>
      <c r="L173" s="155"/>
      <c r="M173" s="201"/>
      <c r="N173" s="155"/>
      <c r="O173" s="165"/>
      <c r="P173" s="684" t="s">
        <v>196</v>
      </c>
      <c r="Q173" s="671" t="s">
        <v>197</v>
      </c>
      <c r="R173" s="671"/>
      <c r="S173" s="671"/>
      <c r="T173" s="333" t="s">
        <v>712</v>
      </c>
      <c r="U173" s="674"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87" t="str">
        <f>IF(U169="","",U169)</f>
        <v/>
      </c>
      <c r="J174" s="687"/>
      <c r="K174" s="155"/>
      <c r="L174" s="171" t="s">
        <v>180</v>
      </c>
      <c r="M174" s="336" t="str">
        <f>IF(Y169="","",Y169)</f>
        <v/>
      </c>
      <c r="N174" s="155"/>
      <c r="O174" s="165"/>
      <c r="P174" s="684" t="s">
        <v>196</v>
      </c>
      <c r="Q174" s="333" t="s">
        <v>199</v>
      </c>
      <c r="R174" s="337" t="s">
        <v>200</v>
      </c>
      <c r="S174" s="337" t="s">
        <v>201</v>
      </c>
      <c r="T174" s="333" t="s">
        <v>202</v>
      </c>
      <c r="U174" s="674"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88" t="s">
        <v>219</v>
      </c>
      <c r="E179" s="688"/>
      <c r="F179" s="688"/>
      <c r="G179" s="688"/>
      <c r="H179" s="688"/>
      <c r="I179" s="688"/>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84" t="s">
        <v>196</v>
      </c>
      <c r="E180" s="671" t="s">
        <v>197</v>
      </c>
      <c r="F180" s="671"/>
      <c r="G180" s="671"/>
      <c r="H180" s="333" t="s">
        <v>712</v>
      </c>
      <c r="I180" s="689"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84" t="s">
        <v>196</v>
      </c>
      <c r="E181" s="333" t="s">
        <v>199</v>
      </c>
      <c r="F181" s="337" t="s">
        <v>200</v>
      </c>
      <c r="G181" s="337" t="s">
        <v>201</v>
      </c>
      <c r="H181" s="333" t="s">
        <v>202</v>
      </c>
      <c r="I181" s="689" t="s">
        <v>202</v>
      </c>
      <c r="J181" s="245"/>
      <c r="K181" s="245"/>
      <c r="L181" s="245"/>
      <c r="M181" s="201"/>
      <c r="N181" s="155"/>
      <c r="O181" s="352"/>
      <c r="P181" s="669" t="s">
        <v>209</v>
      </c>
      <c r="Q181" s="670"/>
      <c r="R181" s="670"/>
      <c r="S181" s="670"/>
      <c r="T181" s="670"/>
      <c r="U181" s="671"/>
      <c r="V181" s="245"/>
      <c r="W181" s="245"/>
      <c r="X181" s="245"/>
      <c r="Y181" s="332"/>
    </row>
    <row r="182" spans="1:25" ht="15.75" customHeight="1">
      <c r="A182" s="151">
        <v>46</v>
      </c>
      <c r="B182" s="199"/>
      <c r="C182" s="171" t="s">
        <v>204</v>
      </c>
      <c r="D182" s="353" t="str">
        <f t="shared" ref="D182:I187" si="38">IF(P184="","",P184)</f>
        <v/>
      </c>
      <c r="E182" s="354" t="str">
        <f t="shared" si="38"/>
        <v/>
      </c>
      <c r="F182" s="354" t="str">
        <f t="shared" si="38"/>
        <v/>
      </c>
      <c r="G182" s="354" t="str">
        <f t="shared" si="38"/>
        <v/>
      </c>
      <c r="H182" s="355" t="str">
        <f t="shared" si="38"/>
        <v/>
      </c>
      <c r="I182" s="356" t="str">
        <f t="shared" si="38"/>
        <v/>
      </c>
      <c r="J182" s="245"/>
      <c r="K182" s="245"/>
      <c r="L182" s="245"/>
      <c r="M182" s="201"/>
      <c r="N182" s="155"/>
      <c r="O182" s="352"/>
      <c r="P182" s="357" t="s">
        <v>196</v>
      </c>
      <c r="Q182" s="673" t="s">
        <v>197</v>
      </c>
      <c r="R182" s="670"/>
      <c r="S182" s="671"/>
      <c r="T182" s="558" t="s">
        <v>712</v>
      </c>
      <c r="U182" s="674" t="s">
        <v>198</v>
      </c>
      <c r="V182" s="245"/>
      <c r="W182" s="245"/>
      <c r="X182" s="245"/>
      <c r="Y182" s="332"/>
    </row>
    <row r="183" spans="1:25" ht="16.5" thickBot="1">
      <c r="A183" s="151">
        <v>47</v>
      </c>
      <c r="B183" s="199"/>
      <c r="C183" s="171" t="s">
        <v>205</v>
      </c>
      <c r="D183" s="353" t="str">
        <f t="shared" si="38"/>
        <v/>
      </c>
      <c r="E183" s="354" t="str">
        <f t="shared" si="38"/>
        <v/>
      </c>
      <c r="F183" s="354" t="str">
        <f t="shared" si="38"/>
        <v/>
      </c>
      <c r="G183" s="354" t="str">
        <f t="shared" si="38"/>
        <v/>
      </c>
      <c r="H183" s="355" t="str">
        <f t="shared" si="38"/>
        <v/>
      </c>
      <c r="I183" s="356" t="str">
        <f t="shared" si="38"/>
        <v/>
      </c>
      <c r="J183" s="245"/>
      <c r="K183" s="245"/>
      <c r="L183" s="245"/>
      <c r="M183" s="201"/>
      <c r="N183" s="155"/>
      <c r="O183" s="352"/>
      <c r="P183" s="357" t="s">
        <v>196</v>
      </c>
      <c r="Q183" s="337" t="s">
        <v>199</v>
      </c>
      <c r="R183" s="337" t="s">
        <v>200</v>
      </c>
      <c r="S183" s="337" t="s">
        <v>201</v>
      </c>
      <c r="T183" s="337" t="s">
        <v>202</v>
      </c>
      <c r="U183" s="674" t="s">
        <v>196</v>
      </c>
      <c r="V183" s="245"/>
      <c r="W183" s="245"/>
      <c r="X183" s="245"/>
      <c r="Y183" s="332"/>
    </row>
    <row r="184" spans="1:25">
      <c r="A184" s="151">
        <v>48</v>
      </c>
      <c r="B184" s="199"/>
      <c r="C184" s="171" t="s">
        <v>206</v>
      </c>
      <c r="D184" s="353" t="str">
        <f t="shared" si="38"/>
        <v/>
      </c>
      <c r="E184" s="354" t="str">
        <f t="shared" si="38"/>
        <v/>
      </c>
      <c r="F184" s="354" t="str">
        <f t="shared" si="38"/>
        <v/>
      </c>
      <c r="G184" s="354" t="str">
        <f t="shared" si="38"/>
        <v/>
      </c>
      <c r="H184" s="355" t="str">
        <f t="shared" si="38"/>
        <v/>
      </c>
      <c r="I184" s="356" t="str">
        <f t="shared" si="38"/>
        <v/>
      </c>
      <c r="J184" s="245"/>
      <c r="K184" s="245"/>
      <c r="L184" s="245"/>
      <c r="M184" s="201"/>
      <c r="N184" s="155"/>
      <c r="O184" s="331" t="s">
        <v>204</v>
      </c>
      <c r="P184" s="358" t="str">
        <f t="shared" ref="P184:U187" si="39">IF(OR(P175="",$P$172=""),"",P175/$P$172)</f>
        <v/>
      </c>
      <c r="Q184" s="359" t="str">
        <f t="shared" si="39"/>
        <v/>
      </c>
      <c r="R184" s="359" t="str">
        <f t="shared" si="39"/>
        <v/>
      </c>
      <c r="S184" s="359" t="str">
        <f t="shared" si="39"/>
        <v/>
      </c>
      <c r="T184" s="359" t="str">
        <f t="shared" si="39"/>
        <v/>
      </c>
      <c r="U184" s="360" t="str">
        <f t="shared" si="39"/>
        <v/>
      </c>
      <c r="V184" s="245"/>
      <c r="W184" s="245"/>
      <c r="X184" s="245"/>
      <c r="Y184" s="332"/>
    </row>
    <row r="185" spans="1:25" ht="16.5" thickBot="1">
      <c r="A185" s="151">
        <v>49</v>
      </c>
      <c r="B185" s="199"/>
      <c r="C185" s="171" t="s">
        <v>207</v>
      </c>
      <c r="D185" s="353" t="str">
        <f t="shared" si="38"/>
        <v/>
      </c>
      <c r="E185" s="354" t="str">
        <f t="shared" si="38"/>
        <v/>
      </c>
      <c r="F185" s="354" t="str">
        <f t="shared" si="38"/>
        <v/>
      </c>
      <c r="G185" s="354" t="str">
        <f t="shared" si="38"/>
        <v/>
      </c>
      <c r="H185" s="355" t="str">
        <f t="shared" si="38"/>
        <v/>
      </c>
      <c r="I185" s="356" t="str">
        <f t="shared" si="38"/>
        <v/>
      </c>
      <c r="J185" s="245"/>
      <c r="K185" s="245"/>
      <c r="L185" s="245"/>
      <c r="M185" s="201"/>
      <c r="N185" s="155"/>
      <c r="O185" s="331" t="s">
        <v>205</v>
      </c>
      <c r="P185" s="361" t="str">
        <f t="shared" si="39"/>
        <v/>
      </c>
      <c r="Q185" s="362" t="str">
        <f t="shared" si="39"/>
        <v/>
      </c>
      <c r="R185" s="362" t="str">
        <f t="shared" si="39"/>
        <v/>
      </c>
      <c r="S185" s="362" t="str">
        <f t="shared" si="39"/>
        <v/>
      </c>
      <c r="T185" s="362" t="str">
        <f t="shared" si="39"/>
        <v/>
      </c>
      <c r="U185" s="363" t="str">
        <f t="shared" si="39"/>
        <v/>
      </c>
      <c r="V185" s="245"/>
      <c r="W185" s="245"/>
      <c r="X185" s="245"/>
      <c r="Y185" s="332"/>
    </row>
    <row r="186" spans="1:25">
      <c r="A186" s="151">
        <v>50</v>
      </c>
      <c r="B186" s="199"/>
      <c r="C186" s="171" t="s">
        <v>222</v>
      </c>
      <c r="D186" s="364" t="str">
        <f t="shared" si="38"/>
        <v/>
      </c>
      <c r="E186" s="365" t="str">
        <f t="shared" si="38"/>
        <v/>
      </c>
      <c r="F186" s="365" t="str">
        <f t="shared" si="38"/>
        <v/>
      </c>
      <c r="G186" s="365" t="str">
        <f t="shared" si="38"/>
        <v/>
      </c>
      <c r="H186" s="366" t="str">
        <f t="shared" si="38"/>
        <v/>
      </c>
      <c r="I186" s="367" t="str">
        <f t="shared" si="38"/>
        <v/>
      </c>
      <c r="J186" s="245"/>
      <c r="K186" s="245"/>
      <c r="L186" s="245"/>
      <c r="M186" s="201"/>
      <c r="N186" s="155"/>
      <c r="O186" s="331" t="s">
        <v>206</v>
      </c>
      <c r="P186" s="361" t="str">
        <f t="shared" si="39"/>
        <v/>
      </c>
      <c r="Q186" s="362" t="str">
        <f t="shared" si="39"/>
        <v/>
      </c>
      <c r="R186" s="362" t="str">
        <f t="shared" si="39"/>
        <v/>
      </c>
      <c r="S186" s="362" t="str">
        <f t="shared" si="39"/>
        <v/>
      </c>
      <c r="T186" s="362" t="str">
        <f t="shared" si="39"/>
        <v/>
      </c>
      <c r="U186" s="363" t="str">
        <f t="shared" si="39"/>
        <v/>
      </c>
      <c r="V186" s="245"/>
      <c r="W186" s="245"/>
      <c r="X186" s="245"/>
      <c r="Y186" s="332"/>
    </row>
    <row r="187" spans="1:25" ht="16.5" thickBot="1">
      <c r="A187" s="151">
        <v>51</v>
      </c>
      <c r="B187" s="199"/>
      <c r="C187" s="155" t="s">
        <v>223</v>
      </c>
      <c r="D187" s="368" t="str">
        <f t="shared" si="38"/>
        <v/>
      </c>
      <c r="E187" s="369" t="str">
        <f t="shared" si="38"/>
        <v/>
      </c>
      <c r="F187" s="369" t="str">
        <f t="shared" si="38"/>
        <v/>
      </c>
      <c r="G187" s="369" t="str">
        <f t="shared" si="38"/>
        <v/>
      </c>
      <c r="H187" s="370" t="str">
        <f t="shared" si="38"/>
        <v/>
      </c>
      <c r="I187" s="371" t="str">
        <f t="shared" si="38"/>
        <v/>
      </c>
      <c r="J187" s="155"/>
      <c r="K187" s="155"/>
      <c r="L187" s="155"/>
      <c r="M187" s="201"/>
      <c r="N187" s="155"/>
      <c r="O187" s="331" t="s">
        <v>207</v>
      </c>
      <c r="P187" s="372" t="str">
        <f t="shared" si="39"/>
        <v/>
      </c>
      <c r="Q187" s="373" t="str">
        <f t="shared" si="39"/>
        <v/>
      </c>
      <c r="R187" s="373" t="str">
        <f t="shared" si="39"/>
        <v/>
      </c>
      <c r="S187" s="373" t="str">
        <f t="shared" si="39"/>
        <v/>
      </c>
      <c r="T187" s="373" t="str">
        <f t="shared" si="39"/>
        <v/>
      </c>
      <c r="U187" s="374" t="str">
        <f t="shared" si="39"/>
        <v/>
      </c>
      <c r="V187" s="245"/>
      <c r="W187" s="245"/>
      <c r="X187" s="245"/>
      <c r="Y187" s="332"/>
    </row>
    <row r="188" spans="1:25" ht="16.5" customHeight="1" thickBot="1">
      <c r="A188" s="151">
        <v>52</v>
      </c>
      <c r="B188" s="199"/>
      <c r="C188" s="171" t="s">
        <v>180</v>
      </c>
      <c r="D188" s="375" t="str">
        <f t="shared" ref="D188:I188" si="40">IF(OR(D186="",D187=""),"",IF(OR(D186&gt;0.02,D187&gt;0.02),"NO","YES"))</f>
        <v/>
      </c>
      <c r="E188" s="376" t="str">
        <f t="shared" si="40"/>
        <v/>
      </c>
      <c r="F188" s="376" t="str">
        <f t="shared" si="40"/>
        <v/>
      </c>
      <c r="G188" s="376" t="str">
        <f t="shared" si="40"/>
        <v/>
      </c>
      <c r="H188" s="377" t="str">
        <f t="shared" si="40"/>
        <v/>
      </c>
      <c r="I188" s="378" t="str">
        <f t="shared" si="40"/>
        <v/>
      </c>
      <c r="J188" s="155"/>
      <c r="K188" s="155"/>
      <c r="L188" s="155"/>
      <c r="M188" s="201"/>
      <c r="N188" s="155"/>
      <c r="O188" s="165" t="s">
        <v>211</v>
      </c>
      <c r="P188" s="364" t="str">
        <f t="shared" ref="P188:U188" si="41">IF(OR(P184="",P185=""),"",ABS(P184)+ABS(P185))</f>
        <v/>
      </c>
      <c r="Q188" s="365" t="str">
        <f t="shared" si="41"/>
        <v/>
      </c>
      <c r="R188" s="365" t="str">
        <f t="shared" si="41"/>
        <v/>
      </c>
      <c r="S188" s="365" t="str">
        <f t="shared" si="41"/>
        <v/>
      </c>
      <c r="T188" s="365" t="str">
        <f t="shared" si="41"/>
        <v/>
      </c>
      <c r="U188" s="367" t="str">
        <f t="shared" si="41"/>
        <v/>
      </c>
      <c r="V188" s="245"/>
      <c r="W188" s="245"/>
      <c r="X188" s="245"/>
      <c r="Y188" s="332"/>
    </row>
    <row r="189" spans="1:25" ht="16.5" thickBot="1">
      <c r="A189" s="151">
        <v>53</v>
      </c>
      <c r="B189" s="379"/>
      <c r="C189" s="216"/>
      <c r="D189" s="688" t="s">
        <v>224</v>
      </c>
      <c r="E189" s="688"/>
      <c r="F189" s="688"/>
      <c r="G189" s="688"/>
      <c r="H189" s="688"/>
      <c r="I189" s="688"/>
      <c r="J189" s="245"/>
      <c r="K189" s="245"/>
      <c r="L189" s="245"/>
      <c r="M189" s="246"/>
      <c r="N189" s="155"/>
      <c r="O189" s="165" t="s">
        <v>212</v>
      </c>
      <c r="P189" s="368" t="str">
        <f t="shared" ref="P189:U189" si="42">IF(OR(P186="",P187=""),"",ABS(P186)+ABS(P187))</f>
        <v/>
      </c>
      <c r="Q189" s="369" t="str">
        <f t="shared" si="42"/>
        <v/>
      </c>
      <c r="R189" s="369" t="str">
        <f t="shared" si="42"/>
        <v/>
      </c>
      <c r="S189" s="369" t="str">
        <f t="shared" si="42"/>
        <v/>
      </c>
      <c r="T189" s="369" t="str">
        <f t="shared" si="42"/>
        <v/>
      </c>
      <c r="U189" s="371" t="str">
        <f t="shared" si="42"/>
        <v/>
      </c>
      <c r="V189" s="245"/>
      <c r="W189" s="245"/>
      <c r="X189" s="245"/>
      <c r="Y189" s="332"/>
    </row>
    <row r="190" spans="1:25">
      <c r="A190" s="151">
        <v>54</v>
      </c>
      <c r="B190" s="379"/>
      <c r="C190" s="171" t="s">
        <v>204</v>
      </c>
      <c r="D190" s="353" t="str">
        <f t="shared" ref="D190:I194" si="43">IF(P207="","",P207)</f>
        <v/>
      </c>
      <c r="E190" s="354" t="str">
        <f t="shared" si="43"/>
        <v/>
      </c>
      <c r="F190" s="354" t="str">
        <f t="shared" si="43"/>
        <v/>
      </c>
      <c r="G190" s="354" t="str">
        <f t="shared" si="43"/>
        <v/>
      </c>
      <c r="H190" s="355" t="str">
        <f t="shared" si="43"/>
        <v/>
      </c>
      <c r="I190" s="356" t="str">
        <f t="shared" si="43"/>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3"/>
        <v/>
      </c>
      <c r="E191" s="354" t="str">
        <f t="shared" si="43"/>
        <v/>
      </c>
      <c r="F191" s="354" t="str">
        <f t="shared" si="43"/>
        <v/>
      </c>
      <c r="G191" s="354" t="str">
        <f t="shared" si="43"/>
        <v/>
      </c>
      <c r="H191" s="355" t="str">
        <f t="shared" si="43"/>
        <v/>
      </c>
      <c r="I191" s="356" t="str">
        <f t="shared" si="43"/>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3"/>
        <v/>
      </c>
      <c r="E192" s="354" t="str">
        <f t="shared" si="43"/>
        <v/>
      </c>
      <c r="F192" s="354" t="str">
        <f t="shared" si="43"/>
        <v/>
      </c>
      <c r="G192" s="354" t="str">
        <f t="shared" si="43"/>
        <v/>
      </c>
      <c r="H192" s="355" t="str">
        <f t="shared" si="43"/>
        <v/>
      </c>
      <c r="I192" s="356" t="str">
        <f t="shared" si="43"/>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3"/>
        <v/>
      </c>
      <c r="E193" s="354" t="str">
        <f t="shared" si="43"/>
        <v/>
      </c>
      <c r="F193" s="354" t="str">
        <f t="shared" si="43"/>
        <v/>
      </c>
      <c r="G193" s="354" t="str">
        <f t="shared" si="43"/>
        <v/>
      </c>
      <c r="H193" s="355" t="str">
        <f t="shared" si="43"/>
        <v/>
      </c>
      <c r="I193" s="356" t="str">
        <f t="shared" si="43"/>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3"/>
        <v/>
      </c>
      <c r="E194" s="369" t="str">
        <f t="shared" si="43"/>
        <v/>
      </c>
      <c r="F194" s="369" t="str">
        <f t="shared" si="43"/>
        <v/>
      </c>
      <c r="G194" s="369" t="str">
        <f t="shared" si="43"/>
        <v/>
      </c>
      <c r="H194" s="370" t="str">
        <f t="shared" si="43"/>
        <v/>
      </c>
      <c r="I194" s="371" t="str">
        <f t="shared" si="43"/>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 t="shared" ref="D195:I195" si="44">IF(OR(D190="",D191="",D192="",D193="",D194=""),"",IF($O$34=1,IF(AND(D190&lt;=0.02,D191&lt;=0.02,D192&lt;=0.02,D193&lt;=0.02,D194&lt;=0.01),"YES","NO"),IF(AND(D190&lt;=0.02,D191&lt;=0.02,D192&lt;=0.04,D193&lt;=0.02,D194&lt;=0.01),"YES","NO")))</f>
        <v/>
      </c>
      <c r="E195" s="376" t="str">
        <f t="shared" si="44"/>
        <v/>
      </c>
      <c r="F195" s="376" t="str">
        <f t="shared" si="44"/>
        <v/>
      </c>
      <c r="G195" s="376" t="str">
        <f t="shared" si="44"/>
        <v/>
      </c>
      <c r="H195" s="377" t="str">
        <f t="shared" si="44"/>
        <v/>
      </c>
      <c r="I195" s="378" t="str">
        <f t="shared" si="44"/>
        <v/>
      </c>
      <c r="J195" s="245"/>
      <c r="K195" s="245"/>
      <c r="L195" s="245"/>
      <c r="M195" s="246"/>
      <c r="N195" s="155"/>
      <c r="O195" s="165"/>
      <c r="P195" s="357" t="s">
        <v>196</v>
      </c>
      <c r="Q195" s="337" t="s">
        <v>197</v>
      </c>
      <c r="R195" s="337"/>
      <c r="S195" s="337"/>
      <c r="T195" s="558" t="s">
        <v>712</v>
      </c>
      <c r="U195" s="674"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74"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697"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72" t="s">
        <v>209</v>
      </c>
      <c r="Q204" s="672"/>
      <c r="R204" s="672"/>
      <c r="S204" s="672"/>
      <c r="T204" s="672"/>
      <c r="U204" s="672"/>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673" t="s">
        <v>197</v>
      </c>
      <c r="R205" s="670"/>
      <c r="S205" s="671"/>
      <c r="T205" s="558" t="s">
        <v>712</v>
      </c>
      <c r="U205" s="674"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74"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5">IF(OR(P197="",$P$172=""),"",P197/$P$172)</f>
        <v/>
      </c>
      <c r="Q207" s="359" t="str">
        <f t="shared" si="45"/>
        <v/>
      </c>
      <c r="R207" s="359" t="str">
        <f t="shared" si="45"/>
        <v/>
      </c>
      <c r="S207" s="359" t="str">
        <f t="shared" si="45"/>
        <v/>
      </c>
      <c r="T207" s="359" t="str">
        <f t="shared" si="45"/>
        <v/>
      </c>
      <c r="U207" s="360" t="str">
        <f t="shared" si="45"/>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5"/>
        <v/>
      </c>
      <c r="Q208" s="362" t="str">
        <f t="shared" si="45"/>
        <v/>
      </c>
      <c r="R208" s="362" t="str">
        <f t="shared" si="45"/>
        <v/>
      </c>
      <c r="S208" s="362" t="str">
        <f t="shared" si="45"/>
        <v/>
      </c>
      <c r="T208" s="362" t="str">
        <f t="shared" si="45"/>
        <v/>
      </c>
      <c r="U208" s="363" t="str">
        <f t="shared" si="45"/>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5"/>
        <v/>
      </c>
      <c r="Q209" s="362" t="str">
        <f t="shared" si="45"/>
        <v/>
      </c>
      <c r="R209" s="362" t="str">
        <f t="shared" si="45"/>
        <v/>
      </c>
      <c r="S209" s="362" t="str">
        <f t="shared" si="45"/>
        <v/>
      </c>
      <c r="T209" s="362" t="str">
        <f t="shared" si="45"/>
        <v/>
      </c>
      <c r="U209" s="363" t="str">
        <f t="shared" si="45"/>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5"/>
        <v/>
      </c>
      <c r="Q210" s="362" t="str">
        <f t="shared" si="45"/>
        <v/>
      </c>
      <c r="R210" s="362" t="str">
        <f t="shared" si="45"/>
        <v/>
      </c>
      <c r="S210" s="362" t="str">
        <f t="shared" si="45"/>
        <v/>
      </c>
      <c r="T210" s="362" t="str">
        <f t="shared" si="45"/>
        <v/>
      </c>
      <c r="U210" s="363" t="str">
        <f t="shared" si="45"/>
        <v/>
      </c>
      <c r="V210" s="245"/>
      <c r="W210" s="245"/>
      <c r="X210" s="245"/>
      <c r="Y210" s="332"/>
    </row>
    <row r="211" spans="1:25" ht="16.5" thickBot="1">
      <c r="A211" s="151">
        <v>7</v>
      </c>
      <c r="B211" s="199"/>
      <c r="C211" s="155"/>
      <c r="D211" s="202">
        <f t="shared" ref="D211:H218" si="46">IF(P236="","",P236)</f>
        <v>2</v>
      </c>
      <c r="E211" s="203" t="str">
        <f t="shared" si="46"/>
        <v/>
      </c>
      <c r="F211" s="203" t="str">
        <f t="shared" si="46"/>
        <v/>
      </c>
      <c r="G211" s="203" t="str">
        <f t="shared" si="46"/>
        <v/>
      </c>
      <c r="H211" s="203" t="str">
        <f t="shared" si="46"/>
        <v/>
      </c>
      <c r="I211" s="203" t="str">
        <f t="shared" ref="I211:J218" si="47">IF(V236="","",V236)</f>
        <v/>
      </c>
      <c r="J211" s="367" t="str">
        <f t="shared" si="47"/>
        <v/>
      </c>
      <c r="K211" s="216"/>
      <c r="L211" s="155"/>
      <c r="M211" s="201"/>
      <c r="N211" s="155"/>
      <c r="O211" s="331" t="s">
        <v>220</v>
      </c>
      <c r="P211" s="372" t="str">
        <f t="shared" si="45"/>
        <v/>
      </c>
      <c r="Q211" s="373" t="str">
        <f t="shared" si="45"/>
        <v/>
      </c>
      <c r="R211" s="373" t="str">
        <f t="shared" si="45"/>
        <v/>
      </c>
      <c r="S211" s="373" t="str">
        <f t="shared" si="45"/>
        <v/>
      </c>
      <c r="T211" s="373" t="str">
        <f t="shared" si="45"/>
        <v/>
      </c>
      <c r="U211" s="374" t="str">
        <f t="shared" si="45"/>
        <v/>
      </c>
      <c r="V211" s="245"/>
      <c r="W211" s="245"/>
      <c r="X211" s="245"/>
      <c r="Y211" s="332"/>
    </row>
    <row r="212" spans="1:25">
      <c r="A212" s="151">
        <v>8</v>
      </c>
      <c r="B212" s="199"/>
      <c r="C212" s="155"/>
      <c r="D212" s="211">
        <f t="shared" si="46"/>
        <v>4</v>
      </c>
      <c r="E212" s="212" t="str">
        <f t="shared" si="46"/>
        <v/>
      </c>
      <c r="F212" s="212" t="str">
        <f t="shared" si="46"/>
        <v/>
      </c>
      <c r="G212" s="212" t="str">
        <f t="shared" si="46"/>
        <v/>
      </c>
      <c r="H212" s="212" t="str">
        <f t="shared" si="46"/>
        <v/>
      </c>
      <c r="I212" s="212" t="str">
        <f t="shared" si="47"/>
        <v/>
      </c>
      <c r="J212" s="356" t="str">
        <f t="shared" si="47"/>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6"/>
        <v>4</v>
      </c>
      <c r="E213" s="212">
        <f t="shared" si="46"/>
        <v>0</v>
      </c>
      <c r="F213" s="212">
        <f t="shared" si="46"/>
        <v>0</v>
      </c>
      <c r="G213" s="212" t="str">
        <f t="shared" si="46"/>
        <v/>
      </c>
      <c r="H213" s="212" t="str">
        <f t="shared" si="46"/>
        <v/>
      </c>
      <c r="I213" s="212" t="str">
        <f t="shared" si="47"/>
        <v/>
      </c>
      <c r="J213" s="356" t="str">
        <f t="shared" si="47"/>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6"/>
        <v>4</v>
      </c>
      <c r="E214" s="212">
        <f t="shared" si="46"/>
        <v>0</v>
      </c>
      <c r="F214" s="212">
        <f t="shared" si="46"/>
        <v>0</v>
      </c>
      <c r="G214" s="212" t="str">
        <f t="shared" si="46"/>
        <v/>
      </c>
      <c r="H214" s="212" t="str">
        <f t="shared" si="46"/>
        <v/>
      </c>
      <c r="I214" s="212" t="str">
        <f t="shared" si="47"/>
        <v/>
      </c>
      <c r="J214" s="356" t="str">
        <f t="shared" si="47"/>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6"/>
        <v>4</v>
      </c>
      <c r="E215" s="212">
        <f t="shared" si="46"/>
        <v>0</v>
      </c>
      <c r="F215" s="212">
        <f t="shared" si="46"/>
        <v>0</v>
      </c>
      <c r="G215" s="212" t="str">
        <f t="shared" si="46"/>
        <v/>
      </c>
      <c r="H215" s="212" t="str">
        <f t="shared" si="46"/>
        <v/>
      </c>
      <c r="I215" s="212" t="str">
        <f t="shared" si="47"/>
        <v/>
      </c>
      <c r="J215" s="356" t="str">
        <f t="shared" si="47"/>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6"/>
        <v>6</v>
      </c>
      <c r="E216" s="212" t="str">
        <f t="shared" si="46"/>
        <v/>
      </c>
      <c r="F216" s="212" t="str">
        <f t="shared" si="46"/>
        <v/>
      </c>
      <c r="G216" s="212" t="str">
        <f t="shared" si="46"/>
        <v/>
      </c>
      <c r="H216" s="212" t="str">
        <f t="shared" si="46"/>
        <v/>
      </c>
      <c r="I216" s="212" t="str">
        <f t="shared" si="47"/>
        <v/>
      </c>
      <c r="J216" s="356" t="str">
        <f t="shared" si="47"/>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6"/>
        <v>8</v>
      </c>
      <c r="E217" s="212" t="str">
        <f t="shared" si="46"/>
        <v/>
      </c>
      <c r="F217" s="212" t="str">
        <f t="shared" si="46"/>
        <v/>
      </c>
      <c r="G217" s="212" t="str">
        <f t="shared" si="46"/>
        <v/>
      </c>
      <c r="H217" s="212" t="str">
        <f t="shared" si="46"/>
        <v/>
      </c>
      <c r="I217" s="212" t="str">
        <f t="shared" si="47"/>
        <v/>
      </c>
      <c r="J217" s="356" t="str">
        <f t="shared" si="47"/>
        <v/>
      </c>
      <c r="K217" s="216"/>
      <c r="L217" s="155"/>
      <c r="M217" s="201"/>
      <c r="N217" s="155"/>
      <c r="O217" s="165"/>
      <c r="P217" s="155"/>
      <c r="Q217" s="162" t="s">
        <v>229</v>
      </c>
      <c r="R217" s="155"/>
      <c r="S217" s="155"/>
      <c r="T217" s="155"/>
      <c r="U217" s="155"/>
      <c r="V217" s="155"/>
      <c r="W217" s="155"/>
      <c r="X217" s="155"/>
      <c r="Y217" s="167"/>
    </row>
    <row r="218" spans="1:25" ht="16.5" thickBot="1">
      <c r="A218" s="151">
        <v>14</v>
      </c>
      <c r="B218" s="199"/>
      <c r="C218" s="155"/>
      <c r="D218" s="257">
        <f t="shared" si="46"/>
        <v>4</v>
      </c>
      <c r="E218" s="258" t="str">
        <f t="shared" si="46"/>
        <v/>
      </c>
      <c r="F218" s="258" t="str">
        <f t="shared" si="46"/>
        <v/>
      </c>
      <c r="G218" s="258" t="str">
        <f t="shared" si="46"/>
        <v/>
      </c>
      <c r="H218" s="258" t="str">
        <f t="shared" si="46"/>
        <v/>
      </c>
      <c r="I218" s="258" t="str">
        <f t="shared" si="47"/>
        <v/>
      </c>
      <c r="J218" s="371" t="str">
        <f t="shared" si="47"/>
        <v/>
      </c>
      <c r="K218" s="216"/>
      <c r="L218" s="155"/>
      <c r="M218" s="201"/>
      <c r="N218" s="155"/>
      <c r="O218" s="165"/>
      <c r="P218" s="155"/>
      <c r="Q218" s="162" t="s">
        <v>230</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t="s">
        <v>231</v>
      </c>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642</v>
      </c>
      <c r="R221" s="170" t="s">
        <v>643</v>
      </c>
      <c r="S221" s="170" t="s">
        <v>642</v>
      </c>
      <c r="T221" s="170" t="s">
        <v>643</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8">IF(P251="","",P251)</f>
        <v>2</v>
      </c>
      <c r="E226" s="203" t="str">
        <f t="shared" si="48"/>
        <v/>
      </c>
      <c r="F226" s="203" t="str">
        <f t="shared" si="48"/>
        <v/>
      </c>
      <c r="G226" s="203" t="str">
        <f t="shared" si="48"/>
        <v/>
      </c>
      <c r="H226" s="203" t="str">
        <f t="shared" si="48"/>
        <v/>
      </c>
      <c r="I226" s="203" t="str">
        <f t="shared" ref="I226:J232" si="49">IF(V251="","",V251)</f>
        <v/>
      </c>
      <c r="J226" s="367" t="str">
        <f t="shared" si="49"/>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8"/>
        <v>4</v>
      </c>
      <c r="E227" s="212" t="str">
        <f t="shared" si="48"/>
        <v/>
      </c>
      <c r="F227" s="212" t="str">
        <f t="shared" si="48"/>
        <v/>
      </c>
      <c r="G227" s="212" t="str">
        <f t="shared" si="48"/>
        <v/>
      </c>
      <c r="H227" s="212" t="str">
        <f t="shared" si="48"/>
        <v/>
      </c>
      <c r="I227" s="212" t="str">
        <f t="shared" si="49"/>
        <v/>
      </c>
      <c r="J227" s="356" t="str">
        <f t="shared" si="49"/>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8"/>
        <v>4</v>
      </c>
      <c r="E228" s="212">
        <f t="shared" si="48"/>
        <v>0</v>
      </c>
      <c r="F228" s="212">
        <f t="shared" si="48"/>
        <v>0</v>
      </c>
      <c r="G228" s="212" t="str">
        <f t="shared" si="48"/>
        <v/>
      </c>
      <c r="H228" s="212" t="str">
        <f t="shared" si="48"/>
        <v/>
      </c>
      <c r="I228" s="212" t="str">
        <f t="shared" si="49"/>
        <v/>
      </c>
      <c r="J228" s="356" t="str">
        <f t="shared" si="49"/>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8"/>
        <v>4</v>
      </c>
      <c r="E229" s="212">
        <f t="shared" si="48"/>
        <v>0</v>
      </c>
      <c r="F229" s="212">
        <f t="shared" si="48"/>
        <v>0</v>
      </c>
      <c r="G229" s="212" t="str">
        <f t="shared" si="48"/>
        <v/>
      </c>
      <c r="H229" s="212" t="str">
        <f t="shared" si="48"/>
        <v/>
      </c>
      <c r="I229" s="212" t="str">
        <f t="shared" si="49"/>
        <v/>
      </c>
      <c r="J229" s="356" t="str">
        <f t="shared" si="49"/>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8"/>
        <v>4</v>
      </c>
      <c r="E230" s="212">
        <f t="shared" si="48"/>
        <v>0</v>
      </c>
      <c r="F230" s="212">
        <f t="shared" si="48"/>
        <v>0</v>
      </c>
      <c r="G230" s="212" t="str">
        <f t="shared" si="48"/>
        <v/>
      </c>
      <c r="H230" s="212" t="str">
        <f t="shared" si="48"/>
        <v/>
      </c>
      <c r="I230" s="212" t="str">
        <f t="shared" si="49"/>
        <v/>
      </c>
      <c r="J230" s="356" t="str">
        <f t="shared" si="49"/>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8"/>
        <v>6</v>
      </c>
      <c r="E231" s="212" t="str">
        <f t="shared" si="48"/>
        <v/>
      </c>
      <c r="F231" s="212" t="str">
        <f t="shared" si="48"/>
        <v/>
      </c>
      <c r="G231" s="212" t="str">
        <f t="shared" si="48"/>
        <v/>
      </c>
      <c r="H231" s="212" t="str">
        <f t="shared" si="48"/>
        <v/>
      </c>
      <c r="I231" s="212" t="str">
        <f t="shared" si="49"/>
        <v/>
      </c>
      <c r="J231" s="356" t="str">
        <f t="shared" si="49"/>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8"/>
        <v>8</v>
      </c>
      <c r="E232" s="258" t="str">
        <f t="shared" si="48"/>
        <v/>
      </c>
      <c r="F232" s="258" t="str">
        <f t="shared" si="48"/>
        <v/>
      </c>
      <c r="G232" s="258" t="str">
        <f t="shared" si="48"/>
        <v/>
      </c>
      <c r="H232" s="258" t="str">
        <f t="shared" si="48"/>
        <v/>
      </c>
      <c r="I232" s="258" t="str">
        <f t="shared" si="49"/>
        <v/>
      </c>
      <c r="J232" s="371" t="str">
        <f t="shared" si="49"/>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696</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IF(T236="","",IF($V$233=-1,T236,T236/VLOOKUP(P236,Tables!$A$136:$I$140,MATCH($V$233,Tables!$A$136:$I$136))))</f>
        <v/>
      </c>
      <c r="V236" s="399"/>
      <c r="W236" s="367" t="str">
        <f t="shared" ref="W236:W243" si="50">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IF(T237="","",IF($V$233=-1,T237,T237/VLOOKUP(P237,Tables!$A$136:$I$140,MATCH($V$233,Tables!$A$136:$I$136))))</f>
        <v/>
      </c>
      <c r="V237" s="286"/>
      <c r="W237" s="356" t="str">
        <f t="shared" si="50"/>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51">Q237</f>
        <v>0</v>
      </c>
      <c r="R238" s="212">
        <f t="shared" si="51"/>
        <v>0</v>
      </c>
      <c r="S238" s="286"/>
      <c r="T238" s="286"/>
      <c r="U238" s="403" t="str">
        <f>IF(T238="","",IF($V$233=-1,T238,T238/VLOOKUP(P238,Tables!$A$136:$I$140,MATCH($V$233,Tables!$A$136:$I$136))))</f>
        <v/>
      </c>
      <c r="V238" s="286"/>
      <c r="W238" s="356" t="str">
        <f t="shared" si="50"/>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51"/>
        <v>0</v>
      </c>
      <c r="R239" s="212">
        <f t="shared" si="51"/>
        <v>0</v>
      </c>
      <c r="S239" s="286"/>
      <c r="T239" s="286"/>
      <c r="U239" s="403" t="str">
        <f>IF(T239="","",IF($V$233=-1,T239,T239/VLOOKUP(P239,Tables!$A$136:$I$140,MATCH($V$233,Tables!$A$136:$I$136))))</f>
        <v/>
      </c>
      <c r="V239" s="286"/>
      <c r="W239" s="356" t="str">
        <f t="shared" si="50"/>
        <v/>
      </c>
      <c r="X239" s="155"/>
      <c r="Y239" s="167"/>
    </row>
    <row r="240" spans="1:25">
      <c r="A240" s="151">
        <v>36</v>
      </c>
      <c r="B240" s="199"/>
      <c r="C240" s="155"/>
      <c r="D240" s="211">
        <f t="shared" ref="D240:D247" si="52">P265</f>
        <v>-3</v>
      </c>
      <c r="E240" s="212" t="str">
        <f t="shared" ref="E240:H247" si="53">IF(R265="","",R265)</f>
        <v/>
      </c>
      <c r="F240" s="212" t="str">
        <f t="shared" si="53"/>
        <v/>
      </c>
      <c r="G240" s="405" t="str">
        <f t="shared" si="53"/>
        <v/>
      </c>
      <c r="H240" s="405" t="str">
        <f t="shared" si="53"/>
        <v/>
      </c>
      <c r="I240" s="406" t="str">
        <f>IF(U265="","",IF(AND(U265&gt;=X265,U265&lt;=Y265),"Pass","Fail"))</f>
        <v/>
      </c>
      <c r="J240" s="216"/>
      <c r="K240" s="155"/>
      <c r="L240" s="155"/>
      <c r="M240" s="201"/>
      <c r="N240" s="155"/>
      <c r="O240" s="165"/>
      <c r="P240" s="401">
        <v>4</v>
      </c>
      <c r="Q240" s="211">
        <f t="shared" si="51"/>
        <v>0</v>
      </c>
      <c r="R240" s="212">
        <f t="shared" si="51"/>
        <v>0</v>
      </c>
      <c r="S240" s="286"/>
      <c r="T240" s="286"/>
      <c r="U240" s="403" t="str">
        <f>IF(T240="","",IF($V$233=-1,T240,T240/VLOOKUP(P240,Tables!$A$136:$I$140,MATCH($V$233,Tables!$A$136:$I$136))))</f>
        <v/>
      </c>
      <c r="V240" s="286"/>
      <c r="W240" s="356" t="str">
        <f t="shared" si="50"/>
        <v/>
      </c>
      <c r="X240" s="155"/>
      <c r="Y240" s="167"/>
    </row>
    <row r="241" spans="1:29">
      <c r="A241" s="151">
        <v>37</v>
      </c>
      <c r="B241" s="199"/>
      <c r="C241" s="155"/>
      <c r="D241" s="211">
        <f t="shared" si="52"/>
        <v>-2</v>
      </c>
      <c r="E241" s="212" t="str">
        <f t="shared" si="53"/>
        <v/>
      </c>
      <c r="F241" s="212" t="str">
        <f t="shared" si="53"/>
        <v/>
      </c>
      <c r="G241" s="405" t="str">
        <f t="shared" si="53"/>
        <v/>
      </c>
      <c r="H241" s="405" t="str">
        <f t="shared" si="53"/>
        <v/>
      </c>
      <c r="I241" s="406" t="str">
        <f>IF(U266="","",IF(AND(U266&gt;=X266,U266&lt;=Y266),"Pass","Fail"))</f>
        <v/>
      </c>
      <c r="J241" s="216"/>
      <c r="K241" s="155"/>
      <c r="L241" s="155"/>
      <c r="M241" s="201"/>
      <c r="N241" s="155"/>
      <c r="O241" s="165"/>
      <c r="P241" s="401">
        <v>6</v>
      </c>
      <c r="Q241" s="402"/>
      <c r="R241" s="286"/>
      <c r="S241" s="286"/>
      <c r="T241" s="407"/>
      <c r="U241" s="403" t="str">
        <f>IF(T241="","",IF($V$233=-1,T241,T241/VLOOKUP(P241,Tables!$A$136:$I$140,MATCH($V$233,Tables!$A$136:$I$136))))</f>
        <v/>
      </c>
      <c r="V241" s="286"/>
      <c r="W241" s="356" t="str">
        <f t="shared" si="50"/>
        <v/>
      </c>
      <c r="X241" s="155"/>
      <c r="Y241" s="167"/>
    </row>
    <row r="242" spans="1:29">
      <c r="A242" s="151">
        <v>38</v>
      </c>
      <c r="B242" s="199"/>
      <c r="C242" s="155"/>
      <c r="D242" s="211">
        <f t="shared" si="52"/>
        <v>-1</v>
      </c>
      <c r="E242" s="212" t="str">
        <f t="shared" si="53"/>
        <v/>
      </c>
      <c r="F242" s="212" t="str">
        <f t="shared" si="53"/>
        <v/>
      </c>
      <c r="G242" s="212" t="str">
        <f t="shared" si="53"/>
        <v/>
      </c>
      <c r="H242" s="405" t="str">
        <f t="shared" si="53"/>
        <v/>
      </c>
      <c r="I242" s="406" t="str">
        <f>IF(U267="","",IF(AND(U267&gt;=X267,U267&lt;=Y267),"Pass","Fail"))</f>
        <v/>
      </c>
      <c r="J242" s="216"/>
      <c r="K242" s="155"/>
      <c r="L242" s="155"/>
      <c r="M242" s="201"/>
      <c r="N242" s="155"/>
      <c r="O242" s="165"/>
      <c r="P242" s="401">
        <v>8</v>
      </c>
      <c r="Q242" s="402"/>
      <c r="R242" s="286"/>
      <c r="S242" s="286"/>
      <c r="T242" s="407"/>
      <c r="U242" s="403" t="str">
        <f>IF(T242="","",IF($V$233=-1,T242,T242/VLOOKUP(P242,Tables!$A$136:$I$140,MATCH($V$233,Tables!$A$136:$I$136))))</f>
        <v/>
      </c>
      <c r="V242" s="286"/>
      <c r="W242" s="356" t="str">
        <f t="shared" si="50"/>
        <v/>
      </c>
      <c r="X242" s="155"/>
      <c r="Y242" s="167"/>
    </row>
    <row r="243" spans="1:29" ht="16.5" thickBot="1">
      <c r="A243" s="151">
        <v>39</v>
      </c>
      <c r="B243" s="199"/>
      <c r="C243" s="155"/>
      <c r="D243" s="211">
        <f t="shared" si="52"/>
        <v>0</v>
      </c>
      <c r="E243" s="213" t="str">
        <f t="shared" si="53"/>
        <v/>
      </c>
      <c r="F243" s="408" t="str">
        <f t="shared" si="53"/>
        <v/>
      </c>
      <c r="G243" s="405" t="str">
        <f t="shared" si="53"/>
        <v/>
      </c>
      <c r="H243" s="405" t="str">
        <f t="shared" si="53"/>
        <v/>
      </c>
      <c r="I243" s="409"/>
      <c r="J243" s="216"/>
      <c r="K243" s="155"/>
      <c r="L243" s="155"/>
      <c r="M243" s="201"/>
      <c r="N243" s="155"/>
      <c r="O243" s="331" t="s">
        <v>253</v>
      </c>
      <c r="P243" s="410">
        <v>4</v>
      </c>
      <c r="Q243" s="411"/>
      <c r="R243" s="412"/>
      <c r="S243" s="412"/>
      <c r="T243" s="413"/>
      <c r="U243" s="414" t="str">
        <f>IF(T243="","",IF($V$233=-1,T243,T243/VLOOKUP(P243,Tables!A142:F146,MATCH($V$233,Tables!A142:F142))))</f>
        <v/>
      </c>
      <c r="V243" s="412"/>
      <c r="W243" s="371" t="str">
        <f t="shared" si="50"/>
        <v/>
      </c>
      <c r="X243" s="155"/>
      <c r="Y243" s="167"/>
    </row>
    <row r="244" spans="1:29" ht="16.5" thickBot="1">
      <c r="A244" s="151">
        <v>40</v>
      </c>
      <c r="B244" s="199"/>
      <c r="C244" s="155"/>
      <c r="D244" s="211">
        <f t="shared" si="52"/>
        <v>1</v>
      </c>
      <c r="E244" s="212" t="str">
        <f t="shared" si="53"/>
        <v/>
      </c>
      <c r="F244" s="212" t="str">
        <f t="shared" si="53"/>
        <v/>
      </c>
      <c r="G244" s="212" t="str">
        <f t="shared" si="53"/>
        <v/>
      </c>
      <c r="H244" s="405" t="str">
        <f t="shared" si="53"/>
        <v/>
      </c>
      <c r="I244" s="406" t="str">
        <f>IF(U269="","",IF(AND(U269&gt;=X269,U269&lt;=Y269),"Pass","Fail"))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2"/>
        <v>2</v>
      </c>
      <c r="E245" s="212" t="str">
        <f t="shared" si="53"/>
        <v/>
      </c>
      <c r="F245" s="212" t="str">
        <f t="shared" si="53"/>
        <v/>
      </c>
      <c r="G245" s="212" t="str">
        <f t="shared" si="53"/>
        <v/>
      </c>
      <c r="H245" s="405" t="str">
        <f t="shared" si="53"/>
        <v/>
      </c>
      <c r="I245" s="406" t="str">
        <f>IF(U270="","",IF(AND(U270&gt;=X270,U270&lt;=Y270),"Pass","Fail"))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2"/>
        <v>3</v>
      </c>
      <c r="E246" s="212" t="str">
        <f t="shared" si="53"/>
        <v/>
      </c>
      <c r="F246" s="212" t="str">
        <f t="shared" si="53"/>
        <v/>
      </c>
      <c r="G246" s="212" t="str">
        <f t="shared" si="53"/>
        <v/>
      </c>
      <c r="H246" s="405" t="str">
        <f t="shared" si="53"/>
        <v/>
      </c>
      <c r="I246" s="406" t="str">
        <f>IF(U271="","",IF(AND(U271&gt;=X271,U271&lt;=Y271),"Pass","Fail"))</f>
        <v/>
      </c>
      <c r="J246" s="216"/>
      <c r="K246" s="155"/>
      <c r="L246" s="155"/>
      <c r="M246" s="201"/>
      <c r="N246" s="155"/>
      <c r="O246" s="165"/>
      <c r="P246" s="155"/>
      <c r="Q246" s="155"/>
      <c r="R246" s="155"/>
      <c r="S246" s="155"/>
      <c r="T246" s="155"/>
      <c r="U246" s="155"/>
      <c r="V246" s="155"/>
      <c r="W246" s="155"/>
      <c r="X246" s="155"/>
      <c r="Y246" s="167"/>
      <c r="Z246" s="159" t="s">
        <v>596</v>
      </c>
      <c r="AB246" s="159" t="s">
        <v>639</v>
      </c>
    </row>
    <row r="247" spans="1:29" ht="16.5" thickBot="1">
      <c r="A247" s="151">
        <v>43</v>
      </c>
      <c r="B247" s="199"/>
      <c r="C247" s="155"/>
      <c r="D247" s="257">
        <f t="shared" si="52"/>
        <v>4</v>
      </c>
      <c r="E247" s="258" t="str">
        <f t="shared" si="53"/>
        <v/>
      </c>
      <c r="F247" s="258" t="str">
        <f t="shared" si="53"/>
        <v/>
      </c>
      <c r="G247" s="258" t="str">
        <f t="shared" si="53"/>
        <v/>
      </c>
      <c r="H247" s="416" t="str">
        <f t="shared" si="53"/>
        <v/>
      </c>
      <c r="I247" s="417" t="str">
        <f>IF(U272="","",IF(AND(U272&gt;=X272,U272&lt;=Y272),"Pass","Fail"))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696</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642</v>
      </c>
      <c r="F250" s="170" t="s">
        <v>643</v>
      </c>
      <c r="G250" s="170" t="s">
        <v>642</v>
      </c>
      <c r="H250" s="170" t="s">
        <v>643</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4">IF(Q222="","",Q222)</f>
        <v/>
      </c>
      <c r="F251" s="212" t="str">
        <f t="shared" si="54"/>
        <v/>
      </c>
      <c r="G251" s="212" t="str">
        <f t="shared" si="54"/>
        <v/>
      </c>
      <c r="H251" s="212" t="str">
        <f t="shared" si="54"/>
        <v/>
      </c>
      <c r="I251" s="245"/>
      <c r="J251" s="245"/>
      <c r="K251" s="245"/>
      <c r="L251" s="245"/>
      <c r="M251" s="201"/>
      <c r="N251" s="155"/>
      <c r="O251" s="165"/>
      <c r="P251" s="397">
        <v>2</v>
      </c>
      <c r="Q251" s="398"/>
      <c r="R251" s="399"/>
      <c r="S251" s="399"/>
      <c r="T251" s="418"/>
      <c r="U251" s="400" t="str">
        <f>IF(T251="","",T251/VLOOKUP(P251,Tables!$A$154:$C$158,MATCH($V$248,Tables!$A$154:$C$154)))</f>
        <v/>
      </c>
      <c r="V251" s="399"/>
      <c r="W251" s="367" t="str">
        <f t="shared" ref="W251:W257" si="55">IF(OR(U251="",$U$258=""),"",ABS((U251-$U$258)/$U$258))</f>
        <v/>
      </c>
      <c r="X251" s="155"/>
      <c r="Y251" s="167"/>
    </row>
    <row r="252" spans="1:29" ht="16.5" thickBot="1">
      <c r="A252" s="151">
        <v>48</v>
      </c>
      <c r="B252" s="199"/>
      <c r="C252" s="155"/>
      <c r="D252" s="171" t="s">
        <v>29</v>
      </c>
      <c r="E252" s="212" t="str">
        <f t="shared" si="54"/>
        <v/>
      </c>
      <c r="F252" s="212" t="str">
        <f t="shared" si="54"/>
        <v/>
      </c>
      <c r="G252" s="212" t="str">
        <f t="shared" si="54"/>
        <v/>
      </c>
      <c r="H252" s="212" t="str">
        <f t="shared" si="54"/>
        <v/>
      </c>
      <c r="I252" s="155"/>
      <c r="J252" s="155"/>
      <c r="K252" s="155"/>
      <c r="L252" s="155"/>
      <c r="M252" s="201"/>
      <c r="N252" s="155"/>
      <c r="O252" s="165"/>
      <c r="P252" s="401">
        <v>4</v>
      </c>
      <c r="Q252" s="402"/>
      <c r="R252" s="286"/>
      <c r="S252" s="286"/>
      <c r="T252" s="407"/>
      <c r="U252" s="403" t="str">
        <f>IF(T252="","",T252/VLOOKUP(P252,Tables!$A$154:$C$158,MATCH($V$248,Tables!$A$154:$C$154)))</f>
        <v/>
      </c>
      <c r="V252" s="286"/>
      <c r="W252" s="356" t="str">
        <f t="shared" si="55"/>
        <v/>
      </c>
      <c r="X252" s="155"/>
      <c r="Y252" s="167"/>
      <c r="Z252" s="159">
        <v>1.04</v>
      </c>
      <c r="AA252" s="159">
        <v>1.27</v>
      </c>
      <c r="AB252" s="159">
        <v>1.06</v>
      </c>
      <c r="AC252" s="159">
        <v>1.24</v>
      </c>
    </row>
    <row r="253" spans="1:29" ht="16.5" thickBot="1">
      <c r="A253" s="151">
        <v>49</v>
      </c>
      <c r="B253" s="199"/>
      <c r="C253" s="155"/>
      <c r="D253" s="171" t="s">
        <v>177</v>
      </c>
      <c r="E253" s="212" t="str">
        <f t="shared" si="54"/>
        <v/>
      </c>
      <c r="F253" s="212" t="str">
        <f t="shared" si="54"/>
        <v/>
      </c>
      <c r="G253" s="212" t="str">
        <f t="shared" si="54"/>
        <v/>
      </c>
      <c r="H253" s="212" t="str">
        <f t="shared" si="54"/>
        <v/>
      </c>
      <c r="J253" s="171" t="s">
        <v>180</v>
      </c>
      <c r="K253" s="301" t="str">
        <f>IF(AND(Q227="",R227="",S227=""),"",IF(OR(Q227="Fail",R227="Fail",S227="Fail"),"Fail","Pass"))</f>
        <v/>
      </c>
      <c r="L253" s="155"/>
      <c r="M253" s="201"/>
      <c r="N253" s="155"/>
      <c r="O253" s="165"/>
      <c r="P253" s="401">
        <v>4</v>
      </c>
      <c r="Q253" s="211">
        <f t="shared" ref="Q253:R255" si="56">Q252</f>
        <v>0</v>
      </c>
      <c r="R253" s="212">
        <f t="shared" si="56"/>
        <v>0</v>
      </c>
      <c r="S253" s="286"/>
      <c r="T253" s="407"/>
      <c r="U253" s="403" t="str">
        <f>IF(T253="","",T253/VLOOKUP(P253,Tables!$A$154:$C$158,MATCH($V$248,Tables!$A$154:$C$154)))</f>
        <v/>
      </c>
      <c r="V253" s="286"/>
      <c r="W253" s="356" t="str">
        <f t="shared" si="55"/>
        <v/>
      </c>
      <c r="X253" s="155"/>
      <c r="Y253" s="167"/>
      <c r="Z253" s="159">
        <v>1.17</v>
      </c>
      <c r="AA253" s="159">
        <v>1.43</v>
      </c>
      <c r="AB253" s="159">
        <v>1.22</v>
      </c>
      <c r="AC253" s="159">
        <v>1.43</v>
      </c>
    </row>
    <row r="254" spans="1:29">
      <c r="A254" s="151">
        <v>50</v>
      </c>
      <c r="B254" s="199"/>
      <c r="C254" s="155"/>
      <c r="D254" s="171" t="s">
        <v>178</v>
      </c>
      <c r="E254" s="212" t="str">
        <f t="shared" si="54"/>
        <v/>
      </c>
      <c r="F254" s="212" t="str">
        <f t="shared" si="54"/>
        <v/>
      </c>
      <c r="G254" s="212" t="str">
        <f t="shared" si="54"/>
        <v/>
      </c>
      <c r="H254" s="212" t="str">
        <f t="shared" si="54"/>
        <v/>
      </c>
      <c r="I254" s="155"/>
      <c r="J254" s="155"/>
      <c r="K254" s="155"/>
      <c r="L254" s="155"/>
      <c r="M254" s="201"/>
      <c r="N254" s="155"/>
      <c r="O254" s="165"/>
      <c r="P254" s="401">
        <v>4</v>
      </c>
      <c r="Q254" s="211">
        <f t="shared" si="56"/>
        <v>0</v>
      </c>
      <c r="R254" s="212">
        <f t="shared" si="56"/>
        <v>0</v>
      </c>
      <c r="S254" s="286"/>
      <c r="T254" s="407"/>
      <c r="U254" s="403" t="str">
        <f>IF(T254="","",T254/VLOOKUP(P254,Tables!$A$154:$C$158,MATCH($V$248,Tables!$A$154:$C$154)))</f>
        <v/>
      </c>
      <c r="V254" s="286"/>
      <c r="W254" s="356" t="str">
        <f t="shared" si="55"/>
        <v/>
      </c>
      <c r="X254" s="155"/>
      <c r="Y254" s="167"/>
      <c r="Z254" s="159">
        <v>1.31</v>
      </c>
      <c r="AA254" s="159">
        <v>1.6</v>
      </c>
      <c r="AB254" s="159">
        <v>1.4</v>
      </c>
      <c r="AC254" s="159">
        <v>1.64</v>
      </c>
    </row>
    <row r="255" spans="1:29">
      <c r="A255" s="151">
        <v>51</v>
      </c>
      <c r="B255" s="199"/>
      <c r="C255" s="155"/>
      <c r="D255" s="171" t="s">
        <v>237</v>
      </c>
      <c r="E255" s="212" t="str">
        <f t="shared" si="54"/>
        <v/>
      </c>
      <c r="F255" s="212" t="str">
        <f t="shared" si="54"/>
        <v/>
      </c>
      <c r="G255" s="212" t="str">
        <f t="shared" si="54"/>
        <v/>
      </c>
      <c r="H255" s="212" t="str">
        <f t="shared" si="54"/>
        <v/>
      </c>
      <c r="I255" s="155"/>
      <c r="J255" s="155"/>
      <c r="K255" s="155"/>
      <c r="L255" s="155"/>
      <c r="M255" s="201"/>
      <c r="N255" s="155"/>
      <c r="O255" s="165"/>
      <c r="P255" s="401">
        <v>4</v>
      </c>
      <c r="Q255" s="211">
        <f t="shared" si="56"/>
        <v>0</v>
      </c>
      <c r="R255" s="212">
        <f t="shared" si="56"/>
        <v>0</v>
      </c>
      <c r="S255" s="286"/>
      <c r="T255" s="407"/>
      <c r="U255" s="403" t="str">
        <f>IF(T255="","",T255/VLOOKUP(P255,Tables!$A$154:$C$158,MATCH($V$248,Tables!$A$154:$C$154)))</f>
        <v/>
      </c>
      <c r="V255" s="286"/>
      <c r="W255" s="356" t="str">
        <f t="shared" si="55"/>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IF(T256="","",T256/VLOOKUP(P256,Tables!$A$154:$C$158,MATCH($V$248,Tables!$A$154:$C$154)))</f>
        <v/>
      </c>
      <c r="V256" s="286"/>
      <c r="W256" s="356" t="str">
        <f t="shared" si="55"/>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IF(T257="","",T257/VLOOKUP(P257,Tables!$A$154:$C$158,MATCH($V$248,Tables!$A$154:$C$154)))</f>
        <v/>
      </c>
      <c r="V257" s="412"/>
      <c r="W257" s="371"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86" t="s">
        <v>263</v>
      </c>
      <c r="E259" s="686"/>
      <c r="F259" s="216"/>
      <c r="G259" s="686" t="s">
        <v>264</v>
      </c>
      <c r="H259" s="686"/>
      <c r="I259" s="155"/>
      <c r="J259" s="216"/>
      <c r="K259" s="690" t="s">
        <v>265</v>
      </c>
      <c r="L259" s="690"/>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7">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7"/>
        <v>0</v>
      </c>
      <c r="F261" s="171" t="s">
        <v>177</v>
      </c>
      <c r="G261" s="202">
        <f t="shared" ref="G261:G266" si="58">IF(P443="","",P443)</f>
        <v>0</v>
      </c>
      <c r="H261" s="203" t="str">
        <f t="shared" ref="H261:H266" si="59">IF(R443="","",R443)</f>
        <v/>
      </c>
      <c r="I261" s="421" t="str">
        <f t="shared" ref="I261:I266" si="60">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7"/>
        <v/>
      </c>
      <c r="F262" s="171" t="s">
        <v>270</v>
      </c>
      <c r="G262" s="211">
        <f t="shared" si="58"/>
        <v>0</v>
      </c>
      <c r="H262" s="212" t="str">
        <f t="shared" si="59"/>
        <v/>
      </c>
      <c r="I262" s="406" t="str">
        <f t="shared" si="60"/>
        <v/>
      </c>
      <c r="J262" s="171" t="s">
        <v>274</v>
      </c>
      <c r="K262" s="423" t="str">
        <f t="shared" ref="K262:L264" si="61">IF(Q437="","",Q437)</f>
        <v/>
      </c>
      <c r="L262" s="424"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7"/>
        <v/>
      </c>
      <c r="F263" s="171" t="s">
        <v>179</v>
      </c>
      <c r="G263" s="211">
        <f t="shared" si="58"/>
        <v>0</v>
      </c>
      <c r="H263" s="212" t="str">
        <f t="shared" si="59"/>
        <v/>
      </c>
      <c r="I263" s="406" t="str">
        <f t="shared" si="60"/>
        <v/>
      </c>
      <c r="J263" s="171" t="s">
        <v>277</v>
      </c>
      <c r="K263" s="425" t="str">
        <f t="shared" si="61"/>
        <v/>
      </c>
      <c r="L263" s="426" t="str">
        <f t="shared" si="61"/>
        <v/>
      </c>
      <c r="M263" s="246"/>
      <c r="N263" s="155"/>
      <c r="O263" s="165" t="s">
        <v>234</v>
      </c>
      <c r="P263" s="289" t="str">
        <f>P233</f>
        <v>Auto-filter</v>
      </c>
      <c r="Q263" s="155"/>
      <c r="R263" s="171" t="s">
        <v>235</v>
      </c>
      <c r="S263" s="289">
        <f>S233</f>
        <v>2</v>
      </c>
      <c r="T263" s="170" t="s">
        <v>236</v>
      </c>
      <c r="U263" s="216"/>
      <c r="V263" s="155"/>
      <c r="W263" s="155"/>
      <c r="X263" s="600" t="str">
        <f>IF($O$34=1,AB246,Z246)</f>
        <v>Selenia</v>
      </c>
      <c r="Y263" s="426"/>
    </row>
    <row r="264" spans="1:25" ht="16.5" thickBot="1">
      <c r="A264" s="151">
        <v>60</v>
      </c>
      <c r="B264" s="199"/>
      <c r="C264" s="216"/>
      <c r="D264" s="323" t="s">
        <v>281</v>
      </c>
      <c r="E264" s="401" t="str">
        <f t="shared" si="57"/>
        <v/>
      </c>
      <c r="F264" s="171" t="s">
        <v>274</v>
      </c>
      <c r="G264" s="211" t="str">
        <f t="shared" si="58"/>
        <v/>
      </c>
      <c r="H264" s="212" t="str">
        <f t="shared" si="59"/>
        <v/>
      </c>
      <c r="I264" s="406" t="str">
        <f t="shared" si="60"/>
        <v/>
      </c>
      <c r="J264" s="171" t="s">
        <v>282</v>
      </c>
      <c r="K264" s="427" t="str">
        <f t="shared" si="61"/>
        <v/>
      </c>
      <c r="L264" s="428" t="str">
        <f t="shared" si="61"/>
        <v/>
      </c>
      <c r="M264" s="246"/>
      <c r="N264" s="155"/>
      <c r="O264" s="165"/>
      <c r="P264" s="170" t="s">
        <v>256</v>
      </c>
      <c r="Q264" s="170" t="s">
        <v>240</v>
      </c>
      <c r="R264" s="170" t="s">
        <v>50</v>
      </c>
      <c r="S264" s="170" t="s">
        <v>241</v>
      </c>
      <c r="T264" s="170" t="s">
        <v>242</v>
      </c>
      <c r="U264" s="170" t="s">
        <v>257</v>
      </c>
      <c r="V264" s="216"/>
      <c r="W264" s="155"/>
      <c r="X264" s="429" t="s">
        <v>259</v>
      </c>
      <c r="Y264" s="426" t="s">
        <v>260</v>
      </c>
    </row>
    <row r="265" spans="1:25" ht="16.5" thickBot="1">
      <c r="A265" s="151">
        <v>61</v>
      </c>
      <c r="B265" s="199"/>
      <c r="C265" s="216"/>
      <c r="D265" s="323" t="s">
        <v>284</v>
      </c>
      <c r="E265" s="401" t="str">
        <f t="shared" si="57"/>
        <v/>
      </c>
      <c r="F265" s="171" t="s">
        <v>277</v>
      </c>
      <c r="G265" s="211" t="str">
        <f t="shared" si="58"/>
        <v/>
      </c>
      <c r="H265" s="212" t="str">
        <f t="shared" si="59"/>
        <v/>
      </c>
      <c r="I265" s="406" t="str">
        <f t="shared" si="60"/>
        <v/>
      </c>
      <c r="J265" s="216"/>
      <c r="K265" s="171" t="s">
        <v>271</v>
      </c>
      <c r="L265" s="430" t="str">
        <f>IF(V435="","",V435)</f>
        <v/>
      </c>
      <c r="M265" s="246"/>
      <c r="N265" s="155"/>
      <c r="O265" s="165"/>
      <c r="P265" s="202">
        <v>-3</v>
      </c>
      <c r="Q265" s="399"/>
      <c r="R265" s="399"/>
      <c r="S265" s="399"/>
      <c r="T265" s="431"/>
      <c r="U265" s="204" t="str">
        <f>IF(OR(S265="",$S$268=""),"",S265/$S$268)</f>
        <v/>
      </c>
      <c r="V265" s="216"/>
      <c r="W265" s="155"/>
      <c r="X265" s="429">
        <f t="shared" ref="X265:Y267" si="62">IF($O$34=1,AB248,Z248)</f>
        <v>0.5</v>
      </c>
      <c r="Y265" s="426">
        <f t="shared" si="62"/>
        <v>0.61</v>
      </c>
    </row>
    <row r="266" spans="1:25" ht="16.5" thickBot="1">
      <c r="A266" s="151">
        <v>62</v>
      </c>
      <c r="B266" s="199"/>
      <c r="C266" s="155"/>
      <c r="D266" s="323" t="s">
        <v>274</v>
      </c>
      <c r="E266" s="401" t="str">
        <f>IF(U427="","",U427)</f>
        <v/>
      </c>
      <c r="F266" s="171" t="s">
        <v>282</v>
      </c>
      <c r="G266" s="257" t="str">
        <f t="shared" si="58"/>
        <v/>
      </c>
      <c r="H266" s="258" t="str">
        <f t="shared" si="59"/>
        <v/>
      </c>
      <c r="I266" s="417" t="str">
        <f t="shared" si="60"/>
        <v/>
      </c>
      <c r="J266" s="171" t="s">
        <v>274</v>
      </c>
      <c r="K266" s="423" t="str">
        <f t="shared" ref="K266:L268" si="63">IF(U437="","",U437)</f>
        <v/>
      </c>
      <c r="L266" s="424" t="str">
        <f t="shared" si="63"/>
        <v/>
      </c>
      <c r="M266" s="246"/>
      <c r="N266" s="155"/>
      <c r="O266" s="165"/>
      <c r="P266" s="211">
        <v>-2</v>
      </c>
      <c r="Q266" s="432"/>
      <c r="R266" s="286"/>
      <c r="S266" s="286"/>
      <c r="T266" s="433"/>
      <c r="U266" s="214" t="str">
        <f>IF(OR(S266="",$S$268=""),"",S266/$S$268)</f>
        <v/>
      </c>
      <c r="V266" s="216"/>
      <c r="W266" s="155"/>
      <c r="X266" s="429">
        <f t="shared" si="62"/>
        <v>0.63</v>
      </c>
      <c r="Y266" s="426">
        <f t="shared" si="62"/>
        <v>0.77</v>
      </c>
    </row>
    <row r="267" spans="1:25">
      <c r="A267" s="151">
        <v>63</v>
      </c>
      <c r="B267" s="199"/>
      <c r="C267" s="155"/>
      <c r="D267" s="323" t="s">
        <v>277</v>
      </c>
      <c r="E267" s="401" t="str">
        <f>IF(U428="","",U428)</f>
        <v/>
      </c>
      <c r="F267" s="434" t="s">
        <v>163</v>
      </c>
      <c r="G267" s="155"/>
      <c r="H267" s="155"/>
      <c r="I267" s="155"/>
      <c r="J267" s="171" t="s">
        <v>277</v>
      </c>
      <c r="K267" s="425" t="str">
        <f t="shared" si="63"/>
        <v/>
      </c>
      <c r="L267" s="426" t="str">
        <f t="shared" si="63"/>
        <v/>
      </c>
      <c r="M267" s="246"/>
      <c r="N267" s="155"/>
      <c r="O267" s="165"/>
      <c r="P267" s="211">
        <v>-1</v>
      </c>
      <c r="Q267" s="435"/>
      <c r="R267" s="286"/>
      <c r="S267" s="286"/>
      <c r="T267" s="286"/>
      <c r="U267" s="214" t="str">
        <f>IF(OR(S267="",$S$268=""),"",S267/$S$268)</f>
        <v/>
      </c>
      <c r="V267" s="216"/>
      <c r="W267" s="155"/>
      <c r="X267" s="429">
        <f t="shared" si="62"/>
        <v>0.77</v>
      </c>
      <c r="Y267" s="426">
        <f t="shared" si="62"/>
        <v>0.94</v>
      </c>
    </row>
    <row r="268" spans="1:25" ht="16.5" thickBot="1">
      <c r="A268" s="151">
        <v>64</v>
      </c>
      <c r="B268" s="199"/>
      <c r="C268" s="200"/>
      <c r="D268" s="323" t="s">
        <v>282</v>
      </c>
      <c r="E268" s="410" t="str">
        <f>IF(U429="","",U429)</f>
        <v/>
      </c>
      <c r="F268" s="434" t="s">
        <v>288</v>
      </c>
      <c r="G268" s="434"/>
      <c r="H268" s="200"/>
      <c r="I268" s="200"/>
      <c r="J268" s="323" t="s">
        <v>282</v>
      </c>
      <c r="K268" s="427" t="str">
        <f t="shared" si="63"/>
        <v/>
      </c>
      <c r="L268" s="428" t="str">
        <f t="shared" si="63"/>
        <v/>
      </c>
      <c r="M268" s="246"/>
      <c r="N268" s="155"/>
      <c r="O268" s="165"/>
      <c r="P268" s="211">
        <v>0</v>
      </c>
      <c r="Q268" s="435"/>
      <c r="R268" s="212" t="str">
        <f>IF(S237="","",AVERAGE(S237:S240))</f>
        <v/>
      </c>
      <c r="S268" s="212" t="str">
        <f>IF(T237="","",AVERAGE(T237:T240))</f>
        <v/>
      </c>
      <c r="T268" s="405" t="str">
        <f>IF(V237="","",AVERAGE(V237:V240))</f>
        <v/>
      </c>
      <c r="U268" s="214"/>
      <c r="V268" s="216"/>
      <c r="W268" s="155"/>
      <c r="X268" s="429"/>
      <c r="Y268" s="426"/>
    </row>
    <row r="269" spans="1:25">
      <c r="A269" s="151">
        <v>65</v>
      </c>
      <c r="B269" s="379"/>
      <c r="C269" s="702"/>
      <c r="D269" s="702"/>
      <c r="E269" s="702"/>
      <c r="F269" s="434" t="s">
        <v>290</v>
      </c>
      <c r="G269" s="434"/>
      <c r="H269" s="702"/>
      <c r="I269" s="702"/>
      <c r="J269" s="702"/>
      <c r="K269" s="702"/>
      <c r="L269" s="702"/>
      <c r="M269" s="246"/>
      <c r="N269" s="155"/>
      <c r="O269" s="165"/>
      <c r="P269" s="211">
        <v>1</v>
      </c>
      <c r="Q269" s="435"/>
      <c r="R269" s="286"/>
      <c r="S269" s="286"/>
      <c r="T269" s="286"/>
      <c r="U269" s="214" t="str">
        <f>IF(OR(S269="",$S$268=""),"",S269/$S$268)</f>
        <v/>
      </c>
      <c r="V269" s="216"/>
      <c r="W269" s="155"/>
      <c r="X269" s="429">
        <f t="shared" ref="X269:Y272" si="64">IF($O$34=1,AB252,Z252)</f>
        <v>1.04</v>
      </c>
      <c r="Y269" s="426">
        <f t="shared" si="64"/>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214" t="str">
        <f>IF(OR(S270="",$S$268=""),"",S270/$S$268)</f>
        <v/>
      </c>
      <c r="V270" s="216"/>
      <c r="W270" s="155"/>
      <c r="X270" s="429">
        <f t="shared" si="64"/>
        <v>1.17</v>
      </c>
      <c r="Y270" s="426">
        <f t="shared" si="64"/>
        <v>1.43</v>
      </c>
    </row>
    <row r="271" spans="1:25" ht="16.5" thickTop="1">
      <c r="A271" s="151">
        <v>67</v>
      </c>
      <c r="B271" s="155"/>
      <c r="C271" s="247" t="s">
        <v>3</v>
      </c>
      <c r="D271" s="697"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214" t="str">
        <f>IF(OR(S271="",$S$268=""),"",S271/$S$268)</f>
        <v/>
      </c>
      <c r="V271" s="216"/>
      <c r="W271" s="155"/>
      <c r="X271" s="429">
        <f t="shared" si="64"/>
        <v>1.31</v>
      </c>
      <c r="Y271" s="426">
        <f t="shared" si="64"/>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259" t="str">
        <f>IF(OR(S272="",$S$268=""),"",S272/$S$268)</f>
        <v/>
      </c>
      <c r="V272" s="216"/>
      <c r="W272" s="155"/>
      <c r="X272" s="429">
        <f t="shared" si="64"/>
        <v>1.44</v>
      </c>
      <c r="Y272" s="426">
        <f t="shared" si="64"/>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216"/>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440"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1"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5">IF(X280="","",X280)</f>
        <v/>
      </c>
      <c r="M279" s="201"/>
      <c r="N279" s="155"/>
      <c r="O279" s="165"/>
      <c r="P279" s="155"/>
      <c r="Q279" s="155"/>
      <c r="R279" s="155"/>
      <c r="S279" s="170" t="s">
        <v>236</v>
      </c>
      <c r="T279" s="155"/>
      <c r="U279" s="155" t="s">
        <v>275</v>
      </c>
      <c r="V279" s="155"/>
      <c r="W279" s="155"/>
      <c r="X279" s="155"/>
      <c r="Y279" s="167"/>
      <c r="AA279" s="159" t="s">
        <v>713</v>
      </c>
      <c r="AC279" s="159" t="s">
        <v>714</v>
      </c>
    </row>
    <row r="280" spans="1:32">
      <c r="A280" s="151">
        <v>8</v>
      </c>
      <c r="B280" s="199"/>
      <c r="C280" s="155"/>
      <c r="D280" s="155"/>
      <c r="E280" s="442" t="str">
        <f t="shared" ref="E280:I285" si="66">IF(Q281="","",Q281)</f>
        <v/>
      </c>
      <c r="F280" s="203" t="str">
        <f t="shared" si="66"/>
        <v/>
      </c>
      <c r="G280" s="203" t="str">
        <f t="shared" si="66"/>
        <v/>
      </c>
      <c r="H280" s="443" t="str">
        <f t="shared" si="66"/>
        <v/>
      </c>
      <c r="I280" s="204" t="str">
        <f t="shared" si="66"/>
        <v/>
      </c>
      <c r="J280" s="155"/>
      <c r="K280" s="171" t="s">
        <v>283</v>
      </c>
      <c r="L280" s="291" t="str">
        <f t="shared" si="65"/>
        <v/>
      </c>
      <c r="M280" s="201"/>
      <c r="N280" s="155"/>
      <c r="O280" s="444"/>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5" t="str">
        <f t="shared" si="66"/>
        <v/>
      </c>
      <c r="F281" s="212" t="str">
        <f t="shared" si="66"/>
        <v/>
      </c>
      <c r="G281" s="212" t="str">
        <f t="shared" si="66"/>
        <v/>
      </c>
      <c r="H281" s="446" t="str">
        <f t="shared" si="66"/>
        <v/>
      </c>
      <c r="I281" s="214" t="str">
        <f t="shared" si="66"/>
        <v/>
      </c>
      <c r="J281" s="155"/>
      <c r="K281" s="171" t="s">
        <v>285</v>
      </c>
      <c r="L281" s="447" t="str">
        <f t="shared" si="65"/>
        <v/>
      </c>
      <c r="M281" s="201"/>
      <c r="N281" s="155"/>
      <c r="O281" s="444"/>
      <c r="P281" s="155"/>
      <c r="Q281" s="286"/>
      <c r="R281" s="286"/>
      <c r="S281" s="286"/>
      <c r="T281" s="446"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5" t="str">
        <f t="shared" si="66"/>
        <v/>
      </c>
      <c r="F282" s="212" t="str">
        <f t="shared" si="66"/>
        <v/>
      </c>
      <c r="G282" s="212" t="str">
        <f t="shared" si="66"/>
        <v/>
      </c>
      <c r="H282" s="446" t="str">
        <f t="shared" si="66"/>
        <v/>
      </c>
      <c r="I282" s="214" t="str">
        <f t="shared" si="66"/>
        <v/>
      </c>
      <c r="J282" s="155"/>
      <c r="K282" s="171" t="s">
        <v>286</v>
      </c>
      <c r="L282" s="291" t="str">
        <f t="shared" si="65"/>
        <v/>
      </c>
      <c r="M282" s="201"/>
      <c r="N282" s="155"/>
      <c r="O282" s="444"/>
      <c r="P282" s="155"/>
      <c r="Q282" s="286"/>
      <c r="R282" s="286"/>
      <c r="S282" s="286"/>
      <c r="T282" s="446" t="str">
        <f>IF(Q282="","",Q282/$T$278)</f>
        <v/>
      </c>
      <c r="U282" s="405" t="str">
        <f>IF(Q282="","",($T$277^2*Tables!D82+Tables!D83)*Q282)</f>
        <v/>
      </c>
      <c r="V282" s="155"/>
      <c r="W282" s="171" t="s">
        <v>285</v>
      </c>
      <c r="X282" s="448" t="str">
        <f>IF(Q278="","",HLOOKUP(Q278,Tables!A105:F106,2,FALSE))</f>
        <v/>
      </c>
      <c r="Y282" s="167"/>
      <c r="AE282" s="159" t="e">
        <f t="shared" ref="AE282:AE284" si="67">(AA282-50)/AB282</f>
        <v>#DIV/0!</v>
      </c>
      <c r="AF282" s="159" t="e">
        <f t="shared" ref="AF282:AF284" si="68">(AA282-AC282)/AB282</f>
        <v>#DIV/0!</v>
      </c>
    </row>
    <row r="283" spans="1:32" ht="16.5" thickBot="1">
      <c r="A283" s="151">
        <v>11</v>
      </c>
      <c r="B283" s="199"/>
      <c r="C283" s="155"/>
      <c r="D283" s="155"/>
      <c r="E283" s="449" t="str">
        <f t="shared" si="66"/>
        <v/>
      </c>
      <c r="F283" s="258" t="str">
        <f t="shared" si="66"/>
        <v/>
      </c>
      <c r="G283" s="258" t="str">
        <f t="shared" si="66"/>
        <v/>
      </c>
      <c r="H283" s="450" t="str">
        <f t="shared" si="66"/>
        <v/>
      </c>
      <c r="I283" s="259" t="str">
        <f t="shared" si="66"/>
        <v/>
      </c>
      <c r="J283" s="155"/>
      <c r="K283" s="171" t="s">
        <v>287</v>
      </c>
      <c r="L283" s="291" t="str">
        <f t="shared" si="65"/>
        <v/>
      </c>
      <c r="M283" s="201"/>
      <c r="N283" s="155"/>
      <c r="O283" s="444"/>
      <c r="P283" s="155"/>
      <c r="Q283" s="286"/>
      <c r="R283" s="286"/>
      <c r="S283" s="286"/>
      <c r="T283" s="446" t="str">
        <f>IF(Q283="","",Q283/$T$278)</f>
        <v/>
      </c>
      <c r="U283" s="405" t="str">
        <f>IF(Q283="","",($T$277^2*Tables!D82+Tables!D83)*Q283)</f>
        <v/>
      </c>
      <c r="V283" s="155"/>
      <c r="W283" s="171" t="s">
        <v>286</v>
      </c>
      <c r="X283" s="290" t="str">
        <f>IF(OR(X281="",X282=""),"",(X282*(X281/8.76))/100)</f>
        <v/>
      </c>
      <c r="Y283" s="167"/>
      <c r="AE283" s="159" t="e">
        <f t="shared" si="67"/>
        <v>#DIV/0!</v>
      </c>
      <c r="AF283" s="159" t="e">
        <f t="shared" si="68"/>
        <v>#DIV/0!</v>
      </c>
    </row>
    <row r="284" spans="1:32">
      <c r="A284" s="151">
        <v>12</v>
      </c>
      <c r="B284" s="199"/>
      <c r="C284" s="155"/>
      <c r="D284" s="171" t="s">
        <v>251</v>
      </c>
      <c r="E284" s="445" t="str">
        <f t="shared" si="66"/>
        <v/>
      </c>
      <c r="F284" s="212" t="str">
        <f t="shared" si="66"/>
        <v/>
      </c>
      <c r="G284" s="405" t="str">
        <f t="shared" si="66"/>
        <v/>
      </c>
      <c r="H284" s="446" t="str">
        <f t="shared" si="66"/>
        <v/>
      </c>
      <c r="I284" s="214" t="str">
        <f t="shared" si="66"/>
        <v/>
      </c>
      <c r="J284" s="155"/>
      <c r="K284" s="171" t="s">
        <v>289</v>
      </c>
      <c r="L284" s="451" t="str">
        <f t="shared" si="65"/>
        <v/>
      </c>
      <c r="M284" s="201"/>
      <c r="N284" s="155"/>
      <c r="O284" s="444"/>
      <c r="P284" s="155"/>
      <c r="Q284" s="286"/>
      <c r="R284" s="286"/>
      <c r="S284" s="286"/>
      <c r="T284" s="446" t="str">
        <f>IF(Q284="","",Q284/$T$278)</f>
        <v/>
      </c>
      <c r="U284" s="405" t="str">
        <f>IF(Q284="","",($T$277^2*Tables!D82+Tables!D83)*Q284)</f>
        <v/>
      </c>
      <c r="V284" s="155"/>
      <c r="W284" s="171" t="s">
        <v>287</v>
      </c>
      <c r="X284" s="452" t="str">
        <f>IF(AB86="","",AB86)</f>
        <v/>
      </c>
      <c r="Y284" s="167"/>
      <c r="AE284" s="159" t="e">
        <f t="shared" si="67"/>
        <v>#DIV/0!</v>
      </c>
      <c r="AF284" s="159" t="e">
        <f t="shared" si="68"/>
        <v>#DIV/0!</v>
      </c>
    </row>
    <row r="285" spans="1:32" ht="16.5" thickBot="1">
      <c r="A285" s="151">
        <v>13</v>
      </c>
      <c r="B285" s="199"/>
      <c r="C285" s="155"/>
      <c r="D285" s="171" t="s">
        <v>291</v>
      </c>
      <c r="E285" s="368" t="str">
        <f t="shared" si="66"/>
        <v/>
      </c>
      <c r="F285" s="369" t="str">
        <f t="shared" si="66"/>
        <v/>
      </c>
      <c r="G285" s="369" t="str">
        <f t="shared" si="66"/>
        <v/>
      </c>
      <c r="H285" s="369" t="str">
        <f t="shared" si="66"/>
        <v/>
      </c>
      <c r="I285" s="371" t="str">
        <f t="shared" si="66"/>
        <v/>
      </c>
      <c r="J285" s="155"/>
      <c r="K285" s="155"/>
      <c r="L285" s="155"/>
      <c r="M285" s="201"/>
      <c r="N285" s="155"/>
      <c r="O285" s="444"/>
      <c r="P285" s="171" t="s">
        <v>251</v>
      </c>
      <c r="Q285" s="213" t="str">
        <f>IF(OR(Q281="",Q282="",Q283="",Q284=""),"",AVERAGE(Q281:Q284))</f>
        <v/>
      </c>
      <c r="R285" s="408" t="str">
        <f>IF(OR(R281="",R282="",R283="",R284=""),"",AVERAGE(R281:R284))</f>
        <v/>
      </c>
      <c r="S285" s="405" t="str">
        <f>IF(OR(S281="",S282="",S283="",S284=""),"",AVERAGE(S281:S284))</f>
        <v/>
      </c>
      <c r="T285" s="446"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4"/>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8"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8" t="str">
        <f>IF(OR(X283="",Q285=""),"",3/(X283/Q285))</f>
        <v/>
      </c>
      <c r="Y289" s="167"/>
    </row>
    <row r="290" spans="1:25" ht="16.5" thickBot="1">
      <c r="A290" s="151">
        <v>18</v>
      </c>
      <c r="B290" s="379"/>
      <c r="C290" s="155"/>
      <c r="D290" s="171" t="s">
        <v>269</v>
      </c>
      <c r="E290" s="441">
        <f>IF(Q292="","",Q292)</f>
        <v>0</v>
      </c>
      <c r="F290" s="245"/>
      <c r="G290" s="171" t="s">
        <v>177</v>
      </c>
      <c r="H290" s="298" t="str">
        <f>IF(T292="","",T292)</f>
        <v/>
      </c>
      <c r="I290" s="155"/>
      <c r="J290" s="155"/>
      <c r="K290" s="155"/>
      <c r="L290" s="155"/>
      <c r="M290" s="246"/>
      <c r="N290" s="155"/>
      <c r="O290" s="176"/>
      <c r="P290" s="453"/>
      <c r="Q290" s="453"/>
      <c r="R290" s="177"/>
      <c r="S290" s="177"/>
      <c r="T290" s="453"/>
      <c r="U290" s="453"/>
      <c r="V290" s="177"/>
      <c r="W290" s="454"/>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69">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2" t="str">
        <f t="shared" ref="E294:I299" si="70">IF(Q296="","",Q296)</f>
        <v/>
      </c>
      <c r="F294" s="203" t="str">
        <f t="shared" si="70"/>
        <v/>
      </c>
      <c r="G294" s="203" t="str">
        <f t="shared" si="70"/>
        <v/>
      </c>
      <c r="H294" s="443" t="str">
        <f t="shared" si="70"/>
        <v/>
      </c>
      <c r="I294" s="204" t="str">
        <f t="shared" si="70"/>
        <v/>
      </c>
      <c r="J294" s="155"/>
      <c r="K294" s="171" t="s">
        <v>283</v>
      </c>
      <c r="L294" s="291" t="str">
        <f t="shared" si="69"/>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5" t="str">
        <f t="shared" si="70"/>
        <v/>
      </c>
      <c r="F295" s="212" t="str">
        <f t="shared" si="70"/>
        <v/>
      </c>
      <c r="G295" s="212" t="str">
        <f t="shared" si="70"/>
        <v/>
      </c>
      <c r="H295" s="446" t="str">
        <f t="shared" si="70"/>
        <v/>
      </c>
      <c r="I295" s="214" t="str">
        <f t="shared" si="70"/>
        <v/>
      </c>
      <c r="J295" s="155"/>
      <c r="K295" s="171" t="s">
        <v>285</v>
      </c>
      <c r="L295" s="447" t="str">
        <f t="shared" si="69"/>
        <v/>
      </c>
      <c r="M295" s="246"/>
      <c r="N295" s="155"/>
      <c r="O295" s="444"/>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5" t="str">
        <f t="shared" si="70"/>
        <v/>
      </c>
      <c r="F296" s="212" t="str">
        <f t="shared" si="70"/>
        <v/>
      </c>
      <c r="G296" s="212" t="str">
        <f t="shared" si="70"/>
        <v/>
      </c>
      <c r="H296" s="446" t="str">
        <f t="shared" si="70"/>
        <v/>
      </c>
      <c r="I296" s="214" t="str">
        <f t="shared" si="70"/>
        <v/>
      </c>
      <c r="J296" s="155"/>
      <c r="K296" s="171" t="s">
        <v>286</v>
      </c>
      <c r="L296" s="291" t="str">
        <f t="shared" si="69"/>
        <v/>
      </c>
      <c r="M296" s="246"/>
      <c r="N296" s="155"/>
      <c r="O296" s="444"/>
      <c r="P296" s="155"/>
      <c r="Q296" s="286"/>
      <c r="R296" s="286"/>
      <c r="S296" s="286"/>
      <c r="T296" s="446"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9" t="str">
        <f t="shared" si="70"/>
        <v/>
      </c>
      <c r="F297" s="258" t="str">
        <f t="shared" si="70"/>
        <v/>
      </c>
      <c r="G297" s="258" t="str">
        <f t="shared" si="70"/>
        <v/>
      </c>
      <c r="H297" s="450" t="str">
        <f t="shared" si="70"/>
        <v/>
      </c>
      <c r="I297" s="259" t="str">
        <f t="shared" si="70"/>
        <v/>
      </c>
      <c r="J297" s="155"/>
      <c r="K297" s="171" t="s">
        <v>287</v>
      </c>
      <c r="L297" s="291" t="str">
        <f t="shared" si="69"/>
        <v/>
      </c>
      <c r="M297" s="246"/>
      <c r="N297" s="155"/>
      <c r="O297" s="444"/>
      <c r="P297" s="155"/>
      <c r="Q297" s="286"/>
      <c r="R297" s="286"/>
      <c r="S297" s="286"/>
      <c r="T297" s="446" t="str">
        <f>IF(Q297="","",Q297/$T$293)</f>
        <v/>
      </c>
      <c r="U297" s="405" t="str">
        <f>IF(Q297="","",($T$277^2*Tables!D82+Tables!D83)*Q297)</f>
        <v/>
      </c>
      <c r="V297" s="155"/>
      <c r="W297" s="171" t="s">
        <v>285</v>
      </c>
      <c r="X297" s="448" t="str">
        <f>IF(Q293="","",HLOOKUP(Q293,Tables!A105:F106,2,FALSE))</f>
        <v/>
      </c>
      <c r="Y297" s="167"/>
    </row>
    <row r="298" spans="1:25">
      <c r="A298" s="151">
        <v>26</v>
      </c>
      <c r="B298" s="379"/>
      <c r="C298" s="155"/>
      <c r="D298" s="171" t="s">
        <v>251</v>
      </c>
      <c r="E298" s="445" t="str">
        <f t="shared" si="70"/>
        <v/>
      </c>
      <c r="F298" s="212" t="str">
        <f t="shared" si="70"/>
        <v/>
      </c>
      <c r="G298" s="405" t="str">
        <f t="shared" si="70"/>
        <v/>
      </c>
      <c r="H298" s="446" t="str">
        <f t="shared" si="70"/>
        <v/>
      </c>
      <c r="I298" s="214" t="str">
        <f t="shared" si="70"/>
        <v/>
      </c>
      <c r="J298" s="155"/>
      <c r="K298" s="171" t="s">
        <v>289</v>
      </c>
      <c r="L298" s="451" t="str">
        <f t="shared" si="69"/>
        <v/>
      </c>
      <c r="M298" s="246"/>
      <c r="N298" s="155"/>
      <c r="O298" s="444"/>
      <c r="P298" s="155"/>
      <c r="Q298" s="286"/>
      <c r="R298" s="286"/>
      <c r="S298" s="286"/>
      <c r="T298" s="446"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70"/>
        <v/>
      </c>
      <c r="F299" s="369" t="str">
        <f t="shared" si="70"/>
        <v/>
      </c>
      <c r="G299" s="369" t="str">
        <f t="shared" si="70"/>
        <v/>
      </c>
      <c r="H299" s="369" t="str">
        <f t="shared" si="70"/>
        <v/>
      </c>
      <c r="I299" s="371" t="str">
        <f t="shared" si="70"/>
        <v/>
      </c>
      <c r="J299" s="155"/>
      <c r="K299" s="155"/>
      <c r="L299" s="155"/>
      <c r="M299" s="246"/>
      <c r="N299" s="155"/>
      <c r="O299" s="444"/>
      <c r="P299" s="155"/>
      <c r="Q299" s="286"/>
      <c r="R299" s="286"/>
      <c r="S299" s="286"/>
      <c r="T299" s="446" t="str">
        <f>IF(Q299="","",Q299/$T$293)</f>
        <v/>
      </c>
      <c r="U299" s="405" t="str">
        <f>IF(Q299="","",($T$277^2*Tables!D82+Tables!D83)*Q299)</f>
        <v/>
      </c>
      <c r="V299" s="155"/>
      <c r="W299" s="171" t="s">
        <v>287</v>
      </c>
      <c r="X299" s="452"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4"/>
      <c r="P300" s="171" t="s">
        <v>251</v>
      </c>
      <c r="Q300" s="213" t="str">
        <f>IF(OR(Q296="",Q297="",Q298="",Q299=""),"",AVERAGE(Q296:Q299))</f>
        <v/>
      </c>
      <c r="R300" s="408" t="str">
        <f>IF(OR(R296="",R297="",R298="",R299=""),"",AVERAGE(R296:R299))</f>
        <v/>
      </c>
      <c r="S300" s="405" t="str">
        <f>IF(OR(S296="",S297="",S298="",S299=""),"",AVERAGE(S296:S299))</f>
        <v/>
      </c>
      <c r="T300" s="446"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8" t="str">
        <f>IF(X304="","",X304)</f>
        <v/>
      </c>
      <c r="M301" s="246"/>
      <c r="N301" s="155"/>
      <c r="O301" s="444"/>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1">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8" t="str">
        <f>IF(OR(X298="",Q300=""),"",3/(X298/Q300))</f>
        <v/>
      </c>
      <c r="Y304" s="167"/>
    </row>
    <row r="305" spans="1:25">
      <c r="A305" s="151">
        <v>33</v>
      </c>
      <c r="B305" s="379"/>
      <c r="C305" s="245"/>
      <c r="D305" s="245"/>
      <c r="E305" s="691" t="str">
        <f>O311&amp;" "&amp;P312&amp;" "&amp;Q312</f>
        <v xml:space="preserve">Combo Mode 2D Target/Filter: </v>
      </c>
      <c r="F305" s="691"/>
      <c r="G305" s="691"/>
      <c r="H305" s="691"/>
      <c r="I305" s="691"/>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5"/>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71">IF(X315="","",X315)</f>
        <v/>
      </c>
      <c r="M307" s="246"/>
      <c r="N307" s="155"/>
      <c r="O307" s="176"/>
      <c r="P307" s="453"/>
      <c r="Q307" s="453"/>
      <c r="R307" s="177"/>
      <c r="S307" s="177"/>
      <c r="T307" s="453"/>
      <c r="U307" s="453"/>
      <c r="V307" s="177"/>
      <c r="W307" s="245"/>
      <c r="X307" s="245"/>
      <c r="Y307" s="178"/>
    </row>
    <row r="308" spans="1:25">
      <c r="A308" s="151">
        <v>36</v>
      </c>
      <c r="B308" s="379"/>
      <c r="C308" s="245"/>
      <c r="D308" s="155"/>
      <c r="E308" s="442" t="str">
        <f t="shared" ref="E308:I313" si="72">IF(Q316="","",Q316)</f>
        <v/>
      </c>
      <c r="F308" s="203" t="str">
        <f t="shared" si="72"/>
        <v/>
      </c>
      <c r="G308" s="203" t="str">
        <f t="shared" si="72"/>
        <v/>
      </c>
      <c r="H308" s="443" t="str">
        <f t="shared" si="72"/>
        <v/>
      </c>
      <c r="I308" s="204" t="str">
        <f t="shared" si="72"/>
        <v/>
      </c>
      <c r="J308" s="245"/>
      <c r="K308" s="171" t="s">
        <v>283</v>
      </c>
      <c r="L308" s="290" t="str">
        <f t="shared" si="71"/>
        <v/>
      </c>
      <c r="M308" s="246"/>
      <c r="N308" s="155"/>
      <c r="O308" s="285" t="s">
        <v>298</v>
      </c>
      <c r="P308" s="456"/>
      <c r="Q308" s="456"/>
      <c r="R308" s="456"/>
      <c r="S308" s="456"/>
      <c r="T308" s="456"/>
      <c r="U308" s="456"/>
      <c r="V308" s="456"/>
      <c r="W308" s="456"/>
      <c r="X308" s="456"/>
      <c r="Y308" s="457"/>
    </row>
    <row r="309" spans="1:25">
      <c r="A309" s="151">
        <v>37</v>
      </c>
      <c r="B309" s="379"/>
      <c r="C309" s="245"/>
      <c r="D309" s="155"/>
      <c r="E309" s="445" t="str">
        <f t="shared" si="72"/>
        <v/>
      </c>
      <c r="F309" s="212" t="str">
        <f t="shared" si="72"/>
        <v/>
      </c>
      <c r="G309" s="212" t="str">
        <f t="shared" si="72"/>
        <v/>
      </c>
      <c r="H309" s="446" t="str">
        <f t="shared" si="72"/>
        <v/>
      </c>
      <c r="I309" s="214" t="str">
        <f t="shared" si="72"/>
        <v/>
      </c>
      <c r="J309" s="245"/>
      <c r="K309" s="171" t="s">
        <v>285</v>
      </c>
      <c r="L309" s="290" t="str">
        <f t="shared" si="71"/>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5" t="str">
        <f t="shared" si="72"/>
        <v/>
      </c>
      <c r="F310" s="212" t="str">
        <f t="shared" si="72"/>
        <v/>
      </c>
      <c r="G310" s="212" t="str">
        <f t="shared" si="72"/>
        <v/>
      </c>
      <c r="H310" s="446" t="str">
        <f t="shared" si="72"/>
        <v/>
      </c>
      <c r="I310" s="214" t="str">
        <f t="shared" si="72"/>
        <v/>
      </c>
      <c r="J310" s="245"/>
      <c r="K310" s="171" t="s">
        <v>286</v>
      </c>
      <c r="L310" s="290" t="str">
        <f t="shared" si="71"/>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9" t="str">
        <f t="shared" si="72"/>
        <v/>
      </c>
      <c r="F311" s="258" t="str">
        <f t="shared" si="72"/>
        <v/>
      </c>
      <c r="G311" s="258" t="str">
        <f t="shared" si="72"/>
        <v/>
      </c>
      <c r="H311" s="450" t="str">
        <f t="shared" si="72"/>
        <v/>
      </c>
      <c r="I311" s="259" t="str">
        <f t="shared" si="72"/>
        <v/>
      </c>
      <c r="J311" s="245"/>
      <c r="K311" s="323" t="s">
        <v>287</v>
      </c>
      <c r="L311" s="290" t="str">
        <f t="shared" si="71"/>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5" t="str">
        <f t="shared" si="72"/>
        <v/>
      </c>
      <c r="F312" s="212" t="str">
        <f t="shared" si="72"/>
        <v/>
      </c>
      <c r="G312" s="405" t="str">
        <f t="shared" si="72"/>
        <v/>
      </c>
      <c r="H312" s="446" t="str">
        <f t="shared" si="72"/>
        <v/>
      </c>
      <c r="I312" s="214" t="str">
        <f t="shared" si="72"/>
        <v/>
      </c>
      <c r="J312" s="245"/>
      <c r="K312" s="171" t="s">
        <v>289</v>
      </c>
      <c r="L312" s="451" t="str">
        <f t="shared" si="71"/>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2"/>
        <v/>
      </c>
      <c r="F313" s="369" t="str">
        <f t="shared" si="72"/>
        <v/>
      </c>
      <c r="G313" s="369" t="str">
        <f t="shared" si="72"/>
        <v/>
      </c>
      <c r="H313" s="369" t="str">
        <f t="shared" si="72"/>
        <v/>
      </c>
      <c r="I313" s="371" t="str">
        <f t="shared" si="72"/>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1"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692" t="str">
        <f>O323&amp;" "&amp;P324&amp;" "&amp;Q324</f>
        <v xml:space="preserve">Combo Mode 3D Target/Filter: </v>
      </c>
      <c r="F316" s="692"/>
      <c r="G316" s="692"/>
      <c r="H316" s="692"/>
      <c r="I316" s="692"/>
      <c r="J316" s="245"/>
      <c r="K316" s="245"/>
      <c r="L316" s="245"/>
      <c r="M316" s="246"/>
      <c r="N316" s="155"/>
      <c r="O316" s="352"/>
      <c r="P316" s="245"/>
      <c r="Q316" s="286"/>
      <c r="R316" s="286"/>
      <c r="S316" s="286"/>
      <c r="T316" s="446"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6" t="str">
        <f>IF(Q317="","",Q317/$T$313)</f>
        <v/>
      </c>
      <c r="U317" s="405" t="str">
        <f>IF(Q317="","",($T$312^2*Tables!D82+Tables!D83)*Q317)</f>
        <v/>
      </c>
      <c r="V317" s="245"/>
      <c r="W317" s="171" t="s">
        <v>285</v>
      </c>
      <c r="X317" s="448" t="str">
        <f>IF(Q312="","",HLOOKUP(Q312,Tables!G105:I106,2,FALSE))</f>
        <v/>
      </c>
      <c r="Y317" s="332"/>
    </row>
    <row r="318" spans="1:25" ht="16.5" thickBot="1">
      <c r="A318" s="151">
        <v>46</v>
      </c>
      <c r="B318" s="379"/>
      <c r="C318" s="200"/>
      <c r="D318" s="245"/>
      <c r="E318" s="425" t="s">
        <v>50</v>
      </c>
      <c r="F318" s="170" t="s">
        <v>241</v>
      </c>
      <c r="G318" s="170" t="s">
        <v>242</v>
      </c>
      <c r="H318" s="170" t="s">
        <v>278</v>
      </c>
      <c r="I318" s="458" t="s">
        <v>279</v>
      </c>
      <c r="J318" s="245"/>
      <c r="K318" s="171" t="s">
        <v>280</v>
      </c>
      <c r="L318" s="290" t="str">
        <f t="shared" ref="L318:L323" si="73">IF(X327="","",X327)</f>
        <v/>
      </c>
      <c r="M318" s="246"/>
      <c r="N318" s="155"/>
      <c r="O318" s="352"/>
      <c r="P318" s="245"/>
      <c r="Q318" s="286"/>
      <c r="R318" s="286"/>
      <c r="S318" s="286"/>
      <c r="T318" s="446"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2" t="str">
        <f t="shared" ref="E319:I324" si="74">IF(Q328="","",Q328)</f>
        <v/>
      </c>
      <c r="F319" s="203" t="str">
        <f t="shared" si="74"/>
        <v/>
      </c>
      <c r="G319" s="203" t="str">
        <f t="shared" si="74"/>
        <v/>
      </c>
      <c r="H319" s="443" t="str">
        <f t="shared" si="74"/>
        <v/>
      </c>
      <c r="I319" s="459" t="str">
        <f t="shared" si="74"/>
        <v/>
      </c>
      <c r="J319" s="245"/>
      <c r="K319" s="171" t="s">
        <v>283</v>
      </c>
      <c r="L319" s="290" t="str">
        <f t="shared" si="73"/>
        <v/>
      </c>
      <c r="M319" s="246"/>
      <c r="N319" s="155"/>
      <c r="O319" s="352"/>
      <c r="P319" s="245"/>
      <c r="Q319" s="286"/>
      <c r="R319" s="286"/>
      <c r="S319" s="286"/>
      <c r="T319" s="446" t="str">
        <f>IF(Q319="","",Q319/$T$313)</f>
        <v/>
      </c>
      <c r="U319" s="405" t="str">
        <f>IF(Q319="","",($T$312^2*Tables!D82+Tables!D83)*Q319)</f>
        <v/>
      </c>
      <c r="V319" s="245"/>
      <c r="W319" s="171" t="s">
        <v>287</v>
      </c>
      <c r="X319" s="452" t="str">
        <f>IF(AB90="","",AB90)</f>
        <v/>
      </c>
      <c r="Y319" s="332"/>
    </row>
    <row r="320" spans="1:25">
      <c r="A320" s="151">
        <v>48</v>
      </c>
      <c r="B320" s="379"/>
      <c r="C320" s="245"/>
      <c r="D320" s="245"/>
      <c r="E320" s="445" t="str">
        <f t="shared" si="74"/>
        <v/>
      </c>
      <c r="F320" s="212" t="str">
        <f t="shared" si="74"/>
        <v/>
      </c>
      <c r="G320" s="212" t="str">
        <f t="shared" si="74"/>
        <v/>
      </c>
      <c r="H320" s="446" t="str">
        <f t="shared" si="74"/>
        <v/>
      </c>
      <c r="I320" s="460" t="str">
        <f t="shared" si="74"/>
        <v/>
      </c>
      <c r="J320" s="245"/>
      <c r="K320" s="171" t="s">
        <v>285</v>
      </c>
      <c r="L320" s="290" t="str">
        <f t="shared" si="73"/>
        <v/>
      </c>
      <c r="M320" s="246"/>
      <c r="N320" s="155"/>
      <c r="O320" s="352"/>
      <c r="P320" s="171" t="s">
        <v>251</v>
      </c>
      <c r="Q320" s="213" t="str">
        <f>IF(OR(Q316="",Q317="",Q318="",Q319=""),"",AVERAGE(Q316:Q319))</f>
        <v/>
      </c>
      <c r="R320" s="408" t="str">
        <f>IF(OR(R316="",R317="",R318="",R319=""),"",AVERAGE(R316:R319))</f>
        <v/>
      </c>
      <c r="S320" s="405" t="str">
        <f>IF(OR(S316="",S317="",S318="",S319=""),"",AVERAGE(S316:S319))</f>
        <v/>
      </c>
      <c r="T320" s="446"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5" t="str">
        <f t="shared" si="74"/>
        <v/>
      </c>
      <c r="F321" s="212" t="str">
        <f t="shared" si="74"/>
        <v/>
      </c>
      <c r="G321" s="212" t="str">
        <f t="shared" si="74"/>
        <v/>
      </c>
      <c r="H321" s="446" t="str">
        <f t="shared" si="74"/>
        <v/>
      </c>
      <c r="I321" s="460" t="str">
        <f t="shared" si="74"/>
        <v/>
      </c>
      <c r="J321" s="245"/>
      <c r="K321" s="171" t="s">
        <v>286</v>
      </c>
      <c r="L321" s="290" t="str">
        <f t="shared" si="73"/>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9" t="str">
        <f t="shared" si="74"/>
        <v/>
      </c>
      <c r="F322" s="258" t="str">
        <f t="shared" si="74"/>
        <v/>
      </c>
      <c r="G322" s="258" t="str">
        <f t="shared" si="74"/>
        <v/>
      </c>
      <c r="H322" s="450" t="str">
        <f t="shared" si="74"/>
        <v/>
      </c>
      <c r="I322" s="461" t="str">
        <f t="shared" si="74"/>
        <v/>
      </c>
      <c r="J322" s="245"/>
      <c r="K322" s="323" t="s">
        <v>287</v>
      </c>
      <c r="L322" s="290" t="str">
        <f t="shared" si="73"/>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5" t="str">
        <f t="shared" si="74"/>
        <v/>
      </c>
      <c r="F323" s="212" t="str">
        <f t="shared" si="74"/>
        <v/>
      </c>
      <c r="G323" s="405" t="str">
        <f t="shared" si="74"/>
        <v/>
      </c>
      <c r="H323" s="446" t="str">
        <f t="shared" si="74"/>
        <v/>
      </c>
      <c r="I323" s="460" t="str">
        <f t="shared" si="74"/>
        <v/>
      </c>
      <c r="J323" s="245"/>
      <c r="K323" s="171" t="s">
        <v>289</v>
      </c>
      <c r="L323" s="451" t="str">
        <f t="shared" si="73"/>
        <v/>
      </c>
      <c r="M323" s="246"/>
      <c r="N323" s="155"/>
      <c r="O323" s="462"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4"/>
        <v/>
      </c>
      <c r="F324" s="369" t="str">
        <f t="shared" si="74"/>
        <v/>
      </c>
      <c r="G324" s="369" t="str">
        <f t="shared" si="74"/>
        <v/>
      </c>
      <c r="H324" s="369" t="str">
        <f t="shared" si="74"/>
        <v/>
      </c>
      <c r="I324" s="463" t="str">
        <f t="shared" si="74"/>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1"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4" t="s">
        <v>313</v>
      </c>
      <c r="L327" s="465"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4" t="s">
        <v>302</v>
      </c>
      <c r="L328" s="557" t="str">
        <f>IF(X336="","",X336)</f>
        <v/>
      </c>
      <c r="M328" s="246"/>
      <c r="N328" s="155"/>
      <c r="O328" s="352"/>
      <c r="P328" s="245"/>
      <c r="Q328" s="286"/>
      <c r="R328" s="286"/>
      <c r="S328" s="286"/>
      <c r="T328" s="446"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6" t="str">
        <f>IF(Q329="","",Q329/$T$325)</f>
        <v/>
      </c>
      <c r="U329" s="405" t="str">
        <f>IF(Q329="","",($T$324^2*Tables!D82+Tables!D83)*Q329)</f>
        <v/>
      </c>
      <c r="V329" s="245"/>
      <c r="W329" s="171" t="s">
        <v>285</v>
      </c>
      <c r="X329" s="448"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6" t="str">
        <f>IF(Q330="","",Q330/$T$325)</f>
        <v/>
      </c>
      <c r="U330" s="405" t="str">
        <f>IF(Q330="","",($T$324^2*Tables!D82+Tables!D83)*Q330)</f>
        <v/>
      </c>
      <c r="V330" s="245"/>
      <c r="W330" s="171" t="s">
        <v>286</v>
      </c>
      <c r="X330" s="290" t="str">
        <f>IF($O$34=2,"NA",IF(OR(X328="",X329=""),"",(X329*(X328/8.76))/100))</f>
        <v/>
      </c>
      <c r="Y330" s="332"/>
    </row>
    <row r="331" spans="1:25">
      <c r="A331" s="151">
        <v>59</v>
      </c>
      <c r="B331" s="466"/>
      <c r="C331" s="467" t="s">
        <v>314</v>
      </c>
      <c r="D331" s="468"/>
      <c r="E331" s="468"/>
      <c r="F331" s="468"/>
      <c r="G331" s="468"/>
      <c r="H331" s="468"/>
      <c r="I331" s="468"/>
      <c r="J331" s="468"/>
      <c r="K331" s="468"/>
      <c r="L331" s="468"/>
      <c r="M331" s="469"/>
      <c r="N331" s="155"/>
      <c r="O331" s="352"/>
      <c r="P331" s="245"/>
      <c r="Q331" s="286"/>
      <c r="R331" s="286"/>
      <c r="S331" s="286"/>
      <c r="T331" s="446" t="str">
        <f>IF(Q331="","",Q331/$T$325)</f>
        <v/>
      </c>
      <c r="U331" s="405" t="str">
        <f>IF(Q331="","",($T$324^2*Tables!D82+Tables!D83)*Q331)</f>
        <v/>
      </c>
      <c r="V331" s="245"/>
      <c r="W331" s="171" t="s">
        <v>287</v>
      </c>
      <c r="X331" s="452"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6"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70" t="e">
        <f t="shared" ref="H333:K334" si="75">IF(T458="","",T458)</f>
        <v>#DIV/0!</v>
      </c>
      <c r="I333" s="213" t="str">
        <f t="shared" si="75"/>
        <v/>
      </c>
      <c r="J333" s="354" t="e">
        <f t="shared" si="75"/>
        <v>#DIV/0!</v>
      </c>
      <c r="K333" s="471" t="e">
        <f t="shared" si="75"/>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70" t="e">
        <f t="shared" si="75"/>
        <v>#DIV/0!</v>
      </c>
      <c r="I334" s="213" t="str">
        <f t="shared" si="75"/>
        <v/>
      </c>
      <c r="J334" s="354" t="e">
        <f t="shared" si="75"/>
        <v>#DIV/0!</v>
      </c>
      <c r="K334" s="212" t="str">
        <f t="shared" si="75"/>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2"/>
      <c r="P336" s="437"/>
      <c r="Q336" s="437"/>
      <c r="R336" s="437"/>
      <c r="S336" s="437"/>
      <c r="T336" s="437"/>
      <c r="U336" s="437"/>
      <c r="V336" s="437"/>
      <c r="W336" s="454" t="s">
        <v>302</v>
      </c>
      <c r="X336" s="452" t="str">
        <f>IF(AB92="","",AB92)</f>
        <v/>
      </c>
      <c r="Y336" s="473"/>
    </row>
    <row r="337" spans="1:25">
      <c r="A337" s="151">
        <v>65</v>
      </c>
      <c r="B337" s="199"/>
      <c r="C337" s="155"/>
      <c r="D337" s="155"/>
      <c r="E337" s="162" t="s">
        <v>321</v>
      </c>
      <c r="F337" s="155"/>
      <c r="G337" s="155"/>
      <c r="H337" s="155"/>
      <c r="I337" s="155"/>
      <c r="J337" s="155"/>
      <c r="K337" s="155"/>
      <c r="L337" s="155"/>
      <c r="M337" s="201"/>
      <c r="N337" s="155"/>
      <c r="O337" s="285" t="s">
        <v>303</v>
      </c>
      <c r="P337" s="474"/>
      <c r="Q337" s="474"/>
      <c r="R337" s="157"/>
      <c r="S337" s="157"/>
      <c r="T337" s="474"/>
      <c r="U337" s="474"/>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67">
        <v>43014</v>
      </c>
      <c r="U338" s="667"/>
      <c r="V338" s="155"/>
      <c r="W338" s="155"/>
      <c r="X338" s="155"/>
      <c r="Y338" s="167"/>
    </row>
    <row r="339" spans="1:25">
      <c r="A339" s="151">
        <v>67</v>
      </c>
      <c r="B339" s="155"/>
      <c r="C339" s="247" t="s">
        <v>3</v>
      </c>
      <c r="D339" s="697" t="str">
        <f>IF($P$7="","",$P$7)</f>
        <v/>
      </c>
      <c r="E339" s="162"/>
      <c r="F339" s="162"/>
      <c r="G339" s="162"/>
      <c r="H339" s="162"/>
      <c r="I339" s="162"/>
      <c r="J339" s="162"/>
      <c r="K339" s="162"/>
      <c r="L339" s="247" t="s">
        <v>4</v>
      </c>
      <c r="M339" s="249" t="str">
        <f>IF($X$7="","",$X$7)</f>
        <v>Eugene Mah</v>
      </c>
      <c r="N339" s="155"/>
      <c r="O339" s="165" t="s">
        <v>306</v>
      </c>
      <c r="P339" s="475" t="s">
        <v>583</v>
      </c>
      <c r="Q339" s="155"/>
      <c r="R339" s="245"/>
      <c r="S339" s="171" t="s">
        <v>307</v>
      </c>
      <c r="T339" s="668">
        <v>43744</v>
      </c>
      <c r="U339" s="668"/>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6" t="s">
        <v>304</v>
      </c>
      <c r="D343" s="477" t="str">
        <f>IF(P338="","",P338)</f>
        <v>Piranha</v>
      </c>
      <c r="E343" s="476"/>
      <c r="F343" s="478"/>
      <c r="G343" s="191"/>
      <c r="H343" s="476" t="s">
        <v>305</v>
      </c>
      <c r="I343" s="693">
        <f>IF(T338="","",T338)</f>
        <v>43014</v>
      </c>
      <c r="J343" s="693"/>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6" t="str">
        <f t="shared" ref="W343:W349" si="76">IF(V343="","",V343/S343)</f>
        <v/>
      </c>
      <c r="X343" s="405" t="str">
        <f t="shared" ref="X343:X349" si="77">IF(OR(V343="",U343=""),"",V343/(U343/1000))</f>
        <v/>
      </c>
      <c r="Y343" s="167"/>
    </row>
    <row r="344" spans="1:25">
      <c r="A344" s="151">
        <v>4</v>
      </c>
      <c r="B344" s="199"/>
      <c r="C344" s="323" t="s">
        <v>322</v>
      </c>
      <c r="D344" s="441" t="str">
        <f>IF(P339="","",P339)</f>
        <v>CB2-17090320</v>
      </c>
      <c r="E344" s="216"/>
      <c r="F344" s="216"/>
      <c r="G344" s="216"/>
      <c r="H344" s="323" t="s">
        <v>307</v>
      </c>
      <c r="I344" s="685">
        <f>IF(T339="","",T339)</f>
        <v>43744</v>
      </c>
      <c r="J344" s="685"/>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6" t="str">
        <f t="shared" si="76"/>
        <v/>
      </c>
      <c r="X344" s="405" t="str">
        <f t="shared" si="77"/>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6" t="str">
        <f t="shared" si="76"/>
        <v/>
      </c>
      <c r="X345" s="405" t="str">
        <f t="shared" si="77"/>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6" t="str">
        <f t="shared" si="76"/>
        <v/>
      </c>
      <c r="X346" s="405" t="str">
        <f t="shared" si="77"/>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6" t="str">
        <f t="shared" si="76"/>
        <v/>
      </c>
      <c r="X347" s="405" t="str">
        <f t="shared" si="77"/>
        <v/>
      </c>
      <c r="Y347" s="167"/>
    </row>
    <row r="348" spans="1:25">
      <c r="A348" s="151">
        <v>8</v>
      </c>
      <c r="B348" s="199"/>
      <c r="C348" s="171" t="s">
        <v>178</v>
      </c>
      <c r="D348" s="298">
        <f>IF(S343="","",S343)</f>
        <v>50</v>
      </c>
      <c r="E348" s="155"/>
      <c r="F348" s="155"/>
      <c r="G348" s="171" t="s">
        <v>178</v>
      </c>
      <c r="H348" s="479">
        <f>IF(S354="","",S354)</f>
        <v>50</v>
      </c>
      <c r="I348" s="155"/>
      <c r="J348" s="245"/>
      <c r="K348" s="171" t="s">
        <v>178</v>
      </c>
      <c r="L348" s="479">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6" t="str">
        <f t="shared" si="76"/>
        <v/>
      </c>
      <c r="X348" s="405" t="str">
        <f t="shared" si="77"/>
        <v/>
      </c>
      <c r="Y348" s="167"/>
    </row>
    <row r="349" spans="1:25">
      <c r="A349" s="151">
        <v>9</v>
      </c>
      <c r="B349" s="199"/>
      <c r="C349" s="337" t="s">
        <v>157</v>
      </c>
      <c r="D349" s="337" t="s">
        <v>158</v>
      </c>
      <c r="E349" s="337"/>
      <c r="F349" s="155"/>
      <c r="G349" s="337" t="s">
        <v>157</v>
      </c>
      <c r="H349" s="337" t="s">
        <v>158</v>
      </c>
      <c r="I349" s="337"/>
      <c r="J349" s="245"/>
      <c r="K349" s="337" t="s">
        <v>157</v>
      </c>
      <c r="L349" s="337" t="s">
        <v>158</v>
      </c>
      <c r="M349" s="480"/>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6" t="str">
        <f t="shared" si="76"/>
        <v/>
      </c>
      <c r="X349" s="405" t="str">
        <f t="shared" si="77"/>
        <v/>
      </c>
      <c r="Y349" s="167"/>
    </row>
    <row r="350" spans="1:25" ht="16.5" thickBot="1">
      <c r="A350" s="151">
        <v>10</v>
      </c>
      <c r="B350" s="199"/>
      <c r="C350" s="481" t="s">
        <v>49</v>
      </c>
      <c r="D350" s="481" t="s">
        <v>49</v>
      </c>
      <c r="E350" s="481" t="s">
        <v>324</v>
      </c>
      <c r="F350" s="155"/>
      <c r="G350" s="481" t="s">
        <v>49</v>
      </c>
      <c r="H350" s="481" t="s">
        <v>49</v>
      </c>
      <c r="I350" s="481" t="s">
        <v>324</v>
      </c>
      <c r="J350" s="245"/>
      <c r="K350" s="481" t="s">
        <v>49</v>
      </c>
      <c r="L350" s="481" t="s">
        <v>49</v>
      </c>
      <c r="M350" s="482"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78">IF(R343="","",R343)</f>
        <v>24</v>
      </c>
      <c r="D351" s="405" t="str">
        <f t="shared" ref="D351:D357" si="79">IF(T343="","",T343)</f>
        <v/>
      </c>
      <c r="E351" s="354" t="str">
        <f t="shared" ref="E351:E357" si="80">IF(OR(C351="",D351=""),"",IF(AND(C351&gt;0,D351&gt;0),(D351-C351)/C351,""))</f>
        <v/>
      </c>
      <c r="F351" s="155"/>
      <c r="G351" s="212">
        <f t="shared" ref="G351:G356" si="81">IF(R354="","",R354)</f>
        <v>28</v>
      </c>
      <c r="H351" s="405" t="str">
        <f t="shared" ref="H351:H356" si="82">IF(T354="","",T354)</f>
        <v/>
      </c>
      <c r="I351" s="354" t="str">
        <f t="shared" ref="I351:I356" si="83">IF(OR(G351="",H351=""),"",IF(AND(G351&gt;0,H351&gt;0),(H351-G351)/G351,""))</f>
        <v/>
      </c>
      <c r="J351" s="245"/>
      <c r="K351" s="212">
        <f>IF(R364="","",R364)</f>
        <v>28</v>
      </c>
      <c r="L351" s="405" t="str">
        <f>IF(T364="","",T364)</f>
        <v/>
      </c>
      <c r="M351" s="48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78"/>
        <v>25</v>
      </c>
      <c r="D352" s="405" t="str">
        <f t="shared" si="79"/>
        <v/>
      </c>
      <c r="E352" s="354" t="str">
        <f t="shared" si="80"/>
        <v/>
      </c>
      <c r="F352" s="155"/>
      <c r="G352" s="212">
        <f t="shared" si="81"/>
        <v>30</v>
      </c>
      <c r="H352" s="405" t="str">
        <f t="shared" si="82"/>
        <v/>
      </c>
      <c r="I352" s="354" t="str">
        <f t="shared" si="83"/>
        <v/>
      </c>
      <c r="J352" s="245"/>
      <c r="K352" s="212">
        <f>IF(R365="","",R365)</f>
        <v>30</v>
      </c>
      <c r="L352" s="405" t="str">
        <f>IF(T365="","",T365)</f>
        <v/>
      </c>
      <c r="M352" s="483"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78"/>
        <v>26</v>
      </c>
      <c r="D353" s="405" t="str">
        <f t="shared" si="79"/>
        <v/>
      </c>
      <c r="E353" s="354" t="str">
        <f t="shared" si="80"/>
        <v/>
      </c>
      <c r="F353" s="155"/>
      <c r="G353" s="212">
        <f t="shared" si="81"/>
        <v>32</v>
      </c>
      <c r="H353" s="405" t="str">
        <f t="shared" si="82"/>
        <v/>
      </c>
      <c r="I353" s="354" t="str">
        <f t="shared" si="83"/>
        <v/>
      </c>
      <c r="J353" s="245"/>
      <c r="K353" s="212">
        <f>IF(R366="","",R366)</f>
        <v>32</v>
      </c>
      <c r="L353" s="405" t="str">
        <f>IF(T366="","",T366)</f>
        <v/>
      </c>
      <c r="M353" s="483"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78"/>
        <v>28</v>
      </c>
      <c r="D354" s="405" t="str">
        <f t="shared" si="79"/>
        <v/>
      </c>
      <c r="E354" s="354" t="str">
        <f t="shared" si="80"/>
        <v/>
      </c>
      <c r="F354" s="155"/>
      <c r="G354" s="212">
        <f t="shared" si="81"/>
        <v>34</v>
      </c>
      <c r="H354" s="405" t="str">
        <f t="shared" si="82"/>
        <v/>
      </c>
      <c r="I354" s="354" t="str">
        <f t="shared" si="83"/>
        <v/>
      </c>
      <c r="J354" s="245"/>
      <c r="K354" s="212">
        <f>IF(R367="","",R367)</f>
        <v>34</v>
      </c>
      <c r="L354" s="405" t="str">
        <f>IF(T367="","",T367)</f>
        <v/>
      </c>
      <c r="M354" s="483"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6" t="str">
        <f t="shared" ref="W354:W359" si="84">IF(V354="","",V354/S354)</f>
        <v/>
      </c>
      <c r="X354" s="405" t="str">
        <f t="shared" ref="X354:X359" si="85">IF(OR(V354="",U354=""),"",V354/(U354/1000))</f>
        <v/>
      </c>
      <c r="Y354" s="167"/>
    </row>
    <row r="355" spans="1:25">
      <c r="A355" s="151">
        <v>15</v>
      </c>
      <c r="B355" s="199"/>
      <c r="C355" s="212">
        <f t="shared" si="78"/>
        <v>30</v>
      </c>
      <c r="D355" s="405" t="str">
        <f t="shared" si="79"/>
        <v/>
      </c>
      <c r="E355" s="354" t="str">
        <f t="shared" si="80"/>
        <v/>
      </c>
      <c r="F355" s="155"/>
      <c r="G355" s="212">
        <f t="shared" si="81"/>
        <v>36</v>
      </c>
      <c r="H355" s="405" t="str">
        <f t="shared" si="82"/>
        <v/>
      </c>
      <c r="I355" s="354" t="str">
        <f t="shared" si="83"/>
        <v/>
      </c>
      <c r="J355" s="245"/>
      <c r="K355" s="212">
        <f>IF(R368="","",R368)</f>
        <v>38</v>
      </c>
      <c r="L355" s="405" t="str">
        <f>IF(T368="","",T368)</f>
        <v/>
      </c>
      <c r="M355" s="483"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6" t="str">
        <f t="shared" si="84"/>
        <v/>
      </c>
      <c r="X355" s="405" t="str">
        <f t="shared" si="85"/>
        <v/>
      </c>
      <c r="Y355" s="167"/>
    </row>
    <row r="356" spans="1:25">
      <c r="A356" s="151">
        <v>16</v>
      </c>
      <c r="B356" s="199"/>
      <c r="C356" s="212">
        <f t="shared" si="78"/>
        <v>32</v>
      </c>
      <c r="D356" s="405" t="str">
        <f t="shared" si="79"/>
        <v/>
      </c>
      <c r="E356" s="354" t="str">
        <f t="shared" si="80"/>
        <v/>
      </c>
      <c r="F356" s="155"/>
      <c r="G356" s="212">
        <f t="shared" si="81"/>
        <v>38</v>
      </c>
      <c r="H356" s="405" t="str">
        <f t="shared" si="82"/>
        <v/>
      </c>
      <c r="I356" s="354" t="str">
        <f t="shared" si="83"/>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6" t="str">
        <f t="shared" si="84"/>
        <v/>
      </c>
      <c r="X356" s="405" t="str">
        <f t="shared" si="85"/>
        <v/>
      </c>
      <c r="Y356" s="167"/>
    </row>
    <row r="357" spans="1:25" ht="16.5" thickBot="1">
      <c r="A357" s="151">
        <v>17</v>
      </c>
      <c r="B357" s="199"/>
      <c r="C357" s="212">
        <f t="shared" si="78"/>
        <v>34</v>
      </c>
      <c r="D357" s="405" t="str">
        <f t="shared" si="79"/>
        <v/>
      </c>
      <c r="E357" s="354" t="str">
        <f t="shared" si="80"/>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6" t="str">
        <f t="shared" si="84"/>
        <v/>
      </c>
      <c r="X357" s="405" t="str">
        <f t="shared" si="85"/>
        <v/>
      </c>
      <c r="Y357" s="167"/>
    </row>
    <row r="358" spans="1:25" ht="16.5" thickBot="1">
      <c r="A358" s="151">
        <v>18</v>
      </c>
      <c r="B358" s="199"/>
      <c r="C358" s="155"/>
      <c r="D358" s="484" t="s">
        <v>180</v>
      </c>
      <c r="E358" s="485" t="str">
        <f>IF(E353="","",IF(AND(ABS(MAX(E353:E357))&lt;=0.05,ABS(MIN(E353:E357))&lt;=0.05),"YES","NO"))</f>
        <v/>
      </c>
      <c r="F358" s="155"/>
      <c r="G358" s="155"/>
      <c r="H358" s="484" t="s">
        <v>180</v>
      </c>
      <c r="I358" s="485" t="str">
        <f>IF(I351="","",IF(AND(ABS(MAX(I351:I356))&lt;=0.05,ABS(MIN(I351:I356))&lt;=0.05),"YES","NO"))</f>
        <v/>
      </c>
      <c r="J358" s="245"/>
      <c r="K358" s="155"/>
      <c r="L358" s="484" t="s">
        <v>180</v>
      </c>
      <c r="M358" s="486" t="str">
        <f>IF(M351="","",IF(AND(ABS(MAX(M351:M355))&lt;=0.05,ABS(MIN(M351:M355))&lt;=0.05),"YES","NO"))</f>
        <v/>
      </c>
      <c r="N358" s="155"/>
      <c r="O358" s="165"/>
      <c r="P358" s="212" t="str">
        <f>IF(AK38="","",AK38)</f>
        <v/>
      </c>
      <c r="Q358" s="212" t="str">
        <f>IF(AL38="","",AL38)</f>
        <v/>
      </c>
      <c r="R358" s="212">
        <f>IF(AH38="","",AH38)</f>
        <v>36</v>
      </c>
      <c r="S358" s="212">
        <f>IF(AI38="","",AI38)</f>
        <v>50</v>
      </c>
      <c r="T358" s="405" t="str">
        <f t="shared" ref="T358:V359" si="86">IF(AM38="","",AM38)</f>
        <v/>
      </c>
      <c r="U358" s="213" t="str">
        <f t="shared" si="86"/>
        <v/>
      </c>
      <c r="V358" s="405" t="str">
        <f t="shared" si="86"/>
        <v/>
      </c>
      <c r="W358" s="446" t="str">
        <f t="shared" si="84"/>
        <v/>
      </c>
      <c r="X358" s="405" t="str">
        <f t="shared" si="85"/>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6"/>
        <v/>
      </c>
      <c r="U359" s="213" t="str">
        <f t="shared" si="86"/>
        <v/>
      </c>
      <c r="V359" s="405" t="str">
        <f t="shared" si="86"/>
        <v/>
      </c>
      <c r="W359" s="446" t="str">
        <f t="shared" si="84"/>
        <v/>
      </c>
      <c r="X359" s="405" t="str">
        <f t="shared" si="85"/>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7"/>
      <c r="J361" s="487"/>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8"/>
      <c r="J363" s="488"/>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8"/>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6"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6" t="str">
        <f>IF(V365="","",V365/S365)</f>
        <v/>
      </c>
      <c r="X365" s="405" t="str">
        <f>IF(OR(V365="",U365=""),"",V365/(U365/1000))</f>
        <v/>
      </c>
      <c r="Y365" s="167"/>
    </row>
    <row r="366" spans="1:25" ht="16.5" thickBot="1">
      <c r="A366" s="151">
        <v>26</v>
      </c>
      <c r="B366" s="199"/>
      <c r="C366" s="481" t="s">
        <v>49</v>
      </c>
      <c r="D366" s="481" t="s">
        <v>49</v>
      </c>
      <c r="E366" s="481" t="s">
        <v>329</v>
      </c>
      <c r="F366" s="481" t="s">
        <v>311</v>
      </c>
      <c r="G366" s="481"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6" t="str">
        <f>IF(V366="","",V366/S366)</f>
        <v/>
      </c>
      <c r="X366" s="405" t="str">
        <f>IF(OR(V366="",U366=""),"",V366/(U366/1000))</f>
        <v/>
      </c>
      <c r="Y366" s="167"/>
    </row>
    <row r="367" spans="1:25">
      <c r="A367" s="151">
        <v>27</v>
      </c>
      <c r="B367" s="199"/>
      <c r="C367" s="212">
        <f>IF(R375="","",R375)</f>
        <v>28</v>
      </c>
      <c r="D367" s="405" t="str">
        <f t="shared" ref="D367:D373" si="87">IF(T375="","",T375)</f>
        <v/>
      </c>
      <c r="E367" s="405" t="str">
        <f t="shared" ref="E367:G373" si="88">IF(V375="","",V375)</f>
        <v/>
      </c>
      <c r="F367" s="446" t="str">
        <f t="shared" si="88"/>
        <v/>
      </c>
      <c r="G367" s="405" t="str">
        <f t="shared" si="88"/>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6" t="str">
        <f>IF(V367="","",V367/S367)</f>
        <v/>
      </c>
      <c r="X367" s="405" t="str">
        <f>IF(OR(V367="",U367=""),"",V367/(U367/1000))</f>
        <v/>
      </c>
      <c r="Y367" s="167"/>
    </row>
    <row r="368" spans="1:25">
      <c r="A368" s="151">
        <v>28</v>
      </c>
      <c r="B368" s="199"/>
      <c r="C368" s="155"/>
      <c r="D368" s="405" t="str">
        <f t="shared" si="87"/>
        <v/>
      </c>
      <c r="E368" s="405" t="str">
        <f t="shared" si="88"/>
        <v/>
      </c>
      <c r="F368" s="446" t="str">
        <f t="shared" si="88"/>
        <v/>
      </c>
      <c r="G368" s="405" t="str">
        <f t="shared" si="88"/>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6" t="str">
        <f>IF(V368="","",V368/S368)</f>
        <v/>
      </c>
      <c r="X368" s="405" t="str">
        <f>IF(OR(V368="",U368=""),"",V368/(U368/1000))</f>
        <v/>
      </c>
      <c r="Y368" s="167"/>
    </row>
    <row r="369" spans="1:25">
      <c r="A369" s="151">
        <v>29</v>
      </c>
      <c r="B369" s="199"/>
      <c r="C369" s="155"/>
      <c r="D369" s="405" t="str">
        <f t="shared" si="87"/>
        <v/>
      </c>
      <c r="E369" s="405" t="str">
        <f t="shared" si="88"/>
        <v/>
      </c>
      <c r="F369" s="446" t="str">
        <f t="shared" si="88"/>
        <v/>
      </c>
      <c r="G369" s="405" t="str">
        <f t="shared" si="88"/>
        <v/>
      </c>
      <c r="H369" s="155"/>
      <c r="I369" s="216"/>
      <c r="J369" s="216"/>
      <c r="K369" s="155"/>
      <c r="L369" s="155"/>
      <c r="M369" s="201"/>
      <c r="N369" s="155"/>
      <c r="O369" s="165"/>
      <c r="P369" s="252" t="s">
        <v>163</v>
      </c>
      <c r="Q369" s="162" t="s">
        <v>318</v>
      </c>
      <c r="R369" s="489"/>
      <c r="S369" s="489"/>
      <c r="T369" s="490"/>
      <c r="U369" s="491"/>
      <c r="V369" s="490"/>
      <c r="W369" s="492"/>
      <c r="X369" s="490"/>
      <c r="Y369" s="167"/>
    </row>
    <row r="370" spans="1:25" ht="16.5" thickBot="1">
      <c r="A370" s="151">
        <v>30</v>
      </c>
      <c r="B370" s="199"/>
      <c r="C370" s="155"/>
      <c r="D370" s="405" t="str">
        <f t="shared" si="87"/>
        <v/>
      </c>
      <c r="E370" s="405" t="str">
        <f t="shared" si="88"/>
        <v/>
      </c>
      <c r="F370" s="446" t="str">
        <f t="shared" si="88"/>
        <v/>
      </c>
      <c r="G370" s="405" t="str">
        <f t="shared" si="88"/>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87"/>
        <v/>
      </c>
      <c r="E371" s="405" t="str">
        <f t="shared" si="88"/>
        <v/>
      </c>
      <c r="F371" s="446" t="str">
        <f t="shared" si="88"/>
        <v/>
      </c>
      <c r="G371" s="405" t="str">
        <f t="shared" si="88"/>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87"/>
        <v/>
      </c>
      <c r="E372" s="405" t="str">
        <f t="shared" si="88"/>
        <v/>
      </c>
      <c r="F372" s="446" t="str">
        <f t="shared" si="88"/>
        <v/>
      </c>
      <c r="G372" s="405" t="str">
        <f t="shared" si="88"/>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87"/>
        <v/>
      </c>
      <c r="E373" s="354" t="str">
        <f t="shared" si="88"/>
        <v/>
      </c>
      <c r="F373" s="354" t="str">
        <f t="shared" si="88"/>
        <v/>
      </c>
      <c r="G373" s="354" t="str">
        <f t="shared" si="88"/>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89">IF(AH16="","",AH16)</f>
        <v>28</v>
      </c>
      <c r="S375" s="212">
        <f t="shared" si="89"/>
        <v>50</v>
      </c>
      <c r="T375" s="405" t="str">
        <f t="shared" ref="T375:V378" si="90">IF(AM16="","",AM16)</f>
        <v/>
      </c>
      <c r="U375" s="213" t="str">
        <f t="shared" si="90"/>
        <v/>
      </c>
      <c r="V375" s="405" t="str">
        <f t="shared" si="90"/>
        <v/>
      </c>
      <c r="W375" s="446"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89"/>
        <v>28</v>
      </c>
      <c r="S376" s="212">
        <f t="shared" si="89"/>
        <v>50</v>
      </c>
      <c r="T376" s="405" t="str">
        <f t="shared" si="90"/>
        <v/>
      </c>
      <c r="U376" s="213" t="str">
        <f t="shared" si="90"/>
        <v/>
      </c>
      <c r="V376" s="405" t="str">
        <f t="shared" si="90"/>
        <v/>
      </c>
      <c r="W376" s="446"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89"/>
        <v>28</v>
      </c>
      <c r="S377" s="212">
        <f t="shared" si="89"/>
        <v>50</v>
      </c>
      <c r="T377" s="405" t="str">
        <f t="shared" si="90"/>
        <v/>
      </c>
      <c r="U377" s="213" t="str">
        <f t="shared" si="90"/>
        <v/>
      </c>
      <c r="V377" s="405" t="str">
        <f t="shared" si="90"/>
        <v/>
      </c>
      <c r="W377" s="446"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89"/>
        <v>28</v>
      </c>
      <c r="S378" s="212">
        <f t="shared" si="89"/>
        <v>50</v>
      </c>
      <c r="T378" s="494" t="str">
        <f t="shared" si="90"/>
        <v/>
      </c>
      <c r="U378" s="495" t="str">
        <f t="shared" si="90"/>
        <v/>
      </c>
      <c r="V378" s="494" t="str">
        <f t="shared" si="90"/>
        <v/>
      </c>
      <c r="W378" s="496" t="str">
        <f>IF(V378="","",V378/S378)</f>
        <v/>
      </c>
      <c r="X378" s="494"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6"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81" t="s">
        <v>339</v>
      </c>
      <c r="D382" s="481" t="s">
        <v>49</v>
      </c>
      <c r="E382" s="481" t="s">
        <v>329</v>
      </c>
      <c r="F382" s="481" t="s">
        <v>311</v>
      </c>
      <c r="G382" s="481" t="s">
        <v>312</v>
      </c>
      <c r="H382" s="155"/>
      <c r="I382" s="155"/>
      <c r="J382" s="155"/>
      <c r="K382" s="155"/>
      <c r="L382" s="155"/>
      <c r="M382" s="201"/>
      <c r="N382" s="155"/>
      <c r="O382" s="165"/>
      <c r="P382" s="155"/>
      <c r="Q382" s="155"/>
      <c r="R382" s="155"/>
      <c r="S382" s="171" t="s">
        <v>244</v>
      </c>
      <c r="T382" s="489"/>
      <c r="U382" s="489"/>
      <c r="V382" s="497"/>
      <c r="W382" s="498" t="str">
        <f>IF(AB87="","",AB87)</f>
        <v/>
      </c>
      <c r="X382" s="499" t="str">
        <f>IF(AB88="","",AB88)</f>
        <v/>
      </c>
      <c r="Y382" s="167"/>
    </row>
    <row r="383" spans="1:25">
      <c r="A383" s="151">
        <v>43</v>
      </c>
      <c r="B383" s="199"/>
      <c r="C383" s="212">
        <f t="shared" ref="C383:D386" si="91">IF(S389="","",S389)</f>
        <v>20</v>
      </c>
      <c r="D383" s="405" t="str">
        <f t="shared" si="91"/>
        <v/>
      </c>
      <c r="E383" s="405" t="str">
        <f t="shared" ref="E383:G386" si="92">IF(V389="","",V389)</f>
        <v/>
      </c>
      <c r="F383" s="446" t="str">
        <f t="shared" si="92"/>
        <v/>
      </c>
      <c r="G383" s="405" t="str">
        <f t="shared" si="92"/>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1"/>
        <v>50</v>
      </c>
      <c r="D384" s="405" t="str">
        <f t="shared" si="91"/>
        <v/>
      </c>
      <c r="E384" s="405" t="str">
        <f t="shared" si="92"/>
        <v/>
      </c>
      <c r="F384" s="446" t="str">
        <f t="shared" si="92"/>
        <v/>
      </c>
      <c r="G384" s="405" t="str">
        <f t="shared" si="92"/>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1"/>
        <v>100</v>
      </c>
      <c r="D385" s="405" t="str">
        <f t="shared" si="91"/>
        <v/>
      </c>
      <c r="E385" s="405" t="str">
        <f t="shared" si="92"/>
        <v/>
      </c>
      <c r="F385" s="446" t="str">
        <f t="shared" si="92"/>
        <v/>
      </c>
      <c r="G385" s="405" t="str">
        <f t="shared" si="92"/>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91"/>
        <v>300</v>
      </c>
      <c r="D386" s="405" t="str">
        <f t="shared" si="91"/>
        <v/>
      </c>
      <c r="E386" s="405" t="str">
        <f t="shared" si="92"/>
        <v/>
      </c>
      <c r="F386" s="446" t="str">
        <f t="shared" si="92"/>
        <v/>
      </c>
      <c r="G386" s="405" t="str">
        <f t="shared" si="92"/>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500"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6"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6" t="str">
        <f>W379</f>
        <v/>
      </c>
      <c r="X390" s="405" t="str">
        <f>X379</f>
        <v/>
      </c>
      <c r="Y390" s="167"/>
    </row>
    <row r="391" spans="1:25">
      <c r="A391" s="151">
        <v>51</v>
      </c>
      <c r="B391" s="199"/>
      <c r="C391" s="501" t="s">
        <v>48</v>
      </c>
      <c r="D391" s="501" t="str">
        <f>$P$343&amp;"/"&amp;$Q$343</f>
        <v>/</v>
      </c>
      <c r="E391" s="501" t="str">
        <f>$P$343&amp;"/"&amp;$Q$343</f>
        <v>/</v>
      </c>
      <c r="F391" s="501" t="str">
        <f>$P$343&amp;"/"&amp;$Q$343</f>
        <v>/</v>
      </c>
      <c r="G391" s="501" t="str">
        <f>$P$343&amp;"/"&amp;$Q$343</f>
        <v>/</v>
      </c>
      <c r="H391" s="501" t="str">
        <f>$P$354&amp;"/"&amp;$Q$354</f>
        <v>/</v>
      </c>
      <c r="I391" s="501" t="str">
        <f>$P$354&amp;"/"&amp;$Q$354</f>
        <v>/</v>
      </c>
      <c r="J391" s="501" t="str">
        <f>$P$354&amp;"/"&amp;$Q$354</f>
        <v>/</v>
      </c>
      <c r="K391" s="501" t="str">
        <f>$P$354&amp;"/"&amp;$Q$354</f>
        <v>/</v>
      </c>
      <c r="L391" s="155"/>
      <c r="M391" s="201"/>
      <c r="N391" s="155"/>
      <c r="O391" s="165"/>
      <c r="P391" s="212" t="str">
        <f>IF(AK20="","",AK20)</f>
        <v/>
      </c>
      <c r="Q391" s="212" t="str">
        <f>IF(AL20="","",AL20)</f>
        <v/>
      </c>
      <c r="R391" s="212">
        <f>IF(AH20="","",AH20)</f>
        <v>28</v>
      </c>
      <c r="S391" s="212">
        <f>IF(AI20="","",AI20)</f>
        <v>100</v>
      </c>
      <c r="T391" s="405" t="str">
        <f t="shared" ref="T391:V392" si="93">IF(AM20="","",AM20)</f>
        <v/>
      </c>
      <c r="U391" s="213" t="str">
        <f t="shared" si="93"/>
        <v/>
      </c>
      <c r="V391" s="405" t="str">
        <f t="shared" si="93"/>
        <v/>
      </c>
      <c r="W391" s="446" t="str">
        <f>IF(V391="","",V391/S391)</f>
        <v/>
      </c>
      <c r="X391" s="405" t="str">
        <f>IF(OR(V391="",U391=""),"",V391/(U391/1000))</f>
        <v/>
      </c>
      <c r="Y391" s="167"/>
    </row>
    <row r="392" spans="1:25" ht="16.5" thickBot="1">
      <c r="A392" s="151">
        <v>52</v>
      </c>
      <c r="B392" s="199"/>
      <c r="C392" s="234" t="s">
        <v>240</v>
      </c>
      <c r="D392" s="234">
        <f t="shared" ref="D392:K392" si="94">Q399</f>
        <v>24</v>
      </c>
      <c r="E392" s="234">
        <f t="shared" si="94"/>
        <v>25</v>
      </c>
      <c r="F392" s="234">
        <f t="shared" si="94"/>
        <v>28</v>
      </c>
      <c r="G392" s="234">
        <f t="shared" si="94"/>
        <v>32</v>
      </c>
      <c r="H392" s="234">
        <f t="shared" si="94"/>
        <v>28</v>
      </c>
      <c r="I392" s="234">
        <f t="shared" si="94"/>
        <v>30</v>
      </c>
      <c r="J392" s="234">
        <f t="shared" si="94"/>
        <v>32</v>
      </c>
      <c r="K392" s="234">
        <f t="shared" si="94"/>
        <v>34</v>
      </c>
      <c r="L392" s="155"/>
      <c r="M392" s="201"/>
      <c r="N392" s="155"/>
      <c r="O392" s="165"/>
      <c r="P392" s="212" t="str">
        <f>IF(AK21="","",AK21)</f>
        <v/>
      </c>
      <c r="Q392" s="212" t="str">
        <f>IF(AL21="","",AL21)</f>
        <v/>
      </c>
      <c r="R392" s="212">
        <f>IF(AH21="","",AH21)</f>
        <v>28</v>
      </c>
      <c r="S392" s="212">
        <f>IF(AI21="","",AI21)</f>
        <v>300</v>
      </c>
      <c r="T392" s="405" t="str">
        <f t="shared" si="93"/>
        <v/>
      </c>
      <c r="U392" s="213" t="str">
        <f t="shared" si="93"/>
        <v/>
      </c>
      <c r="V392" s="405" t="str">
        <f t="shared" si="93"/>
        <v/>
      </c>
      <c r="W392" s="446" t="str">
        <f>IF(V392="","",V392/S392)</f>
        <v/>
      </c>
      <c r="X392" s="405" t="str">
        <f>IF(OR(V392="",U392=""),"",V392/(U392/1000))</f>
        <v/>
      </c>
      <c r="Y392" s="167"/>
    </row>
    <row r="393" spans="1:25">
      <c r="A393" s="151">
        <v>53</v>
      </c>
      <c r="B393" s="199"/>
      <c r="C393" s="502" t="s">
        <v>342</v>
      </c>
      <c r="D393" s="503" t="str">
        <f t="shared" ref="D393:K394" si="95">IF(Q403="","",Q403)</f>
        <v/>
      </c>
      <c r="E393" s="503" t="str">
        <f t="shared" si="95"/>
        <v/>
      </c>
      <c r="F393" s="503" t="str">
        <f t="shared" si="95"/>
        <v/>
      </c>
      <c r="G393" s="503" t="str">
        <f t="shared" si="95"/>
        <v/>
      </c>
      <c r="H393" s="503" t="str">
        <f t="shared" si="95"/>
        <v/>
      </c>
      <c r="I393" s="503" t="str">
        <f t="shared" si="95"/>
        <v/>
      </c>
      <c r="J393" s="503" t="str">
        <f t="shared" si="95"/>
        <v/>
      </c>
      <c r="K393" s="204" t="str">
        <f t="shared" si="95"/>
        <v/>
      </c>
      <c r="L393" s="155"/>
      <c r="M393" s="201"/>
      <c r="N393" s="155"/>
      <c r="O393" s="165"/>
      <c r="P393" s="252" t="s">
        <v>163</v>
      </c>
      <c r="Q393" s="162" t="s">
        <v>334</v>
      </c>
      <c r="R393" s="155"/>
      <c r="S393" s="155"/>
      <c r="T393" s="155"/>
      <c r="U393" s="155"/>
      <c r="V393" s="171" t="s">
        <v>335</v>
      </c>
      <c r="W393" s="504" t="str">
        <f>IF(OR(W389="",W390="",W391="",W392=""),"",(MAX(W389:W392)-MIN(W389:W392))/(MAX(W389:W392)+MIN(W389:W392)))</f>
        <v/>
      </c>
      <c r="X393" s="155"/>
      <c r="Y393" s="167"/>
    </row>
    <row r="394" spans="1:25" ht="16.5" thickBot="1">
      <c r="A394" s="151">
        <v>54</v>
      </c>
      <c r="B394" s="199"/>
      <c r="C394" s="505" t="s">
        <v>343</v>
      </c>
      <c r="D394" s="369" t="str">
        <f t="shared" si="95"/>
        <v/>
      </c>
      <c r="E394" s="369" t="str">
        <f t="shared" si="95"/>
        <v/>
      </c>
      <c r="F394" s="369" t="str">
        <f t="shared" si="95"/>
        <v/>
      </c>
      <c r="G394" s="369" t="str">
        <f t="shared" si="95"/>
        <v/>
      </c>
      <c r="H394" s="369" t="str">
        <f t="shared" si="95"/>
        <v/>
      </c>
      <c r="I394" s="369" t="str">
        <f t="shared" si="95"/>
        <v/>
      </c>
      <c r="J394" s="369" t="str">
        <f t="shared" si="95"/>
        <v/>
      </c>
      <c r="K394" s="371" t="str">
        <f t="shared" si="95"/>
        <v/>
      </c>
      <c r="L394" s="155"/>
      <c r="M394" s="201"/>
      <c r="N394" s="155"/>
      <c r="O394" s="165"/>
      <c r="P394" s="155"/>
      <c r="Q394" s="155"/>
      <c r="R394" s="155"/>
      <c r="S394" s="155"/>
      <c r="T394" s="155"/>
      <c r="U394" s="155"/>
      <c r="V394" s="155"/>
      <c r="W394" s="155"/>
      <c r="X394" s="155"/>
      <c r="Y394" s="167"/>
    </row>
    <row r="395" spans="1:25">
      <c r="A395" s="151">
        <v>55</v>
      </c>
      <c r="B395" s="199"/>
      <c r="C395" s="502" t="s">
        <v>344</v>
      </c>
      <c r="D395" s="503">
        <f t="shared" ref="D395:K397" si="96">Q405</f>
        <v>0.27</v>
      </c>
      <c r="E395" s="503">
        <f t="shared" si="96"/>
        <v>0.28000000000000003</v>
      </c>
      <c r="F395" s="503">
        <f t="shared" si="96"/>
        <v>0.31000000000000005</v>
      </c>
      <c r="G395" s="503">
        <f t="shared" si="96"/>
        <v>0.35</v>
      </c>
      <c r="H395" s="503">
        <f t="shared" si="96"/>
        <v>0.31000000000000005</v>
      </c>
      <c r="I395" s="503">
        <f t="shared" si="96"/>
        <v>0.32999999999999996</v>
      </c>
      <c r="J395" s="503">
        <f t="shared" si="96"/>
        <v>0.35</v>
      </c>
      <c r="K395" s="204">
        <f t="shared" si="96"/>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5" t="s">
        <v>345</v>
      </c>
      <c r="D396" s="416">
        <f t="shared" si="96"/>
        <v>0.36</v>
      </c>
      <c r="E396" s="416">
        <f t="shared" si="96"/>
        <v>0.37</v>
      </c>
      <c r="F396" s="416">
        <f t="shared" si="96"/>
        <v>0.4</v>
      </c>
      <c r="G396" s="416">
        <f t="shared" si="96"/>
        <v>0.44</v>
      </c>
      <c r="H396" s="416">
        <f t="shared" si="96"/>
        <v>0.47000000000000003</v>
      </c>
      <c r="I396" s="416">
        <f t="shared" si="96"/>
        <v>0.49</v>
      </c>
      <c r="J396" s="416">
        <f t="shared" si="96"/>
        <v>0.51</v>
      </c>
      <c r="K396" s="259">
        <f t="shared" si="96"/>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6"/>
        <v/>
      </c>
      <c r="E397" s="376" t="str">
        <f t="shared" si="96"/>
        <v/>
      </c>
      <c r="F397" s="376" t="str">
        <f t="shared" si="96"/>
        <v/>
      </c>
      <c r="G397" s="376" t="str">
        <f t="shared" si="96"/>
        <v/>
      </c>
      <c r="H397" s="376" t="str">
        <f t="shared" si="96"/>
        <v/>
      </c>
      <c r="I397" s="376" t="str">
        <f t="shared" si="96"/>
        <v/>
      </c>
      <c r="J397" s="376" t="str">
        <f t="shared" si="96"/>
        <v/>
      </c>
      <c r="K397" s="378" t="str">
        <f t="shared" si="96"/>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501" t="s">
        <v>48</v>
      </c>
      <c r="Q398" s="501" t="str">
        <f>$P$343&amp;"/"&amp;$Q$343</f>
        <v>/</v>
      </c>
      <c r="R398" s="501" t="str">
        <f>$P$343&amp;"/"&amp;$Q$343</f>
        <v>/</v>
      </c>
      <c r="S398" s="501" t="str">
        <f>$P$343&amp;"/"&amp;$Q$343</f>
        <v>/</v>
      </c>
      <c r="T398" s="501" t="str">
        <f>$P$343&amp;"/"&amp;$Q$343</f>
        <v>/</v>
      </c>
      <c r="U398" s="501" t="str">
        <f>$P$354&amp;"/"&amp;$Q$354</f>
        <v>/</v>
      </c>
      <c r="V398" s="501" t="str">
        <f>$P$354&amp;"/"&amp;$Q$354</f>
        <v>/</v>
      </c>
      <c r="W398" s="501" t="str">
        <f>$P$354&amp;"/"&amp;$Q$354</f>
        <v>/</v>
      </c>
      <c r="X398" s="501" t="str">
        <f>$P$354&amp;"/"&amp;$Q$354</f>
        <v>/</v>
      </c>
      <c r="Y398" s="167"/>
    </row>
    <row r="399" spans="1:25">
      <c r="A399" s="151">
        <v>59</v>
      </c>
      <c r="B399" s="199"/>
      <c r="C399" s="501" t="s">
        <v>48</v>
      </c>
      <c r="D399" s="501" t="str">
        <f>$P$364&amp;"/"&amp;$Q$364</f>
        <v>/</v>
      </c>
      <c r="E399" s="501" t="str">
        <f>$P$364&amp;"/"&amp;$Q$364</f>
        <v>/</v>
      </c>
      <c r="F399" s="501" t="str">
        <f>$P$364&amp;"/"&amp;$Q$364</f>
        <v>/</v>
      </c>
      <c r="G399" s="501" t="str">
        <f>$P$364&amp;"/"&amp;$Q$364</f>
        <v>/</v>
      </c>
      <c r="H399" s="50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6" t="s">
        <v>340</v>
      </c>
      <c r="Q400" s="507" t="s">
        <v>341</v>
      </c>
      <c r="R400" s="507"/>
      <c r="S400" s="507"/>
      <c r="T400" s="507"/>
      <c r="U400" s="507"/>
      <c r="V400" s="507"/>
      <c r="W400" s="507"/>
      <c r="X400" s="507"/>
      <c r="Y400" s="167"/>
    </row>
    <row r="401" spans="1:25">
      <c r="A401" s="151">
        <v>61</v>
      </c>
      <c r="B401" s="199"/>
      <c r="C401" s="502" t="s">
        <v>342</v>
      </c>
      <c r="D401" s="503" t="str">
        <f t="shared" ref="D401:H404" si="97">IF(Q416="","",Q416)</f>
        <v/>
      </c>
      <c r="E401" s="503" t="str">
        <f t="shared" si="97"/>
        <v/>
      </c>
      <c r="F401" s="503" t="str">
        <f t="shared" si="97"/>
        <v/>
      </c>
      <c r="G401" s="503" t="str">
        <f t="shared" si="97"/>
        <v/>
      </c>
      <c r="H401" s="503" t="str">
        <f t="shared" si="97"/>
        <v/>
      </c>
      <c r="I401" s="155"/>
      <c r="J401" s="155"/>
      <c r="K401" s="155"/>
      <c r="L401" s="155"/>
      <c r="M401" s="201"/>
      <c r="N401" s="155"/>
      <c r="O401" s="165"/>
      <c r="P401" s="508">
        <v>0</v>
      </c>
      <c r="Q401" s="509" t="str">
        <f>IF(AO10="","",AO10)</f>
        <v/>
      </c>
      <c r="R401" s="509" t="str">
        <f>IF(AO12="","",AO12)</f>
        <v/>
      </c>
      <c r="S401" s="509" t="str">
        <f>IF(AO17="","",AO17)</f>
        <v/>
      </c>
      <c r="T401" s="509" t="str">
        <f>IF(AO24="","",AO24)</f>
        <v/>
      </c>
      <c r="U401" s="509" t="str">
        <f>IF(AO30="","",AO30)</f>
        <v/>
      </c>
      <c r="V401" s="509" t="str">
        <f>IF(AO32="","",AO32)</f>
        <v/>
      </c>
      <c r="W401" s="509" t="str">
        <f>IF(AO34="","",AO34)</f>
        <v/>
      </c>
      <c r="X401" s="510" t="str">
        <f>IF(AO36="","",AO36)</f>
        <v/>
      </c>
      <c r="Y401" s="167"/>
    </row>
    <row r="402" spans="1:25" ht="16.5" thickBot="1">
      <c r="A402" s="151">
        <v>62</v>
      </c>
      <c r="B402" s="199"/>
      <c r="C402" s="505" t="s">
        <v>343</v>
      </c>
      <c r="D402" s="369" t="str">
        <f t="shared" si="97"/>
        <v/>
      </c>
      <c r="E402" s="369" t="str">
        <f t="shared" si="97"/>
        <v/>
      </c>
      <c r="F402" s="369" t="str">
        <f t="shared" si="97"/>
        <v/>
      </c>
      <c r="G402" s="369" t="str">
        <f t="shared" si="97"/>
        <v/>
      </c>
      <c r="H402" s="369" t="str">
        <f t="shared" si="97"/>
        <v/>
      </c>
      <c r="I402" s="155"/>
      <c r="J402" s="155"/>
      <c r="K402" s="155"/>
      <c r="L402" s="155"/>
      <c r="M402" s="201"/>
      <c r="N402" s="155"/>
      <c r="O402" s="165"/>
      <c r="P402" s="511">
        <v>0</v>
      </c>
      <c r="Q402" s="512" t="str">
        <f>IF(AO11="","",AO11)</f>
        <v/>
      </c>
      <c r="R402" s="512" t="str">
        <f>IF(AO13="","",AO13)</f>
        <v/>
      </c>
      <c r="S402" s="512" t="str">
        <f>IF(AO18="","",AO18)</f>
        <v/>
      </c>
      <c r="T402" s="512" t="str">
        <f>IF(AO25="","",AO25)</f>
        <v/>
      </c>
      <c r="U402" s="512" t="str">
        <f>IF(AO30="","",AO30)</f>
        <v/>
      </c>
      <c r="V402" s="513" t="str">
        <f>IF(AO33="","",AO33)</f>
        <v/>
      </c>
      <c r="W402" s="513" t="str">
        <f>IF(AO35="","",AO35)</f>
        <v/>
      </c>
      <c r="X402" s="514" t="str">
        <f>IF(AO37="","",AO37)</f>
        <v/>
      </c>
      <c r="Y402" s="167"/>
    </row>
    <row r="403" spans="1:25">
      <c r="A403" s="151">
        <v>63</v>
      </c>
      <c r="B403" s="199"/>
      <c r="C403" s="502" t="s">
        <v>344</v>
      </c>
      <c r="D403" s="503">
        <f t="shared" si="97"/>
        <v>0.31000000000000005</v>
      </c>
      <c r="E403" s="503">
        <f t="shared" si="97"/>
        <v>0.32999999999999996</v>
      </c>
      <c r="F403" s="503">
        <f t="shared" si="97"/>
        <v>0.35</v>
      </c>
      <c r="G403" s="503">
        <f t="shared" si="97"/>
        <v>0.37</v>
      </c>
      <c r="H403" s="503">
        <f t="shared" si="97"/>
        <v>0.41000000000000003</v>
      </c>
      <c r="I403" s="155"/>
      <c r="J403" s="155"/>
      <c r="K403" s="155"/>
      <c r="L403" s="155"/>
      <c r="M403" s="201"/>
      <c r="N403" s="155"/>
      <c r="O403" s="165"/>
      <c r="P403" s="502" t="s">
        <v>342</v>
      </c>
      <c r="Q403" s="515" t="str">
        <f>IF(AQ10="","",AVERAGE(AQ10:AQ11))</f>
        <v/>
      </c>
      <c r="R403" s="515" t="str">
        <f>IF(AQ12="","",AVERAGE(AQ12:AQ13))</f>
        <v/>
      </c>
      <c r="S403" s="515" t="str">
        <f>IF(AQ15="","",AVERAGE(AQ15:AQ19))</f>
        <v/>
      </c>
      <c r="T403" s="515" t="str">
        <f>IF(AQ24="","",AVERAGE(AQ24:AQ25))</f>
        <v/>
      </c>
      <c r="U403" s="515" t="str">
        <f>IF(AQ30="","",AVERAGE(AQ30:AQ31))</f>
        <v/>
      </c>
      <c r="V403" s="515" t="str">
        <f>IF(AQ32="","",AVERAGE(AQ32:AQ33))</f>
        <v/>
      </c>
      <c r="W403" s="515" t="str">
        <f>IF(AQ34="","",AVERAGE(AQ34:AQ35))</f>
        <v/>
      </c>
      <c r="X403" s="516" t="str">
        <f>IF(AQ36="","",AVERAGE(AQ36:AQ37))</f>
        <v/>
      </c>
      <c r="Y403" s="167"/>
    </row>
    <row r="404" spans="1:25" ht="16.5" thickBot="1">
      <c r="A404" s="151">
        <v>64</v>
      </c>
      <c r="B404" s="199"/>
      <c r="C404" s="505" t="s">
        <v>345</v>
      </c>
      <c r="D404" s="416">
        <f t="shared" si="97"/>
        <v>0.4</v>
      </c>
      <c r="E404" s="416">
        <f t="shared" si="97"/>
        <v>0.42</v>
      </c>
      <c r="F404" s="416">
        <f t="shared" si="97"/>
        <v>0.44</v>
      </c>
      <c r="G404" s="416">
        <f t="shared" si="97"/>
        <v>0.46</v>
      </c>
      <c r="H404" s="416">
        <f t="shared" si="97"/>
        <v>0.57000000000000006</v>
      </c>
      <c r="I404" s="155"/>
      <c r="J404" s="155"/>
      <c r="K404" s="155"/>
      <c r="L404" s="155"/>
      <c r="M404" s="201"/>
      <c r="N404" s="155"/>
      <c r="O404" s="165"/>
      <c r="P404" s="505" t="s">
        <v>343</v>
      </c>
      <c r="Q404" s="517" t="str">
        <f t="shared" ref="Q404:X404" si="98">IF(OR(Q401="",Q402=""),"",ABS(Q402-Q401)/Q401)</f>
        <v/>
      </c>
      <c r="R404" s="517" t="str">
        <f t="shared" si="98"/>
        <v/>
      </c>
      <c r="S404" s="517" t="str">
        <f t="shared" si="98"/>
        <v/>
      </c>
      <c r="T404" s="517" t="str">
        <f t="shared" si="98"/>
        <v/>
      </c>
      <c r="U404" s="517" t="str">
        <f t="shared" si="98"/>
        <v/>
      </c>
      <c r="V404" s="517" t="str">
        <f t="shared" si="98"/>
        <v/>
      </c>
      <c r="W404" s="517" t="str">
        <f t="shared" si="98"/>
        <v/>
      </c>
      <c r="X404" s="518" t="str">
        <f t="shared" si="98"/>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2" t="s">
        <v>344</v>
      </c>
      <c r="Q405" s="519">
        <f t="shared" ref="Q405:X405" si="99">IF($Q$397=1,Q399/100+0.03,Q399/100)</f>
        <v>0.27</v>
      </c>
      <c r="R405" s="519">
        <f t="shared" si="99"/>
        <v>0.28000000000000003</v>
      </c>
      <c r="S405" s="519">
        <f t="shared" si="99"/>
        <v>0.31000000000000005</v>
      </c>
      <c r="T405" s="519">
        <f t="shared" si="99"/>
        <v>0.35</v>
      </c>
      <c r="U405" s="519">
        <f t="shared" si="99"/>
        <v>0.31000000000000005</v>
      </c>
      <c r="V405" s="519">
        <f t="shared" si="99"/>
        <v>0.32999999999999996</v>
      </c>
      <c r="W405" s="519">
        <f t="shared" si="99"/>
        <v>0.35</v>
      </c>
      <c r="X405" s="520">
        <f t="shared" si="99"/>
        <v>0.37</v>
      </c>
      <c r="Y405" s="167"/>
    </row>
    <row r="406" spans="1:25" ht="16.5" thickBot="1">
      <c r="A406" s="151">
        <v>66</v>
      </c>
      <c r="B406" s="217"/>
      <c r="C406" s="218"/>
      <c r="D406" s="419" t="s">
        <v>163</v>
      </c>
      <c r="E406" s="521" t="str">
        <f>IF(V21="W",Q422,Q421)</f>
        <v>Mo/Rh targets – HVL is between the minimum and maximum limits</v>
      </c>
      <c r="F406" s="218"/>
      <c r="G406" s="218"/>
      <c r="H406" s="218"/>
      <c r="I406" s="218"/>
      <c r="J406" s="218"/>
      <c r="K406" s="218"/>
      <c r="L406" s="218"/>
      <c r="M406" s="219"/>
      <c r="N406" s="155"/>
      <c r="O406" s="165"/>
      <c r="P406" s="522" t="s">
        <v>345</v>
      </c>
      <c r="Q406" s="523">
        <f>Q399/100+0.12</f>
        <v>0.36</v>
      </c>
      <c r="R406" s="523">
        <f>R399/100+0.12</f>
        <v>0.37</v>
      </c>
      <c r="S406" s="523">
        <f>S399/100+0.12</f>
        <v>0.4</v>
      </c>
      <c r="T406" s="523">
        <f>T399/100+0.12</f>
        <v>0.44</v>
      </c>
      <c r="U406" s="523">
        <f>U399/100+0.19</f>
        <v>0.47000000000000003</v>
      </c>
      <c r="V406" s="523">
        <f>V399/100+0.19</f>
        <v>0.49</v>
      </c>
      <c r="W406" s="523">
        <f>W399/100+0.19</f>
        <v>0.51</v>
      </c>
      <c r="X406" s="524">
        <f>X399/100+0.19</f>
        <v>0.53</v>
      </c>
      <c r="Y406" s="167"/>
    </row>
    <row r="407" spans="1:25" ht="17.25" thickTop="1" thickBot="1">
      <c r="A407" s="151">
        <v>67</v>
      </c>
      <c r="B407" s="155"/>
      <c r="C407" s="247" t="s">
        <v>3</v>
      </c>
      <c r="D407" s="697" t="str">
        <f>IF($P$7="","",$P$7)</f>
        <v/>
      </c>
      <c r="E407" s="162"/>
      <c r="F407" s="162"/>
      <c r="G407" s="162"/>
      <c r="H407" s="162"/>
      <c r="I407" s="162"/>
      <c r="J407" s="162"/>
      <c r="K407" s="162"/>
      <c r="L407" s="247" t="s">
        <v>4</v>
      </c>
      <c r="M407" s="249" t="str">
        <f>IF($X$7="","",$X$7)</f>
        <v>Eugene Mah</v>
      </c>
      <c r="N407" s="155"/>
      <c r="O407" s="165"/>
      <c r="P407" s="525"/>
      <c r="Q407" s="526" t="str">
        <f>IF(Q403="","",IF($P$343="Mo",IF(AND(Q403&gt;Q405,Q403&lt;Q406),"Pass","Fail"),IF($P$343="W",IF(Q403&gt;Q405,"Pass","Fail"),"")))</f>
        <v/>
      </c>
      <c r="R407" s="526" t="str">
        <f>IF(R403="","",IF($P$343="Mo",IF(AND(R403&gt;R405,R403&lt;R406),"Pass","Fail"),IF($P$343="W",IF(R403&gt;R405,"Pass","Fail"),"")))</f>
        <v/>
      </c>
      <c r="S407" s="526" t="str">
        <f>IF(S403="","",IF($P$343="Mo",IF(AND(S403&gt;S405,S403&lt;S406),"Pass","Fail"),IF($P$343="W",IF(S403&gt;S405,"Pass","Fail"),"")))</f>
        <v/>
      </c>
      <c r="T407" s="526" t="str">
        <f>IF(T403="","",IF($P$343="Mo",IF(AND(T403&gt;T405,T403&lt;T406),"Pass","Fail"),IF($P$343="W",IF(T403&gt;T405,"Pass","Fail"),"")))</f>
        <v/>
      </c>
      <c r="U407" s="526" t="str">
        <f>IF(U403="","",IF($P$354="Mo",IF(AND(U403&gt;U405,U403&lt;U406),"Pass","Fail"),IF($P$354="W",IF(U403&gt;U405,"Pass","Fail"),"")))</f>
        <v/>
      </c>
      <c r="V407" s="526" t="str">
        <f>IF(V403="","",IF($P$354="Mo",IF(AND(V403&gt;V405,V403&lt;V406),"Pass","Fail"),IF($P$354="W",IF(V403&gt;V405,"Pass","Fail"),"")))</f>
        <v/>
      </c>
      <c r="W407" s="526" t="str">
        <f>IF(W403="","",IF($P$354="Mo",IF(AND(W403&gt;W405,W403&lt;W406),"Pass","Fail"),IF($P$354="W",IF(W403&gt;W405,"Pass","Fail"),"")))</f>
        <v/>
      </c>
      <c r="X407" s="526"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501" t="s">
        <v>48</v>
      </c>
      <c r="Q411" s="501" t="str">
        <f>$P$364&amp;"/"&amp;$Q$364</f>
        <v>/</v>
      </c>
      <c r="R411" s="501" t="str">
        <f>$P$364&amp;"/"&amp;$Q$364</f>
        <v>/</v>
      </c>
      <c r="S411" s="501" t="str">
        <f>$P$364&amp;"/"&amp;$Q$364</f>
        <v>/</v>
      </c>
      <c r="T411" s="501" t="str">
        <f>$P$364&amp;"/"&amp;$Q$364</f>
        <v>/</v>
      </c>
      <c r="U411" s="50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7"/>
    </row>
    <row r="413" spans="1:25" ht="16.5" thickBot="1">
      <c r="A413" s="151">
        <v>5</v>
      </c>
      <c r="B413" s="155"/>
      <c r="C413" s="155"/>
      <c r="D413" s="155"/>
      <c r="E413" s="155"/>
      <c r="F413" s="155"/>
      <c r="G413" s="155"/>
      <c r="H413" s="155"/>
      <c r="I413" s="155"/>
      <c r="J413" s="155"/>
      <c r="K413" s="155"/>
      <c r="L413" s="155"/>
      <c r="M413" s="155"/>
      <c r="N413" s="155"/>
      <c r="O413" s="165"/>
      <c r="P413" s="506" t="s">
        <v>340</v>
      </c>
      <c r="Q413" s="507" t="s">
        <v>341</v>
      </c>
      <c r="R413" s="507"/>
      <c r="S413" s="507"/>
      <c r="T413" s="507"/>
      <c r="U413" s="507"/>
      <c r="V413" s="245"/>
      <c r="W413" s="245"/>
      <c r="X413" s="245"/>
      <c r="Y413" s="527"/>
    </row>
    <row r="414" spans="1:25">
      <c r="A414" s="151">
        <v>6</v>
      </c>
      <c r="B414" s="155"/>
      <c r="C414" s="155"/>
      <c r="D414" s="155"/>
      <c r="E414" s="155"/>
      <c r="F414" s="155"/>
      <c r="G414" s="155"/>
      <c r="H414" s="155"/>
      <c r="I414" s="155"/>
      <c r="J414" s="155"/>
      <c r="K414" s="155"/>
      <c r="L414" s="155"/>
      <c r="M414" s="155"/>
      <c r="N414" s="155"/>
      <c r="O414" s="165"/>
      <c r="P414" s="508">
        <v>0</v>
      </c>
      <c r="Q414" s="509" t="str">
        <f>IF(AO40="","",AO40)</f>
        <v/>
      </c>
      <c r="R414" s="509" t="str">
        <f>IF(AO42="","",AO42)</f>
        <v/>
      </c>
      <c r="S414" s="509" t="str">
        <f>IF(AO44="","",AO44)</f>
        <v/>
      </c>
      <c r="T414" s="509" t="str">
        <f>IF(AO46="","",AO46)</f>
        <v/>
      </c>
      <c r="U414" s="509" t="str">
        <f>IF(AO48="","",AO48)</f>
        <v/>
      </c>
      <c r="V414" s="528"/>
      <c r="W414" s="506"/>
      <c r="X414" s="506"/>
      <c r="Y414" s="167"/>
    </row>
    <row r="415" spans="1:25" ht="16.5" thickBot="1">
      <c r="A415" s="151">
        <v>7</v>
      </c>
      <c r="B415" s="155"/>
      <c r="C415" s="155"/>
      <c r="D415" s="155"/>
      <c r="E415" s="155"/>
      <c r="F415" s="155"/>
      <c r="G415" s="155"/>
      <c r="H415" s="155"/>
      <c r="I415" s="155"/>
      <c r="J415" s="155"/>
      <c r="K415" s="155"/>
      <c r="L415" s="155"/>
      <c r="M415" s="155"/>
      <c r="N415" s="155"/>
      <c r="O415" s="165"/>
      <c r="P415" s="511">
        <v>0</v>
      </c>
      <c r="Q415" s="512" t="str">
        <f>IF(AO41="","",AO41)</f>
        <v/>
      </c>
      <c r="R415" s="512" t="str">
        <f>IF(AO43="","",AO43)</f>
        <v/>
      </c>
      <c r="S415" s="512" t="str">
        <f>IF(AO45="","",AO45)</f>
        <v/>
      </c>
      <c r="T415" s="512" t="str">
        <f>IF(AO47="","",AO47)</f>
        <v/>
      </c>
      <c r="U415" s="512" t="str">
        <f>IF(AO49="","",AO49)</f>
        <v/>
      </c>
      <c r="V415" s="528"/>
      <c r="W415" s="506"/>
      <c r="X415" s="506"/>
      <c r="Y415" s="167"/>
    </row>
    <row r="416" spans="1:25">
      <c r="A416" s="151">
        <v>8</v>
      </c>
      <c r="B416" s="155"/>
      <c r="C416" s="155"/>
      <c r="D416" s="155"/>
      <c r="E416" s="155"/>
      <c r="F416" s="155"/>
      <c r="G416" s="155"/>
      <c r="H416" s="155"/>
      <c r="I416" s="155"/>
      <c r="J416" s="155"/>
      <c r="K416" s="155"/>
      <c r="L416" s="155"/>
      <c r="M416" s="155"/>
      <c r="N416" s="155"/>
      <c r="O416" s="165"/>
      <c r="P416" s="502" t="s">
        <v>342</v>
      </c>
      <c r="Q416" s="515" t="str">
        <f>IF(AQ40="","",AVERAGE(AQ40:AQ41))</f>
        <v/>
      </c>
      <c r="R416" s="515" t="str">
        <f>IF(AQ42="","",AVERAGE(AQ42:AQ43))</f>
        <v/>
      </c>
      <c r="S416" s="515" t="str">
        <f>IF(AQ44="","",AVERAGE(AQ44:AQ45))</f>
        <v/>
      </c>
      <c r="T416" s="515" t="str">
        <f>IF(AQ46="","",AVERAGE(AQ46:AQ47))</f>
        <v/>
      </c>
      <c r="U416" s="515" t="str">
        <f>IF(AQ48="","",AVERAGE(AQ48:AQ49))</f>
        <v/>
      </c>
      <c r="V416" s="529"/>
      <c r="W416" s="530"/>
      <c r="X416" s="530"/>
      <c r="Y416" s="167"/>
    </row>
    <row r="417" spans="1:25" ht="16.5" thickBot="1">
      <c r="A417" s="151">
        <v>9</v>
      </c>
      <c r="B417" s="155"/>
      <c r="C417" s="155"/>
      <c r="D417" s="155"/>
      <c r="E417" s="155"/>
      <c r="F417" s="155"/>
      <c r="G417" s="155"/>
      <c r="H417" s="155"/>
      <c r="I417" s="155"/>
      <c r="J417" s="155"/>
      <c r="K417" s="155"/>
      <c r="L417" s="155"/>
      <c r="M417" s="155"/>
      <c r="N417" s="155"/>
      <c r="O417" s="165"/>
      <c r="P417" s="505" t="s">
        <v>343</v>
      </c>
      <c r="Q417" s="517" t="str">
        <f>IF(OR(Q414="",Q415=""),"",ABS(Q415-Q414)/Q414)</f>
        <v/>
      </c>
      <c r="R417" s="517" t="str">
        <f>IF(OR(R414="",R415=""),"",ABS(R415-R414)/R414)</f>
        <v/>
      </c>
      <c r="S417" s="517" t="str">
        <f>IF(OR(S414="",S415=""),"",ABS(S415-S414)/S414)</f>
        <v/>
      </c>
      <c r="T417" s="517" t="str">
        <f>IF(OR(T414="",T415=""),"",ABS(T415-T414)/T414)</f>
        <v/>
      </c>
      <c r="U417" s="517" t="str">
        <f>IF(OR(U414="",U415=""),"",ABS(U415-U414)/U414)</f>
        <v/>
      </c>
      <c r="V417" s="531"/>
      <c r="W417" s="532"/>
      <c r="X417" s="532"/>
      <c r="Y417" s="167"/>
    </row>
    <row r="418" spans="1:25">
      <c r="A418" s="151">
        <v>10</v>
      </c>
      <c r="B418" s="155"/>
      <c r="C418" s="155"/>
      <c r="D418" s="155"/>
      <c r="E418" s="155"/>
      <c r="F418" s="155"/>
      <c r="G418" s="155"/>
      <c r="H418" s="155"/>
      <c r="I418" s="155"/>
      <c r="J418" s="155"/>
      <c r="K418" s="155"/>
      <c r="L418" s="155"/>
      <c r="M418" s="155"/>
      <c r="N418" s="155"/>
      <c r="O418" s="165"/>
      <c r="P418" s="502" t="s">
        <v>344</v>
      </c>
      <c r="Q418" s="519">
        <f>IF($Q$397=1,Q412/100+0.03,Q412/100)</f>
        <v>0.31000000000000005</v>
      </c>
      <c r="R418" s="519">
        <f>IF($Q$397=1,R412/100+0.03,R412/100)</f>
        <v>0.32999999999999996</v>
      </c>
      <c r="S418" s="519">
        <f>IF($Q$397=1,S412/100+0.03,S412/100)</f>
        <v>0.35</v>
      </c>
      <c r="T418" s="519">
        <f>IF($Q$397=1,T412/100+0.03,T412/100)</f>
        <v>0.37</v>
      </c>
      <c r="U418" s="519">
        <f>IF($Q$397=1,U412/100+0.03,U412/100)</f>
        <v>0.41000000000000003</v>
      </c>
      <c r="V418" s="533"/>
      <c r="W418" s="534"/>
      <c r="X418" s="534"/>
      <c r="Y418" s="167"/>
    </row>
    <row r="419" spans="1:25" ht="16.5" thickBot="1">
      <c r="A419" s="151">
        <v>11</v>
      </c>
      <c r="B419" s="155"/>
      <c r="C419" s="155"/>
      <c r="D419" s="155"/>
      <c r="E419" s="155"/>
      <c r="F419" s="155"/>
      <c r="G419" s="155"/>
      <c r="H419" s="155"/>
      <c r="I419" s="155"/>
      <c r="J419" s="155"/>
      <c r="K419" s="155"/>
      <c r="L419" s="155"/>
      <c r="M419" s="155"/>
      <c r="N419" s="155"/>
      <c r="O419" s="165"/>
      <c r="P419" s="522" t="s">
        <v>345</v>
      </c>
      <c r="Q419" s="523">
        <f>Q412/100+0.12</f>
        <v>0.4</v>
      </c>
      <c r="R419" s="523">
        <f>R412/100+0.12</f>
        <v>0.42</v>
      </c>
      <c r="S419" s="523">
        <f>S412/100+0.12</f>
        <v>0.44</v>
      </c>
      <c r="T419" s="523">
        <f>T412/100+0.12</f>
        <v>0.46</v>
      </c>
      <c r="U419" s="523">
        <f>U412/100+0.19</f>
        <v>0.57000000000000006</v>
      </c>
      <c r="V419" s="533"/>
      <c r="W419" s="534"/>
      <c r="X419" s="534"/>
      <c r="Y419" s="167"/>
    </row>
    <row r="420" spans="1:25" ht="16.5" thickBot="1">
      <c r="A420" s="151">
        <v>12</v>
      </c>
      <c r="B420" s="155"/>
      <c r="C420" s="155"/>
      <c r="D420" s="155"/>
      <c r="E420" s="155"/>
      <c r="F420" s="155"/>
      <c r="G420" s="155"/>
      <c r="H420" s="155"/>
      <c r="I420" s="155"/>
      <c r="J420" s="155"/>
      <c r="K420" s="155"/>
      <c r="L420" s="155"/>
      <c r="M420" s="155"/>
      <c r="N420" s="155"/>
      <c r="O420" s="165"/>
      <c r="P420" s="525"/>
      <c r="Q420" s="526" t="str">
        <f>IF(Q416="","",IF($P$343="Mo",IF(AND(Q416&gt;Q418,Q416&lt;Q419),"Pass","Fail"),IF($P$343="W",IF(Q416&gt;Q418,"Pass","Fail"),"")))</f>
        <v/>
      </c>
      <c r="R420" s="526" t="str">
        <f>IF(R416="","",IF($P$343="Mo",IF(AND(R416&gt;R418,R416&lt;R419),"Pass","Fail"),IF($P$343="W",IF(R416&gt;R418,"Pass","Fail"),"")))</f>
        <v/>
      </c>
      <c r="S420" s="526" t="str">
        <f>IF(S416="","",IF($P$343="Mo",IF(AND(S416&gt;S418,S416&lt;S419),"Pass","Fail"),IF($P$343="W",IF(S416&gt;S418,"Pass","Fail"),"")))</f>
        <v/>
      </c>
      <c r="T420" s="526" t="str">
        <f>IF(T416="","",IF($P$343="Mo",IF(AND(T416&gt;T418,T416&lt;T419),"Pass","Fail"),IF($P$343="W",IF(T416&gt;T418,"Pass","Fail"),"")))</f>
        <v/>
      </c>
      <c r="U420" s="526" t="str">
        <f>IF(U416="","",IF($P$354="Mo",IF(AND(U416&gt;U418,U416&lt;U419),"Pass","Fail"),IF($P$354="W",IF(U416&gt;U418,"Pass","Fail"),"")))</f>
        <v/>
      </c>
      <c r="V420" s="531"/>
      <c r="W420" s="532"/>
      <c r="X420" s="532"/>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7"/>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5" t="s">
        <v>263</v>
      </c>
      <c r="P424" s="171" t="s">
        <v>23</v>
      </c>
      <c r="Q424" s="536"/>
      <c r="R424" s="171" t="s">
        <v>322</v>
      </c>
      <c r="S424" s="288"/>
      <c r="T424" s="155"/>
      <c r="U424" s="171" t="s">
        <v>351</v>
      </c>
      <c r="V424" s="537"/>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100">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100"/>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100"/>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100"/>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100"/>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100"/>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5"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7"/>
      <c r="S435" s="155"/>
      <c r="T435" s="155"/>
      <c r="U435" s="171" t="s">
        <v>271</v>
      </c>
      <c r="V435" s="537"/>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5"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8" t="s">
        <v>354</v>
      </c>
      <c r="Q442" s="424" t="s">
        <v>316</v>
      </c>
      <c r="R442" s="538" t="s">
        <v>268</v>
      </c>
      <c r="S442" s="424" t="s">
        <v>316</v>
      </c>
      <c r="T442" s="538"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9" t="str">
        <f t="shared" ref="Q443:Q448" si="101">IF(AB109="","",AB109)</f>
        <v/>
      </c>
      <c r="R443" s="402"/>
      <c r="S443" s="539" t="str">
        <f t="shared" ref="S443:S448" si="102">IF(AB115="","",AB115)</f>
        <v/>
      </c>
      <c r="T443" s="402"/>
      <c r="U443" s="539" t="str">
        <f t="shared" ref="U443:U448" si="103">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9" t="str">
        <f t="shared" si="101"/>
        <v/>
      </c>
      <c r="R444" s="402"/>
      <c r="S444" s="539" t="str">
        <f t="shared" si="102"/>
        <v/>
      </c>
      <c r="T444" s="402"/>
      <c r="U444" s="539" t="str">
        <f t="shared" si="103"/>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9" t="str">
        <f t="shared" si="101"/>
        <v/>
      </c>
      <c r="R445" s="402"/>
      <c r="S445" s="539" t="str">
        <f t="shared" si="102"/>
        <v/>
      </c>
      <c r="T445" s="402"/>
      <c r="U445" s="539" t="str">
        <f t="shared" si="103"/>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9" t="str">
        <f t="shared" si="101"/>
        <v/>
      </c>
      <c r="R446" s="402"/>
      <c r="S446" s="539" t="str">
        <f t="shared" si="102"/>
        <v/>
      </c>
      <c r="T446" s="402"/>
      <c r="U446" s="539" t="str">
        <f t="shared" si="103"/>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9" t="str">
        <f t="shared" si="101"/>
        <v/>
      </c>
      <c r="R447" s="402"/>
      <c r="S447" s="539" t="str">
        <f t="shared" si="102"/>
        <v/>
      </c>
      <c r="T447" s="402"/>
      <c r="U447" s="539" t="str">
        <f t="shared" si="103"/>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40" t="str">
        <f t="shared" si="101"/>
        <v/>
      </c>
      <c r="R448" s="411"/>
      <c r="S448" s="540" t="str">
        <f t="shared" si="102"/>
        <v/>
      </c>
      <c r="T448" s="411"/>
      <c r="U448" s="540" t="str">
        <f t="shared" si="103"/>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6"/>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6"/>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70" t="e">
        <f>IF(OR(T455="",U455=""),"",(T455-50)/U455)</f>
        <v>#DIV/0!</v>
      </c>
      <c r="U458" s="541" t="str">
        <f>IF(AB128="","",AB128)</f>
        <v/>
      </c>
      <c r="V458" s="354" t="e">
        <f>IF(OR(T458="",U458=""),"",(T458-U458)/U458)</f>
        <v>#DIV/0!</v>
      </c>
      <c r="W458" s="471"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70" t="e">
        <f>IF(OR(T455="",T454=""),"",(T455-T454)/U455)</f>
        <v>#DIV/0!</v>
      </c>
      <c r="U459" s="541"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2"/>
      <c r="P463" s="543"/>
      <c r="Q463" s="543"/>
      <c r="R463" s="543"/>
      <c r="S463" s="544" t="s">
        <v>361</v>
      </c>
      <c r="T463" s="543"/>
      <c r="U463" s="543"/>
      <c r="V463" s="543"/>
      <c r="W463" s="543"/>
      <c r="X463" s="543"/>
      <c r="Y463" s="545"/>
    </row>
    <row r="464" spans="1:25">
      <c r="A464" s="151">
        <v>56</v>
      </c>
      <c r="B464" s="155"/>
      <c r="C464" s="155"/>
      <c r="D464" s="155"/>
      <c r="E464" s="155"/>
      <c r="F464" s="155"/>
      <c r="G464" s="155"/>
      <c r="H464" s="155"/>
      <c r="I464" s="155"/>
      <c r="J464" s="155"/>
      <c r="K464" s="155"/>
      <c r="L464" s="155"/>
      <c r="M464" s="155"/>
      <c r="N464" s="155"/>
      <c r="O464" s="444"/>
      <c r="P464" s="247" t="s">
        <v>181</v>
      </c>
      <c r="Q464" s="546"/>
      <c r="R464" s="547"/>
      <c r="S464" s="548" t="str">
        <f>IF(AB131="","",AB131)</f>
        <v/>
      </c>
      <c r="T464" s="549"/>
      <c r="U464" s="549"/>
      <c r="V464" s="216"/>
      <c r="W464" s="162"/>
      <c r="X464" s="549"/>
      <c r="Y464" s="527"/>
    </row>
    <row r="465" spans="1:25">
      <c r="A465" s="151">
        <v>57</v>
      </c>
      <c r="B465" s="155"/>
      <c r="C465" s="155"/>
      <c r="D465" s="155"/>
      <c r="E465" s="155"/>
      <c r="F465" s="155"/>
      <c r="G465" s="155"/>
      <c r="H465" s="155"/>
      <c r="I465" s="155"/>
      <c r="J465" s="155"/>
      <c r="K465" s="155"/>
      <c r="L465" s="155"/>
      <c r="M465" s="155"/>
      <c r="N465" s="155"/>
      <c r="O465" s="444"/>
      <c r="P465" s="550" t="s">
        <v>182</v>
      </c>
      <c r="Q465" s="551"/>
      <c r="R465" s="552">
        <f>LEN(Q464)</f>
        <v>0</v>
      </c>
      <c r="S465" s="553"/>
      <c r="T465" s="553"/>
      <c r="U465" s="554" t="s">
        <v>362</v>
      </c>
      <c r="V465" s="553"/>
      <c r="W465" s="553"/>
      <c r="X465" s="553"/>
      <c r="Y465" s="527"/>
    </row>
    <row r="466" spans="1:25">
      <c r="A466" s="151">
        <v>58</v>
      </c>
      <c r="O466" s="444"/>
      <c r="P466" s="247" t="s">
        <v>363</v>
      </c>
      <c r="Q466" s="546"/>
      <c r="R466" s="547"/>
      <c r="S466" s="548" t="str">
        <f>IF(AB133="","",AB133)</f>
        <v/>
      </c>
      <c r="T466" s="549"/>
      <c r="U466" s="549"/>
      <c r="V466" s="216"/>
      <c r="W466" s="162"/>
      <c r="X466" s="549"/>
      <c r="Y466" s="527"/>
    </row>
    <row r="467" spans="1:25">
      <c r="A467" s="151">
        <v>59</v>
      </c>
      <c r="O467" s="444"/>
      <c r="P467" s="550" t="s">
        <v>182</v>
      </c>
      <c r="Q467" s="551"/>
      <c r="R467" s="552">
        <f>LEN(Q466)</f>
        <v>0</v>
      </c>
      <c r="S467" s="553"/>
      <c r="T467" s="553"/>
      <c r="U467" s="554" t="s">
        <v>364</v>
      </c>
      <c r="V467" s="553"/>
      <c r="W467" s="553"/>
      <c r="X467" s="553"/>
      <c r="Y467" s="527"/>
    </row>
    <row r="468" spans="1:25">
      <c r="A468" s="151">
        <v>60</v>
      </c>
      <c r="O468" s="444"/>
      <c r="P468" s="247" t="s">
        <v>363</v>
      </c>
      <c r="Q468" s="546"/>
      <c r="R468" s="547"/>
      <c r="S468" s="548" t="str">
        <f>IF(AB135="","",AB135)</f>
        <v/>
      </c>
      <c r="T468" s="549"/>
      <c r="U468" s="549"/>
      <c r="V468" s="216"/>
      <c r="W468" s="162"/>
      <c r="X468" s="549"/>
      <c r="Y468" s="527"/>
    </row>
    <row r="469" spans="1:25">
      <c r="A469" s="151">
        <v>61</v>
      </c>
      <c r="O469" s="444"/>
      <c r="P469" s="550" t="s">
        <v>182</v>
      </c>
      <c r="Q469" s="551"/>
      <c r="R469" s="552">
        <f>LEN(Q468)</f>
        <v>0</v>
      </c>
      <c r="S469" s="553"/>
      <c r="T469" s="553"/>
      <c r="U469" s="554" t="s">
        <v>365</v>
      </c>
      <c r="V469" s="553"/>
      <c r="W469" s="553"/>
      <c r="X469" s="553"/>
      <c r="Y469" s="527"/>
    </row>
    <row r="470" spans="1:25">
      <c r="A470" s="151">
        <v>62</v>
      </c>
      <c r="O470" s="444"/>
      <c r="P470" s="247" t="s">
        <v>363</v>
      </c>
      <c r="Q470" s="546"/>
      <c r="R470" s="547"/>
      <c r="S470" s="548" t="str">
        <f>IF(AB137="","",AB137)</f>
        <v/>
      </c>
      <c r="T470" s="549"/>
      <c r="U470" s="549"/>
      <c r="V470" s="216"/>
      <c r="W470" s="162"/>
      <c r="X470" s="549"/>
      <c r="Y470" s="527"/>
    </row>
    <row r="471" spans="1:25">
      <c r="A471" s="151">
        <v>63</v>
      </c>
      <c r="O471" s="444"/>
      <c r="P471" s="550" t="s">
        <v>182</v>
      </c>
      <c r="Q471" s="551"/>
      <c r="R471" s="552">
        <f>LEN(Q470)</f>
        <v>0</v>
      </c>
      <c r="S471" s="553"/>
      <c r="T471" s="553"/>
      <c r="U471" s="554" t="s">
        <v>366</v>
      </c>
      <c r="V471" s="553"/>
      <c r="W471" s="553"/>
      <c r="X471" s="553"/>
      <c r="Y471" s="527"/>
    </row>
    <row r="472" spans="1:25">
      <c r="A472" s="151">
        <v>64</v>
      </c>
      <c r="O472" s="444"/>
      <c r="P472" s="247" t="s">
        <v>363</v>
      </c>
      <c r="Q472" s="546"/>
      <c r="R472" s="547"/>
      <c r="S472" s="548" t="str">
        <f>IF(AB139="","",AB139)</f>
        <v/>
      </c>
      <c r="T472" s="549"/>
      <c r="U472" s="549"/>
      <c r="V472" s="216"/>
      <c r="W472" s="162"/>
      <c r="X472" s="549"/>
      <c r="Y472" s="527"/>
    </row>
    <row r="473" spans="1:25">
      <c r="A473" s="151">
        <v>65</v>
      </c>
      <c r="O473" s="444"/>
      <c r="P473" s="550" t="s">
        <v>182</v>
      </c>
      <c r="Q473" s="551"/>
      <c r="R473" s="552">
        <f>LEN(Q472)</f>
        <v>0</v>
      </c>
      <c r="S473" s="553"/>
      <c r="T473" s="553"/>
      <c r="U473" s="554" t="s">
        <v>367</v>
      </c>
      <c r="V473" s="553"/>
      <c r="W473" s="553"/>
      <c r="X473" s="553"/>
      <c r="Y473" s="527"/>
    </row>
    <row r="474" spans="1:25">
      <c r="A474" s="151">
        <v>66</v>
      </c>
      <c r="O474" s="444"/>
      <c r="P474" s="247" t="s">
        <v>363</v>
      </c>
      <c r="Q474" s="546"/>
      <c r="R474" s="547"/>
      <c r="S474" s="548" t="str">
        <f>IF(AB141="","",AB141)</f>
        <v/>
      </c>
      <c r="T474" s="549"/>
      <c r="U474" s="549"/>
      <c r="V474" s="216"/>
      <c r="W474" s="162"/>
      <c r="X474" s="549"/>
      <c r="Y474" s="527"/>
    </row>
    <row r="475" spans="1:25">
      <c r="A475" s="151">
        <v>67</v>
      </c>
      <c r="C475" s="247" t="s">
        <v>3</v>
      </c>
      <c r="D475" s="248" t="str">
        <f>IF($P$7="","",$P$7)</f>
        <v/>
      </c>
      <c r="E475" s="162"/>
      <c r="F475" s="162"/>
      <c r="G475" s="162"/>
      <c r="H475" s="162"/>
      <c r="I475" s="162"/>
      <c r="J475" s="162"/>
      <c r="K475" s="162"/>
      <c r="L475" s="247" t="s">
        <v>4</v>
      </c>
      <c r="M475" s="249" t="str">
        <f>IF($X$7="","",$X$7)</f>
        <v>Eugene Mah</v>
      </c>
      <c r="O475" s="444"/>
      <c r="P475" s="550" t="s">
        <v>182</v>
      </c>
      <c r="Q475" s="551"/>
      <c r="R475" s="552">
        <f>LEN(Q474)</f>
        <v>0</v>
      </c>
      <c r="S475" s="553"/>
      <c r="T475" s="553"/>
      <c r="U475" s="553"/>
      <c r="V475" s="553"/>
      <c r="W475" s="553"/>
      <c r="X475" s="553"/>
      <c r="Y475" s="527"/>
    </row>
    <row r="476" spans="1:25">
      <c r="A476" s="151">
        <v>68</v>
      </c>
      <c r="C476" s="247" t="s">
        <v>91</v>
      </c>
      <c r="D476" s="250" t="str">
        <f>IF($R$14="","",$R$14)</f>
        <v/>
      </c>
      <c r="E476" s="162"/>
      <c r="F476" s="162"/>
      <c r="G476" s="162"/>
      <c r="H476" s="162"/>
      <c r="I476" s="162"/>
      <c r="J476" s="162"/>
      <c r="K476" s="162"/>
      <c r="L476" s="247" t="s">
        <v>16</v>
      </c>
      <c r="M476" s="249" t="str">
        <f>IF($R$13="","",$R$13)</f>
        <v/>
      </c>
      <c r="O476" s="444"/>
      <c r="P476" s="247" t="s">
        <v>363</v>
      </c>
      <c r="Q476" s="546"/>
      <c r="R476" s="547"/>
      <c r="S476" s="548" t="str">
        <f>IF(AB143="","",AB143)</f>
        <v/>
      </c>
      <c r="T476" s="549"/>
      <c r="U476" s="549"/>
      <c r="V476" s="216"/>
      <c r="W476" s="162"/>
      <c r="X476" s="549"/>
      <c r="Y476" s="527"/>
    </row>
    <row r="477" spans="1:25">
      <c r="O477" s="444"/>
      <c r="P477" s="550" t="s">
        <v>182</v>
      </c>
      <c r="Q477" s="551"/>
      <c r="R477" s="552">
        <f>LEN(Q476)</f>
        <v>0</v>
      </c>
      <c r="S477" s="553"/>
      <c r="T477" s="553"/>
      <c r="U477" s="553"/>
      <c r="V477" s="553"/>
      <c r="W477" s="553"/>
      <c r="X477" s="553"/>
      <c r="Y477" s="527"/>
    </row>
    <row r="478" spans="1:25">
      <c r="O478" s="444"/>
      <c r="P478" s="247" t="s">
        <v>363</v>
      </c>
      <c r="Q478" s="546"/>
      <c r="R478" s="547"/>
      <c r="S478" s="548" t="str">
        <f>IF(AB145="","",AB145)</f>
        <v/>
      </c>
      <c r="T478" s="549"/>
      <c r="U478" s="549"/>
      <c r="V478" s="216"/>
      <c r="W478" s="162"/>
      <c r="X478" s="549"/>
      <c r="Y478" s="527"/>
    </row>
    <row r="479" spans="1:25">
      <c r="O479" s="444"/>
      <c r="P479" s="550" t="s">
        <v>182</v>
      </c>
      <c r="Q479" s="551"/>
      <c r="R479" s="552">
        <f>LEN(Q478)</f>
        <v>0</v>
      </c>
      <c r="S479" s="553"/>
      <c r="T479" s="553"/>
      <c r="U479" s="553"/>
      <c r="V479" s="553"/>
      <c r="W479" s="553"/>
      <c r="X479" s="553"/>
      <c r="Y479" s="527"/>
    </row>
    <row r="480" spans="1:25">
      <c r="O480" s="444"/>
      <c r="P480" s="247" t="s">
        <v>363</v>
      </c>
      <c r="Q480" s="546"/>
      <c r="R480" s="547"/>
      <c r="S480" s="548" t="str">
        <f>IF(AB147="","",AB147)</f>
        <v/>
      </c>
      <c r="T480" s="549"/>
      <c r="U480" s="549"/>
      <c r="V480" s="216"/>
      <c r="W480" s="162"/>
      <c r="X480" s="549"/>
      <c r="Y480" s="527"/>
    </row>
    <row r="481" spans="15:25">
      <c r="O481" s="444"/>
      <c r="P481" s="550" t="s">
        <v>182</v>
      </c>
      <c r="Q481" s="551"/>
      <c r="R481" s="552">
        <f>LEN(Q480)</f>
        <v>0</v>
      </c>
      <c r="S481" s="553"/>
      <c r="T481" s="553"/>
      <c r="U481" s="553"/>
      <c r="V481" s="553"/>
      <c r="W481" s="553"/>
      <c r="X481" s="553"/>
      <c r="Y481" s="527"/>
    </row>
    <row r="482" spans="15:25" ht="16.5" thickBot="1">
      <c r="O482" s="555"/>
      <c r="P482" s="453"/>
      <c r="Q482" s="453"/>
      <c r="R482" s="453"/>
      <c r="S482" s="453"/>
      <c r="T482" s="453"/>
      <c r="U482" s="453"/>
      <c r="V482" s="453"/>
      <c r="W482" s="453"/>
      <c r="X482" s="453"/>
      <c r="Y482" s="556"/>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222" priority="126" operator="lessThan">
      <formula>0.02</formula>
    </cfRule>
    <cfRule type="cellIs" dxfId="221" priority="127" operator="greaterThan">
      <formula>0.02</formula>
    </cfRule>
  </conditionalFormatting>
  <conditionalFormatting sqref="P207:U210">
    <cfRule type="cellIs" dxfId="220" priority="123" operator="between">
      <formula>0.02</formula>
      <formula>-0.02</formula>
    </cfRule>
    <cfRule type="cellIs" dxfId="219" priority="124" operator="lessThan">
      <formula>-0.02</formula>
    </cfRule>
    <cfRule type="cellIs" dxfId="218" priority="125" operator="greaterThan">
      <formula>0.02</formula>
    </cfRule>
  </conditionalFormatting>
  <conditionalFormatting sqref="P211:U211">
    <cfRule type="cellIs" dxfId="217" priority="120" operator="lessThan">
      <formula>-0.01</formula>
    </cfRule>
    <cfRule type="cellIs" dxfId="216" priority="121" operator="greaterThan">
      <formula>0.01</formula>
    </cfRule>
    <cfRule type="cellIs" dxfId="215" priority="122" operator="between">
      <formula>-0.01</formula>
      <formula>0.01</formula>
    </cfRule>
  </conditionalFormatting>
  <conditionalFormatting sqref="W236:W243">
    <cfRule type="cellIs" dxfId="214" priority="118" operator="lessThan">
      <formula>0.1</formula>
    </cfRule>
    <cfRule type="cellIs" dxfId="213" priority="119" operator="greaterThan">
      <formula>0.1</formula>
    </cfRule>
  </conditionalFormatting>
  <conditionalFormatting sqref="W251:W257">
    <cfRule type="cellIs" dxfId="212" priority="116" operator="lessThan">
      <formula>0.1</formula>
    </cfRule>
    <cfRule type="cellIs" dxfId="211" priority="117" operator="greaterThan">
      <formula>0.1</formula>
    </cfRule>
  </conditionalFormatting>
  <conditionalFormatting sqref="U265">
    <cfRule type="cellIs" dxfId="210" priority="115" operator="between">
      <formula>$X$265</formula>
      <formula>$Y$265</formula>
    </cfRule>
    <cfRule type="cellIs" dxfId="209" priority="29" operator="notBetween">
      <formula>$X$265</formula>
      <formula>$Y$265</formula>
    </cfRule>
  </conditionalFormatting>
  <conditionalFormatting sqref="U266">
    <cfRule type="cellIs" dxfId="208" priority="114" operator="between">
      <formula>$X$266</formula>
      <formula>$Y$266</formula>
    </cfRule>
    <cfRule type="cellIs" dxfId="207" priority="28" operator="notBetween">
      <formula>$X$266</formula>
      <formula>$Y$266</formula>
    </cfRule>
  </conditionalFormatting>
  <conditionalFormatting sqref="U267">
    <cfRule type="cellIs" dxfId="206" priority="113" operator="between">
      <formula>$X$267</formula>
      <formula>$Y$267</formula>
    </cfRule>
    <cfRule type="cellIs" dxfId="205" priority="27" operator="notBetween">
      <formula>$X$267</formula>
      <formula>$Y$267</formula>
    </cfRule>
  </conditionalFormatting>
  <conditionalFormatting sqref="U269">
    <cfRule type="cellIs" dxfId="204" priority="112" operator="between">
      <formula>$X$269</formula>
      <formula>$Y$269</formula>
    </cfRule>
    <cfRule type="cellIs" dxfId="203" priority="26" operator="notBetween">
      <formula>$X$269</formula>
      <formula>$Y$269</formula>
    </cfRule>
  </conditionalFormatting>
  <conditionalFormatting sqref="U270">
    <cfRule type="cellIs" dxfId="202" priority="111" operator="between">
      <formula>$X$270</formula>
      <formula>$Y$270</formula>
    </cfRule>
    <cfRule type="cellIs" dxfId="201" priority="25" operator="notBetween">
      <formula>$X$270</formula>
      <formula>$Y$270</formula>
    </cfRule>
  </conditionalFormatting>
  <conditionalFormatting sqref="U271">
    <cfRule type="cellIs" dxfId="200" priority="110" operator="between">
      <formula>$X$271</formula>
      <formula>$Y$271</formula>
    </cfRule>
    <cfRule type="cellIs" dxfId="199" priority="24" operator="notBetween">
      <formula>$X$271</formula>
      <formula>$Y$271</formula>
    </cfRule>
  </conditionalFormatting>
  <conditionalFormatting sqref="U272">
    <cfRule type="cellIs" dxfId="198" priority="109" operator="between">
      <formula>$X$272</formula>
      <formula>$Y$272</formula>
    </cfRule>
    <cfRule type="cellIs" dxfId="197" priority="23" operator="notBetween">
      <formula>$X$272</formula>
      <formula>$Y$272</formula>
    </cfRule>
  </conditionalFormatting>
  <conditionalFormatting sqref="X283 X298 X318 X330">
    <cfRule type="cellIs" dxfId="196" priority="108" operator="greaterThan">
      <formula>3</formula>
    </cfRule>
  </conditionalFormatting>
  <conditionalFormatting sqref="X288">
    <cfRule type="cellIs" dxfId="195" priority="42" operator="lessThan">
      <formula>0.15</formula>
    </cfRule>
    <cfRule type="cellIs" dxfId="194" priority="107" operator="greaterThan">
      <formula>0.15</formula>
    </cfRule>
  </conditionalFormatting>
  <conditionalFormatting sqref="X335">
    <cfRule type="cellIs" dxfId="193" priority="106" operator="greaterThan">
      <formula>3</formula>
    </cfRule>
  </conditionalFormatting>
  <conditionalFormatting sqref="T381:X381">
    <cfRule type="cellIs" dxfId="192" priority="103" operator="lessThan">
      <formula>-0.02</formula>
    </cfRule>
    <cfRule type="cellIs" dxfId="191" priority="104" operator="greaterThan">
      <formula>0.02</formula>
    </cfRule>
    <cfRule type="cellIs" dxfId="190" priority="105" operator="between">
      <formula>0.02</formula>
      <formula>-0.02</formula>
    </cfRule>
  </conditionalFormatting>
  <conditionalFormatting sqref="W393">
    <cfRule type="cellIs" dxfId="189" priority="101" operator="lessThan">
      <formula>0.1</formula>
    </cfRule>
    <cfRule type="cellIs" dxfId="188" priority="102" operator="greaterThan">
      <formula>0.1</formula>
    </cfRule>
  </conditionalFormatting>
  <conditionalFormatting sqref="U427 P446 R446 Q437:R437 U437:V437">
    <cfRule type="cellIs" dxfId="187" priority="86" operator="lessThan">
      <formula>5</formula>
    </cfRule>
    <cfRule type="cellIs" dxfId="186" priority="87" operator="greaterThanOrEqual">
      <formula>5</formula>
    </cfRule>
  </conditionalFormatting>
  <conditionalFormatting sqref="U428 Q438:R438 U438:V438 P447 R447">
    <cfRule type="cellIs" dxfId="185" priority="84" operator="lessThan">
      <formula>4</formula>
    </cfRule>
    <cfRule type="cellIs" dxfId="184" priority="85" operator="greaterThanOrEqual">
      <formula>4</formula>
    </cfRule>
  </conditionalFormatting>
  <conditionalFormatting sqref="U429 Q439:R439 U439:V439 P448 R448">
    <cfRule type="cellIs" dxfId="183" priority="82" operator="lessThan">
      <formula>4</formula>
    </cfRule>
    <cfRule type="cellIs" dxfId="182" priority="83" operator="greaterThanOrEqual">
      <formula>4</formula>
    </cfRule>
  </conditionalFormatting>
  <conditionalFormatting sqref="T446">
    <cfRule type="cellIs" dxfId="181" priority="80" operator="lessThan">
      <formula>4</formula>
    </cfRule>
    <cfRule type="cellIs" dxfId="180" priority="81" operator="greaterThanOrEqual">
      <formula>4</formula>
    </cfRule>
  </conditionalFormatting>
  <conditionalFormatting sqref="T447:T448">
    <cfRule type="cellIs" dxfId="179" priority="78" operator="lessThan">
      <formula>3</formula>
    </cfRule>
    <cfRule type="cellIs" dxfId="178" priority="79" operator="greaterThanOrEqual">
      <formula>3</formula>
    </cfRule>
  </conditionalFormatting>
  <conditionalFormatting sqref="T458">
    <cfRule type="cellIs" dxfId="177" priority="76" operator="lessThan">
      <formula>40</formula>
    </cfRule>
    <cfRule type="cellIs" dxfId="176" priority="77" operator="greaterThanOrEqual">
      <formula>40</formula>
    </cfRule>
  </conditionalFormatting>
  <conditionalFormatting sqref="V459">
    <cfRule type="cellIs" dxfId="175" priority="73" operator="lessThan">
      <formula>-0.15</formula>
    </cfRule>
    <cfRule type="cellIs" dxfId="174" priority="74" operator="greaterThan">
      <formula>0.15</formula>
    </cfRule>
    <cfRule type="cellIs" dxfId="173" priority="75" operator="between">
      <formula>0.15</formula>
      <formula>-0.15</formula>
    </cfRule>
  </conditionalFormatting>
  <conditionalFormatting sqref="T343">
    <cfRule type="cellIs" dxfId="172" priority="70" operator="between">
      <formula>$R$343*0.95</formula>
      <formula>$R$343*1.05</formula>
    </cfRule>
  </conditionalFormatting>
  <conditionalFormatting sqref="T344">
    <cfRule type="cellIs" dxfId="171" priority="69" operator="between">
      <formula>$R$344*0.95</formula>
      <formula>$R$344*1.05</formula>
    </cfRule>
  </conditionalFormatting>
  <conditionalFormatting sqref="T345">
    <cfRule type="cellIs" dxfId="170" priority="68" operator="between">
      <formula>$R$345*0.95</formula>
      <formula>$R$345*1.05</formula>
    </cfRule>
  </conditionalFormatting>
  <conditionalFormatting sqref="T346">
    <cfRule type="cellIs" dxfId="169" priority="67" operator="between">
      <formula>$R$346*0.95</formula>
      <formula>$R$346*1.05</formula>
    </cfRule>
  </conditionalFormatting>
  <conditionalFormatting sqref="T347">
    <cfRule type="cellIs" dxfId="168" priority="66" operator="between">
      <formula>$R$347*0.95</formula>
      <formula>$R$347*1.05</formula>
    </cfRule>
  </conditionalFormatting>
  <conditionalFormatting sqref="T348">
    <cfRule type="cellIs" dxfId="167" priority="65" operator="between">
      <formula>$R$348*0.95</formula>
      <formula>$R$348*1.05</formula>
    </cfRule>
  </conditionalFormatting>
  <conditionalFormatting sqref="T349">
    <cfRule type="cellIs" dxfId="166" priority="64" operator="between">
      <formula>$R$349*0.95</formula>
      <formula>$R$349*1.05</formula>
    </cfRule>
  </conditionalFormatting>
  <conditionalFormatting sqref="T354">
    <cfRule type="cellIs" dxfId="165" priority="63" operator="between">
      <formula>$R$354*0.95</formula>
      <formula>$R$354*1.05</formula>
    </cfRule>
  </conditionalFormatting>
  <conditionalFormatting sqref="T355">
    <cfRule type="cellIs" dxfId="164" priority="62" operator="between">
      <formula>$R$355*0.95</formula>
      <formula>$R$355*1.05</formula>
    </cfRule>
  </conditionalFormatting>
  <conditionalFormatting sqref="T356">
    <cfRule type="cellIs" dxfId="163" priority="61" operator="between">
      <formula>$R$356*0.95</formula>
      <formula>$R$356*1.05</formula>
    </cfRule>
  </conditionalFormatting>
  <conditionalFormatting sqref="T357">
    <cfRule type="cellIs" dxfId="162" priority="60" operator="between">
      <formula>$R$357*0.95</formula>
      <formula>$R$357*1.05</formula>
    </cfRule>
  </conditionalFormatting>
  <conditionalFormatting sqref="T358">
    <cfRule type="cellIs" dxfId="161" priority="59" operator="between">
      <formula>$R$358*0.95</formula>
      <formula>$R$358*1.05</formula>
    </cfRule>
  </conditionalFormatting>
  <conditionalFormatting sqref="T359">
    <cfRule type="cellIs" dxfId="160" priority="58" operator="between">
      <formula>$R$359*0.95</formula>
      <formula>$R$359*1.05</formula>
    </cfRule>
  </conditionalFormatting>
  <conditionalFormatting sqref="T364">
    <cfRule type="cellIs" dxfId="159" priority="57" operator="between">
      <formula>$R$364*0.95</formula>
      <formula>$R$364*1.05</formula>
    </cfRule>
  </conditionalFormatting>
  <conditionalFormatting sqref="T365">
    <cfRule type="cellIs" dxfId="158" priority="56" operator="between">
      <formula>$R$365*0.95</formula>
      <formula>$R$365*1.05</formula>
    </cfRule>
  </conditionalFormatting>
  <conditionalFormatting sqref="T366">
    <cfRule type="cellIs" dxfId="157" priority="55" operator="between">
      <formula>$R$366*0.95</formula>
      <formula>$R$366*1.05</formula>
    </cfRule>
  </conditionalFormatting>
  <conditionalFormatting sqref="T367">
    <cfRule type="cellIs" dxfId="156" priority="54" operator="between">
      <formula>$R$367*0.95</formula>
      <formula>$R$367*1.05</formula>
    </cfRule>
  </conditionalFormatting>
  <conditionalFormatting sqref="T368">
    <cfRule type="cellIs" dxfId="155" priority="53" operator="between">
      <formula>$R$368*0.95</formula>
      <formula>$R$368*1.05</formula>
    </cfRule>
  </conditionalFormatting>
  <conditionalFormatting sqref="R123:R130">
    <cfRule type="cellIs" dxfId="154" priority="50" operator="lessThan">
      <formula>-0.5</formula>
    </cfRule>
    <cfRule type="cellIs" dxfId="153" priority="51" operator="greaterThan">
      <formula>0.5</formula>
    </cfRule>
    <cfRule type="cellIs" dxfId="152" priority="52" operator="between">
      <formula>0.5</formula>
      <formula>-0.5</formula>
    </cfRule>
  </conditionalFormatting>
  <conditionalFormatting sqref="U169:V169">
    <cfRule type="cellIs" dxfId="151" priority="48" operator="lessThan">
      <formula>160</formula>
    </cfRule>
    <cfRule type="cellIs" dxfId="150" priority="49" operator="greaterThan">
      <formula>160</formula>
    </cfRule>
  </conditionalFormatting>
  <conditionalFormatting sqref="Q142:V142">
    <cfRule type="cellIs" dxfId="149" priority="46" operator="equal">
      <formula>"Fail"</formula>
    </cfRule>
    <cfRule type="cellIs" dxfId="148" priority="47" operator="equal">
      <formula>"Pass"</formula>
    </cfRule>
    <cfRule type="cellIs" dxfId="147" priority="16" operator="equal">
      <formula>"YES"</formula>
    </cfRule>
    <cfRule type="cellIs" dxfId="146" priority="15" operator="equal">
      <formula>"NO"</formula>
    </cfRule>
  </conditionalFormatting>
  <conditionalFormatting sqref="Q227:T227">
    <cfRule type="cellIs" dxfId="145" priority="44" operator="equal">
      <formula>"Fail"</formula>
    </cfRule>
    <cfRule type="cellIs" dxfId="144" priority="45" operator="equal">
      <formula>"Pass"</formula>
    </cfRule>
  </conditionalFormatting>
  <conditionalFormatting sqref="X283 X298 X318 X330 X335">
    <cfRule type="cellIs" dxfId="143" priority="43" operator="lessThan">
      <formula>3</formula>
    </cfRule>
  </conditionalFormatting>
  <conditionalFormatting sqref="Q407:X407 Q420:U420">
    <cfRule type="cellIs" dxfId="142" priority="40" operator="equal">
      <formula>"Fail"</formula>
    </cfRule>
    <cfRule type="cellIs" dxfId="141" priority="41" operator="equal">
      <formula>"Pass"</formula>
    </cfRule>
  </conditionalFormatting>
  <conditionalFormatting sqref="Q154:V154">
    <cfRule type="cellIs" dxfId="140" priority="38" operator="lessThan">
      <formula>0.07</formula>
    </cfRule>
    <cfRule type="cellIs" dxfId="139" priority="39" operator="greaterThan">
      <formula>0.07</formula>
    </cfRule>
  </conditionalFormatting>
  <conditionalFormatting sqref="Q155:V155">
    <cfRule type="cellIs" dxfId="138" priority="36" operator="equal">
      <formula>"YES"</formula>
    </cfRule>
    <cfRule type="cellIs" dxfId="137" priority="37" operator="equal">
      <formula>"NO"</formula>
    </cfRule>
  </conditionalFormatting>
  <conditionalFormatting sqref="X303">
    <cfRule type="cellIs" dxfId="136" priority="34" operator="lessThan">
      <formula>0.15</formula>
    </cfRule>
    <cfRule type="cellIs" dxfId="135" priority="35" operator="greaterThan">
      <formula>0.15</formula>
    </cfRule>
  </conditionalFormatting>
  <conditionalFormatting sqref="X322">
    <cfRule type="cellIs" dxfId="134" priority="32" operator="lessThan">
      <formula>0.15</formula>
    </cfRule>
    <cfRule type="cellIs" dxfId="133" priority="33" operator="greaterThan">
      <formula>0.15</formula>
    </cfRule>
  </conditionalFormatting>
  <conditionalFormatting sqref="X334">
    <cfRule type="cellIs" dxfId="132" priority="30" operator="lessThan">
      <formula>0.15</formula>
    </cfRule>
    <cfRule type="cellIs" dxfId="131" priority="31" operator="greaterThan">
      <formula>0.15</formula>
    </cfRule>
  </conditionalFormatting>
  <conditionalFormatting sqref="L45:L49 L51:L63">
    <cfRule type="cellIs" dxfId="130" priority="22" operator="equal">
      <formula>"TBD"</formula>
    </cfRule>
  </conditionalFormatting>
  <conditionalFormatting sqref="M45:M49 M51:M63">
    <cfRule type="cellIs" dxfId="129" priority="21" operator="equal">
      <formula>"NO"</formula>
    </cfRule>
  </conditionalFormatting>
  <conditionalFormatting sqref="L72:L104">
    <cfRule type="cellIs" dxfId="128" priority="20" operator="equal">
      <formula>"TBD"</formula>
    </cfRule>
  </conditionalFormatting>
  <conditionalFormatting sqref="M72:M104">
    <cfRule type="cellIs" dxfId="127" priority="19" operator="equal">
      <formula>"NO"</formula>
    </cfRule>
  </conditionalFormatting>
  <conditionalFormatting sqref="M174 K142">
    <cfRule type="cellIs" dxfId="126" priority="18" operator="equal">
      <formula>"Fail"</formula>
    </cfRule>
  </conditionalFormatting>
  <conditionalFormatting sqref="E165:J165">
    <cfRule type="cellIs" dxfId="125" priority="17" operator="equal">
      <formula>"NO"</formula>
    </cfRule>
  </conditionalFormatting>
  <conditionalFormatting sqref="E167:J167">
    <cfRule type="cellIs" dxfId="124" priority="14" operator="equal">
      <formula>"NO"</formula>
    </cfRule>
  </conditionalFormatting>
  <conditionalFormatting sqref="I174:J174">
    <cfRule type="cellIs" dxfId="123" priority="13" operator="lessThan">
      <formula>160</formula>
    </cfRule>
  </conditionalFormatting>
  <conditionalFormatting sqref="Y169">
    <cfRule type="cellIs" dxfId="122" priority="12" operator="equal">
      <formula>"Pass"</formula>
    </cfRule>
    <cfRule type="cellIs" dxfId="121" priority="11" operator="equal">
      <formula>"Fail"</formula>
    </cfRule>
  </conditionalFormatting>
  <conditionalFormatting sqref="D188:I188 D195:I195">
    <cfRule type="cellIs" dxfId="120" priority="10" operator="equal">
      <formula>"NO"</formula>
    </cfRule>
  </conditionalFormatting>
  <conditionalFormatting sqref="K253">
    <cfRule type="cellIs" dxfId="119" priority="9" operator="equal">
      <formula>"Fail"</formula>
    </cfRule>
  </conditionalFormatting>
  <conditionalFormatting sqref="W258 W244">
    <cfRule type="cellIs" dxfId="118" priority="8" operator="equal">
      <formula>"Pass"</formula>
    </cfRule>
    <cfRule type="cellIs" dxfId="117" priority="7" operator="equal">
      <formula>"Fail"</formula>
    </cfRule>
  </conditionalFormatting>
  <conditionalFormatting sqref="K253 J233 J219">
    <cfRule type="cellIs" dxfId="116" priority="6" operator="equal">
      <formula>"Fail"</formula>
    </cfRule>
  </conditionalFormatting>
  <conditionalFormatting sqref="L282 L296 L310 L321">
    <cfRule type="cellIs" dxfId="115" priority="5" operator="greaterThan">
      <formula>3</formula>
    </cfRule>
  </conditionalFormatting>
  <conditionalFormatting sqref="W458:W459">
    <cfRule type="cellIs" dxfId="114" priority="4" operator="equal">
      <formula>"Pass"</formula>
    </cfRule>
    <cfRule type="cellIs" dxfId="113" priority="3" operator="equal">
      <formula>"Fail"</formula>
    </cfRule>
  </conditionalFormatting>
  <conditionalFormatting sqref="K333:K334">
    <cfRule type="cellIs" dxfId="112" priority="2" operator="equal">
      <formula>"Fail"</formula>
    </cfRule>
  </conditionalFormatting>
  <conditionalFormatting sqref="E358 I358 M358 D374:G374 D397:K397 D405:H405">
    <cfRule type="cellIs" dxfId="0"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586</v>
      </c>
      <c r="K1" t="s">
        <v>587</v>
      </c>
      <c r="U1" t="s">
        <v>588</v>
      </c>
    </row>
    <row r="2" spans="1:30" ht="16.5" thickBot="1">
      <c r="B2" s="696" t="s">
        <v>49</v>
      </c>
      <c r="C2" s="696"/>
      <c r="D2" s="696"/>
      <c r="E2" s="696"/>
      <c r="F2" s="696"/>
      <c r="G2" s="696"/>
      <c r="H2" s="696"/>
      <c r="I2" s="696"/>
      <c r="J2" s="696"/>
      <c r="L2" s="696" t="s">
        <v>49</v>
      </c>
      <c r="M2" s="696"/>
      <c r="N2" s="696"/>
      <c r="O2" s="696"/>
      <c r="P2" s="696"/>
      <c r="Q2" s="696"/>
      <c r="R2" s="696"/>
      <c r="S2" s="696"/>
      <c r="T2" s="696"/>
      <c r="V2" s="696" t="s">
        <v>49</v>
      </c>
      <c r="W2" s="696"/>
      <c r="X2" s="696"/>
      <c r="Y2" s="696"/>
      <c r="Z2" s="696"/>
      <c r="AA2" s="696"/>
      <c r="AB2" s="696"/>
      <c r="AC2" s="696"/>
      <c r="AD2" s="696"/>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694" t="s">
        <v>49</v>
      </c>
      <c r="C26" s="694"/>
      <c r="D26" s="694"/>
      <c r="E26" s="694"/>
      <c r="F26" s="694"/>
      <c r="G26" s="694"/>
      <c r="H26" s="694"/>
      <c r="I26" s="694"/>
      <c r="J26" s="694"/>
      <c r="K26" s="694"/>
      <c r="L26" s="694"/>
      <c r="M26" s="695"/>
      <c r="N26" s="15"/>
      <c r="O26" s="694" t="s">
        <v>49</v>
      </c>
      <c r="P26" s="694"/>
      <c r="Q26" s="694"/>
      <c r="R26" s="694"/>
      <c r="S26" s="694"/>
      <c r="T26" s="694"/>
      <c r="U26" s="694"/>
      <c r="V26" s="694"/>
      <c r="W26" s="694"/>
      <c r="X26" s="694"/>
      <c r="Y26" s="694"/>
      <c r="Z26" s="694"/>
      <c r="AA26" s="695"/>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694" t="s">
        <v>49</v>
      </c>
      <c r="C51" s="694"/>
      <c r="D51" s="694"/>
      <c r="E51" s="694"/>
      <c r="F51" s="694"/>
      <c r="G51" s="694"/>
      <c r="H51" s="694"/>
      <c r="I51" s="694"/>
      <c r="J51" s="694"/>
      <c r="K51" s="694"/>
      <c r="L51" s="694"/>
      <c r="M51" s="694"/>
      <c r="N51" s="694"/>
      <c r="O51" s="694"/>
      <c r="P51" s="694"/>
      <c r="Q51" s="694"/>
      <c r="R51" s="694"/>
      <c r="S51" s="694"/>
      <c r="T51" s="694"/>
      <c r="U51" s="694"/>
      <c r="V51" s="694"/>
      <c r="W51" s="694"/>
      <c r="X51" s="694"/>
      <c r="Y51" s="694"/>
      <c r="Z51" s="695"/>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696" t="s">
        <v>441</v>
      </c>
      <c r="H104" s="696"/>
      <c r="I104" s="696"/>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2334" priority="1" operator="lessThan">
      <formula>21.8</formula>
    </cfRule>
    <cfRule type="cellIs" dxfId="2333" priority="2" operator="between">
      <formula>24</formula>
      <formula>27</formula>
    </cfRule>
    <cfRule type="cellIs" dxfId="2332" priority="3" operator="greaterThanOrEqual">
      <formula>40</formula>
    </cfRule>
  </conditionalFormatting>
  <conditionalFormatting sqref="C18">
    <cfRule type="cellIs" dxfId="2331" priority="4" operator="lessThan">
      <formula>21.8</formula>
    </cfRule>
    <cfRule type="cellIs" dxfId="2330" priority="5" operator="between">
      <formula>25.35</formula>
      <formula>31.55</formula>
    </cfRule>
    <cfRule type="cellIs" dxfId="2329" priority="6" operator="greaterThanOrEqual">
      <formula>40</formula>
    </cfRule>
  </conditionalFormatting>
  <conditionalFormatting sqref="C12">
    <cfRule type="cellIs" dxfId="2328" priority="7" operator="lessThan">
      <formula>21.8</formula>
    </cfRule>
    <cfRule type="cellIs" dxfId="2327" priority="8" operator="between">
      <formula>24</formula>
      <formula>27</formula>
    </cfRule>
    <cfRule type="cellIs" dxfId="2326" priority="9" operator="greaterThanOrEqual">
      <formula>40</formula>
    </cfRule>
  </conditionalFormatting>
  <conditionalFormatting sqref="C18">
    <cfRule type="cellIs" dxfId="2325" priority="10" operator="lessThan">
      <formula>21.8</formula>
    </cfRule>
    <cfRule type="cellIs" dxfId="2324" priority="11" operator="between">
      <formula>25.35</formula>
      <formula>31.55</formula>
    </cfRule>
    <cfRule type="cellIs" dxfId="2323"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Summary-Hologic</vt:lpstr>
      <vt:lpstr>Tech QC Eval-Hologic</vt:lpstr>
      <vt:lpstr>MQSA Requirements</vt:lpstr>
      <vt:lpstr>Sheet1</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2019-06-07T17:45:02Z</dcterms:modified>
</cp:coreProperties>
</file>