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0.xml" ContentType="application/vnd.openxmlformats-package.core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Print_Area" localSheetId="0">Sheet1!$B$1:$M$120</definedName>
    <definedName name="Z_FCFD580C_7BEB_4F5F_B2A6_4586EBD853CD_.wvu.PrintArea" localSheetId="0" hidden="1">Sheet1!$B$1:$M$120</definedName>
  </definedNames>
  <calcPr calcId="191029"/>
  <customWorkbookViews>
    <customWorkbookView name="Eugene Mah - Personal View" guid="{FCFD580C-7BEB-4F5F-B2A6-4586EBD853CD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50" i="1" l="1"/>
  <c r="J86" i="1" l="1"/>
  <c r="J85" i="1"/>
  <c r="E101" i="1"/>
  <c r="M86" i="1" l="1"/>
  <c r="M85" i="1"/>
  <c r="E103" i="1"/>
  <c r="E102" i="1"/>
  <c r="D119" i="1" l="1"/>
  <c r="T103" i="1"/>
  <c r="S103" i="1"/>
  <c r="U103" i="1" s="1"/>
  <c r="V103" i="1" s="1"/>
  <c r="L82" i="1" s="1"/>
  <c r="O103" i="1"/>
  <c r="I82" i="1" s="1"/>
  <c r="T102" i="1"/>
  <c r="S102" i="1"/>
  <c r="U102" i="1" s="1"/>
  <c r="O102" i="1"/>
  <c r="I81" i="1" s="1"/>
  <c r="T101" i="1"/>
  <c r="S101" i="1"/>
  <c r="U101" i="1" s="1"/>
  <c r="O101" i="1"/>
  <c r="T100" i="1"/>
  <c r="S100" i="1"/>
  <c r="U100" i="1" s="1"/>
  <c r="V100" i="1" s="1"/>
  <c r="L79" i="1" s="1"/>
  <c r="O100" i="1"/>
  <c r="X94" i="1"/>
  <c r="M84" i="1" s="1"/>
  <c r="U94" i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AD42" i="1" l="1"/>
  <c r="AC42" i="1" s="1"/>
  <c r="J84" i="1"/>
  <c r="K26" i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2" i="1"/>
  <c r="L81" i="1" s="1"/>
  <c r="K81" i="1"/>
  <c r="K80" i="1"/>
  <c r="V101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<sst xmlns="http://schemas.openxmlformats.org/spreadsheetml/2006/main" count="282" uniqueCount="114">
  <si>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</si>
  <si>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</si>
  <si>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</si>
  <si>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</si>
  <si>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</si>
  <si>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</si>
  <si>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</si>
  <si>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</si>
  <si>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</si>
  <si>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</si>
  <si>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</si>
  <si>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</si>
  <si>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</si>
  <si>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</si>
  <si>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</si>
  <si>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</si>
  <si>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</si>
  <si>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</si>
  <si>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</si>
  <si>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</si>
  <si>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</si>
  <si>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</si>
  <si>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</si>
  <si>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</si>
  <si>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</si>
  <si>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</si>
  <si>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</si>
  <si>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</si>
  <si>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</si>
  <si>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</si>
  <si>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</si>
  <si>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</si>
  <si>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</si>
  <si>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</si>
  <si>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</si>
  <si>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</si>
  <si>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</si>
  <si>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</si>
  <si>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</si>
  <si>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</si>
  <si>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</si>
  <si>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</si>
  <si>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</si>
  <si>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</si>
  <si>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</si>
  <si>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</si>
  <si>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</si>
  <si>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</si>
  <si>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</si>
  <si>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</si>
  <si>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10.2.1</t>
  </si>
  <si>
    <t>DHEC form SC-RAH-20 “Notice to Employees” posted or referenced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</si>
  <si>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</si>
  <si>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</si>
  <si>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</si>
  <si>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</si>
  <si>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</si>
  <si>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</si>
  <si>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</si>
  <si>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</si>
  <si>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</si>
  <si>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</si>
  <si>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</si>
  <si>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</si>
  <si>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</si>
  <si>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</si>
  <si>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</si>
  <si>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</si>
  <si>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</si>
  <si>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</si>
  <si>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</si>
  <si>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</si>
  <si>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</si>
  <si>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</si>
  <si>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</si>
  <si>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</si>
  <si>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</si>
  <si>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</si>
  <si>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</si>
  <si>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</si>
  <si>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</si>
  <si>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</si>
  <si>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</si>
  <si>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</si>
  <si>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</si>
  <si>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</si>
  <si>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</si>
  <si>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</si>
  <si>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</si>
  <si>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</si>
  <si>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</si>
  <si>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</si>
  <si>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</si>
  <si>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</si>
  <si>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</si>
  <si>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</si>
  <si>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</si>
  <si>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</si>
  <si>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</si>
  <si>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</si>
  <si>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</si>
  <si>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</si>
  <si>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</si>
  <si>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</si>
  <si>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Detector entrance dose measurements</t>
  </si>
  <si>
    <t>Pt Entrance</t>
  </si>
  <si>
    <t>mGy/scan</t>
  </si>
  <si>
    <t>SD</t>
  </si>
  <si>
    <t>Revision 1.3-20190605</t>
  </si>
  <si>
    <t>Calibration date:</t>
  </si>
  <si>
    <t>Calibration due:</t>
  </si>
  <si>
    <t>Test equipment:</t>
  </si>
  <si>
    <t>R100B</t>
  </si>
  <si>
    <t>Unit installed as shown on shielding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</si>
</sst>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$-409]#,##0.00;[Red]\-[$$-409]#,##0.00"/>
    <numFmt numFmtId="165" formatCode="dd\-mmm\-yy"/>
    <numFmt numFmtId="166" formatCode="mmm\-yyyy"/>
    <numFmt numFmtId="167" formatCode="0.0"/>
    <numFmt numFmtId="168" formatCode="0.000"/>
    <numFmt numFmtId="169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5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2" borderId="11" xfId="0" applyNumberFormat="1" applyFont="1" applyFill="1" applyBorder="1" applyAlignment="1"/>
    <xf numFmtId="169" fontId="4" fillId="3" borderId="12" xfId="0" applyNumberFormat="1" applyFont="1" applyFill="1" applyBorder="1" applyAlignment="1"/>
    <xf numFmtId="169" fontId="4" fillId="0" borderId="23" xfId="0" applyNumberFormat="1" applyFont="1" applyBorder="1" applyAlignment="1">
      <alignment horizontal="center" vertical="center" shrinkToFit="1"/>
    </xf>
    <xf numFmtId="169" fontId="4" fillId="3" borderId="20" xfId="0" applyNumberFormat="1" applyFont="1" applyFill="1" applyBorder="1" applyAlignment="1"/>
    <xf numFmtId="169" fontId="4" fillId="2" borderId="20" xfId="0" applyNumberFormat="1" applyFont="1" applyFill="1" applyBorder="1" applyAlignment="1"/>
    <xf numFmtId="0" fontId="4" fillId="2" borderId="24" xfId="0" applyFont="1" applyFill="1" applyBorder="1" applyAlignment="1"/>
    <xf numFmtId="0" fontId="4" fillId="3" borderId="23" xfId="0" applyFont="1" applyFill="1" applyBorder="1" applyAlignment="1"/>
    <xf numFmtId="169" fontId="4" fillId="2" borderId="24" xfId="0" applyNumberFormat="1" applyFont="1" applyFill="1" applyBorder="1" applyAlignment="1"/>
    <xf numFmtId="0" fontId="4" fillId="0" borderId="23" xfId="0" applyFont="1" applyBorder="1" applyAlignment="1">
      <alignment vertical="center"/>
    </xf>
    <xf numFmtId="169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right" vertical="center"/>
    </xf>
    <xf numFmtId="0" fontId="4" fillId="0" borderId="43" xfId="0" applyFont="1" applyBorder="1" applyAlignment="1">
      <alignment vertical="center"/>
    </xf>
    <xf numFmtId="169" fontId="4" fillId="0" borderId="42" xfId="0" applyNumberFormat="1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left" vertical="center"/>
    </xf>
    <xf numFmtId="169" fontId="4" fillId="0" borderId="24" xfId="0" applyNumberFormat="1" applyFont="1" applyBorder="1" applyAlignment="1">
      <alignment horizontal="left" vertical="center"/>
    </xf>
    <xf numFmtId="0" fontId="4" fillId="4" borderId="44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shrinkToFit="1"/>
    </xf>
  </cellXfs>
  <cellStyles count="5">
    <cellStyle name="Heading" xfId="3"/>
    <cellStyle name="Heading1" xfId="4"/>
    <cellStyle name="Normal" xfId="0" builtinId="0"/>
    <cellStyle name="Result" xfId="1"/>
    <cellStyle name="Result2" xfId="2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65164B5-DA74-46DD-9CB4-F2E36D7F5BF5}">
  <header guid="{365164B5-DA74-46DD-9CB4-F2E36D7F5BF5}" dateTime="2020-06-03T09:43:54" maxSheetId="2" userName="Eugene Mah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zoomScaleNormal="100" workbookViewId="0"/>
  </sheetViews>
  <sheetFormatPr defaultRowHeight="15.75" customHeight="1"/>
  <cols>
    <col min="1" max="1" width="2.5703125" style="1" customWidth="1"/>
    <col min="2" max="2" width="2.5703125" style="2" customWidth="1"/>
    <col min="3" max="13" width="11.5703125" style="2"/>
    <col min="14" max="14" width="2.5703125" style="3" customWidth="1"/>
    <col min="15" max="28" width="11.5703125" style="3"/>
    <col min="29" max="29" width="11.5703125" style="4"/>
    <col min="30" max="30" width="11.570312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108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/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/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20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/>
      </c>
      <c r="AD7" s="36" t="str">
        <f>IF(OR(AA2="",AA2=0),"",AA2)</f>
        <v/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21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23"/>
      <c r="AC8" s="35" t="str">
        <f t="shared" si="0"/>
        <v/>
      </c>
      <c r="AD8" s="124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38" t="str">
        <f>IF(R10="","",R10)</f>
        <v/>
      </c>
      <c r="G10" s="138"/>
      <c r="J10" s="52" t="s">
        <v>18</v>
      </c>
      <c r="K10" s="138" t="str">
        <f>IF(V10="","",V10)</f>
        <v/>
      </c>
      <c r="L10" s="138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51" t="str">
        <f>IF(R11="","",R11)</f>
        <v/>
      </c>
      <c r="G11" s="151"/>
      <c r="J11" s="52" t="s">
        <v>20</v>
      </c>
      <c r="K11" s="151" t="str">
        <f>IF(V11="","",V11)</f>
        <v/>
      </c>
      <c r="L11" s="151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51" t="str">
        <f>IF(R12="","",R12)</f>
        <v/>
      </c>
      <c r="G12" s="151"/>
      <c r="J12" s="52" t="s">
        <v>22</v>
      </c>
      <c r="K12" s="153" t="str">
        <f>IF(V12="","",V12)</f>
        <v/>
      </c>
      <c r="L12" s="153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51" t="str">
        <f>IF(R13="","",R13)</f>
        <v/>
      </c>
      <c r="G13" s="151"/>
      <c r="J13" s="52"/>
      <c r="K13" s="152"/>
      <c r="L13" s="152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38" t="str">
        <f>IF(R17="","",R17)</f>
        <v/>
      </c>
      <c r="G16" s="138"/>
      <c r="J16" s="52" t="s">
        <v>27</v>
      </c>
      <c r="K16" s="150" t="str">
        <f>IF(V17="","",V17)</f>
        <v/>
      </c>
      <c r="L16" s="150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38" t="str">
        <f>IF(R18="","",R18)</f>
        <v/>
      </c>
      <c r="G17" s="138"/>
      <c r="J17" s="52" t="s">
        <v>29</v>
      </c>
      <c r="K17" s="138" t="str">
        <f>IF(V18="","",V18)</f>
        <v/>
      </c>
      <c r="L17" s="138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38" t="str">
        <f>IF(R19="","",R19)</f>
        <v/>
      </c>
      <c r="G18" s="138"/>
      <c r="J18" s="52" t="s">
        <v>31</v>
      </c>
      <c r="K18" s="138" t="str">
        <f>IF(V19="","",V19)</f>
        <v/>
      </c>
      <c r="L18" s="138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38" t="str">
        <f>IF(R22="","",R22)</f>
        <v/>
      </c>
      <c r="G21" s="138"/>
      <c r="J21" s="52" t="s">
        <v>35</v>
      </c>
      <c r="K21" s="138" t="str">
        <f>IF(V22="","",V22)</f>
        <v/>
      </c>
      <c r="L21" s="138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50" t="str">
        <f>IF(R23="","",R23)</f>
        <v/>
      </c>
      <c r="G22" s="150"/>
      <c r="J22" s="52" t="s">
        <v>36</v>
      </c>
      <c r="K22" s="138" t="str">
        <f>IF(V23="","",V23)</f>
        <v/>
      </c>
      <c r="L22" s="138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38" t="str">
        <f>IF(V24="","",V24)</f>
        <v/>
      </c>
      <c r="L23" s="138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38" t="str">
        <f>IF(R25="","",R25)</f>
        <v/>
      </c>
      <c r="G24" s="138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38" t="str">
        <f>IF(R26="","",R26)</f>
        <v/>
      </c>
      <c r="G25" s="138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38" t="str">
        <f>IF(R27="","",R27)</f>
        <v/>
      </c>
      <c r="G26" s="138"/>
      <c r="J26" s="52" t="s">
        <v>40</v>
      </c>
      <c r="K26" s="138" t="str">
        <f>IF(V27="","",V27)</f>
        <v/>
      </c>
      <c r="L26" s="138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38" t="str">
        <f>IF(V28="","",V28)</f>
        <v/>
      </c>
      <c r="L27" s="138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38" t="str">
        <f>IF(R29="","",R29)</f>
        <v/>
      </c>
      <c r="G28" s="138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38" t="str">
        <f>IF(R30="","",R30)</f>
        <v/>
      </c>
      <c r="G29" s="138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38" t="str">
        <f>IF(R31="","",R31)</f>
        <v/>
      </c>
      <c r="G30" s="138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39" t="s">
        <v>46</v>
      </c>
      <c r="M34" s="139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50</v>
      </c>
      <c r="E36" s="72" t="s">
        <v>51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52</v>
      </c>
      <c r="E37" s="72" t="s">
        <v>53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54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51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55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53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54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56</v>
      </c>
      <c r="L41" s="21"/>
      <c r="M41" s="79"/>
      <c r="O41" s="77"/>
      <c r="P41" s="23" t="s">
        <v>55</v>
      </c>
      <c r="Y41" s="76"/>
    </row>
    <row r="42" spans="1:30" ht="15.75" customHeight="1">
      <c r="A42" s="5">
        <v>42</v>
      </c>
      <c r="B42" s="14"/>
      <c r="C42" s="71"/>
      <c r="E42" s="72" t="s">
        <v>57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58</v>
      </c>
      <c r="AB42" s="49"/>
      <c r="AC42" s="35" t="str">
        <f>IF(AB42&lt;&gt;AD42,"Change","")</f>
        <v>Change</v>
      </c>
      <c r="AD42" s="50" t="str">
        <f>IF(U94="","",U94)</f>
        <v>Piranha CB2-17090320</v>
      </c>
    </row>
    <row r="43" spans="1:30" ht="15.75" customHeight="1">
      <c r="A43" s="5">
        <v>43</v>
      </c>
      <c r="B43" s="14"/>
      <c r="E43" s="2" t="s">
        <v>59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56</v>
      </c>
      <c r="Y43" s="76"/>
      <c r="AA43" s="22" t="s">
        <v>60</v>
      </c>
      <c r="AB43" s="49"/>
      <c r="AC43" s="35" t="str">
        <f>IF(AB43&lt;&gt;AD43,"Change","")</f>
        <v>Change</v>
      </c>
      <c r="AD43" s="50" t="str">
        <f>IF(X95="","",X95)</f>
        <v>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57</v>
      </c>
      <c r="Y44" s="76"/>
    </row>
    <row r="45" spans="1:30" ht="15.75" customHeight="1">
      <c r="A45" s="5">
        <v>45</v>
      </c>
      <c r="B45" s="14"/>
      <c r="C45" s="51"/>
      <c r="F45" s="61" t="s">
        <v>61</v>
      </c>
      <c r="L45" s="21"/>
      <c r="M45" s="79"/>
      <c r="O45" s="77"/>
      <c r="P45" s="3" t="s">
        <v>59</v>
      </c>
      <c r="Y45" s="76"/>
    </row>
    <row r="46" spans="1:30" ht="15.75" customHeight="1">
      <c r="A46" s="5">
        <v>46</v>
      </c>
      <c r="B46" s="14"/>
      <c r="C46" s="51"/>
      <c r="E46" s="72" t="s">
        <v>62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63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61</v>
      </c>
      <c r="Y47" s="76"/>
    </row>
    <row r="48" spans="1:30" ht="15.75" customHeight="1">
      <c r="A48" s="5">
        <v>48</v>
      </c>
      <c r="B48" s="14"/>
      <c r="C48" s="51"/>
      <c r="E48" s="72" t="s">
        <v>64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62</v>
      </c>
      <c r="Y48" s="76"/>
    </row>
    <row r="49" spans="1:25" ht="15.75" customHeight="1">
      <c r="A49" s="5">
        <v>49</v>
      </c>
      <c r="B49" s="14"/>
      <c r="C49" s="51"/>
      <c r="E49" s="72" t="s">
        <v>65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63</v>
      </c>
      <c r="Y49" s="76"/>
    </row>
    <row r="50" spans="1:25" ht="15.75" customHeight="1" thickBot="1">
      <c r="A50" s="5">
        <v>50</v>
      </c>
      <c r="B50" s="24"/>
      <c r="C50" s="25"/>
      <c r="D50" s="25"/>
      <c r="E50" s="25" t="s">
        <v>113</v>
      </c>
      <c r="F50" s="25"/>
      <c r="G50" s="25"/>
      <c r="H50" s="25"/>
      <c r="I50" s="25"/>
      <c r="J50" s="25"/>
      <c r="K50" s="25"/>
      <c r="L50" s="136" t="str">
        <f>IF(O52="","TBD",IF(O52=1,"YES",IF(O52=3,"NA","")))</f>
        <v>NA</v>
      </c>
      <c r="M50" s="26"/>
      <c r="O50" s="77"/>
      <c r="P50" s="23" t="s">
        <v>64</v>
      </c>
      <c r="Y50" s="76"/>
    </row>
    <row r="51" spans="1:25" ht="15.75" customHeight="1" thickTop="1">
      <c r="A51" s="5">
        <v>51</v>
      </c>
      <c r="O51" s="77"/>
      <c r="P51" s="23" t="s">
        <v>65</v>
      </c>
      <c r="Y51" s="76"/>
    </row>
    <row r="52" spans="1:25" ht="15.75" customHeight="1" thickBot="1">
      <c r="A52" s="5">
        <v>52</v>
      </c>
      <c r="H52" s="37"/>
      <c r="O52" s="135">
        <v>3</v>
      </c>
      <c r="P52" s="81" t="s">
        <v>113</v>
      </c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 thickBot="1">
      <c r="A53" s="5">
        <v>53</v>
      </c>
    </row>
    <row r="54" spans="1:25" ht="15.75" customHeight="1">
      <c r="A54" s="5">
        <v>54</v>
      </c>
      <c r="O54" s="83" t="s">
        <v>66</v>
      </c>
      <c r="P54" s="84"/>
      <c r="Q54" s="84"/>
      <c r="R54" s="84"/>
      <c r="S54" s="84"/>
      <c r="T54" s="84"/>
      <c r="U54" s="84"/>
      <c r="V54" s="85" t="s">
        <v>67</v>
      </c>
      <c r="W54" s="84"/>
      <c r="X54" s="84"/>
      <c r="Y54" s="86"/>
    </row>
    <row r="55" spans="1:25" ht="15.75" customHeight="1">
      <c r="A55" s="5">
        <v>55</v>
      </c>
      <c r="O55" s="75"/>
      <c r="S55" s="140" t="s">
        <v>68</v>
      </c>
      <c r="T55" s="140"/>
      <c r="Y55" s="76"/>
    </row>
    <row r="56" spans="1:25" ht="15.75" customHeight="1">
      <c r="A56" s="5">
        <v>56</v>
      </c>
      <c r="O56" s="87" t="s">
        <v>69</v>
      </c>
      <c r="P56" s="4" t="s">
        <v>70</v>
      </c>
      <c r="Q56" s="4" t="s">
        <v>71</v>
      </c>
      <c r="R56" s="4" t="s">
        <v>72</v>
      </c>
      <c r="S56" s="4" t="s">
        <v>73</v>
      </c>
      <c r="T56" s="4" t="s">
        <v>74</v>
      </c>
      <c r="V56" s="4" t="s">
        <v>14</v>
      </c>
      <c r="W56" s="4" t="s">
        <v>75</v>
      </c>
      <c r="Y56" s="76"/>
    </row>
    <row r="57" spans="1:25" ht="15.75" customHeight="1">
      <c r="A57" s="5">
        <v>57</v>
      </c>
      <c r="O57" s="88" t="s">
        <v>76</v>
      </c>
      <c r="P57" s="89" t="s">
        <v>77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78</v>
      </c>
      <c r="W57" s="89"/>
      <c r="Y57" s="76"/>
    </row>
    <row r="58" spans="1:25" ht="15.75" customHeight="1">
      <c r="A58" s="5">
        <v>58</v>
      </c>
      <c r="O58" s="88" t="s">
        <v>79</v>
      </c>
      <c r="P58" s="89" t="s">
        <v>77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80</v>
      </c>
      <c r="W58" s="89"/>
      <c r="Y58" s="76"/>
    </row>
    <row r="59" spans="1:25" ht="15.75" customHeight="1">
      <c r="A59" s="5">
        <v>59</v>
      </c>
      <c r="C59" s="52" t="s">
        <v>8</v>
      </c>
      <c r="D59" s="122" t="str">
        <f>IF($P$7="","",$P$7)</f>
        <v/>
      </c>
      <c r="L59" s="52" t="s">
        <v>9</v>
      </c>
      <c r="M59" s="53" t="str">
        <f>IF($X$7="","",$X$7)</f>
        <v>Eugene Mah</v>
      </c>
      <c r="O59" s="88" t="s">
        <v>81</v>
      </c>
      <c r="P59" s="89" t="s">
        <v>77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82</v>
      </c>
      <c r="W59" s="89"/>
      <c r="Y59" s="76"/>
    </row>
    <row r="60" spans="1:25" ht="15.75" customHeight="1">
      <c r="A60" s="5">
        <v>60</v>
      </c>
      <c r="C60" s="52" t="s">
        <v>90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83</v>
      </c>
      <c r="P60" s="89" t="s">
        <v>77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84</v>
      </c>
      <c r="Y62" s="76"/>
    </row>
    <row r="63" spans="1:25" ht="15.75" customHeight="1" thickTop="1">
      <c r="A63" s="5">
        <v>3</v>
      </c>
      <c r="B63" s="6"/>
      <c r="C63" s="42" t="s">
        <v>66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85</v>
      </c>
      <c r="P63" s="89">
        <v>82</v>
      </c>
      <c r="Q63" s="3" t="s">
        <v>86</v>
      </c>
      <c r="R63" s="89"/>
      <c r="S63" s="89"/>
      <c r="T63" s="89"/>
      <c r="V63" s="22" t="s">
        <v>87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42" t="s">
        <v>93</v>
      </c>
      <c r="I64" s="143"/>
      <c r="K64" s="61" t="s">
        <v>67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69</v>
      </c>
      <c r="E65" s="97" t="s">
        <v>70</v>
      </c>
      <c r="F65" s="97" t="s">
        <v>71</v>
      </c>
      <c r="G65" s="97" t="s">
        <v>72</v>
      </c>
      <c r="H65" s="98" t="s">
        <v>73</v>
      </c>
      <c r="I65" s="99" t="s">
        <v>74</v>
      </c>
      <c r="K65" s="97" t="s">
        <v>14</v>
      </c>
      <c r="L65" s="111" t="s">
        <v>75</v>
      </c>
      <c r="M65" s="15"/>
      <c r="O65" s="90" t="s">
        <v>88</v>
      </c>
      <c r="U65" s="4" t="s">
        <v>89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75</v>
      </c>
      <c r="R66" s="140" t="s">
        <v>91</v>
      </c>
      <c r="S66" s="140"/>
      <c r="T66" s="140"/>
      <c r="U66" s="4" t="s">
        <v>91</v>
      </c>
      <c r="V66" s="4" t="s">
        <v>92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75</v>
      </c>
      <c r="R72" s="140" t="s">
        <v>91</v>
      </c>
      <c r="S72" s="140"/>
      <c r="T72" s="140"/>
      <c r="U72" s="4" t="s">
        <v>91</v>
      </c>
      <c r="V72" s="4" t="s">
        <v>92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88</v>
      </c>
      <c r="D75" s="104"/>
      <c r="E75" s="104"/>
      <c r="F75" s="104"/>
      <c r="G75" s="104"/>
      <c r="H75" s="104"/>
      <c r="I75" s="103" t="s">
        <v>94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75</v>
      </c>
      <c r="F77" s="97" t="s">
        <v>91</v>
      </c>
      <c r="G77" s="97" t="s">
        <v>92</v>
      </c>
      <c r="I77" s="146" t="s">
        <v>69</v>
      </c>
      <c r="J77" s="148" t="s">
        <v>95</v>
      </c>
      <c r="K77" s="144" t="s">
        <v>96</v>
      </c>
      <c r="L77" s="145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47"/>
      <c r="J78" s="149"/>
      <c r="K78" s="97" t="s">
        <v>97</v>
      </c>
      <c r="L78" s="97" t="s">
        <v>98</v>
      </c>
      <c r="M78" s="15"/>
      <c r="O78" s="93" t="str">
        <f>IF(O59="","",O59)</f>
        <v>Fast Array</v>
      </c>
      <c r="P78" s="4" t="s">
        <v>14</v>
      </c>
      <c r="Q78" s="4" t="s">
        <v>75</v>
      </c>
      <c r="R78" s="140" t="s">
        <v>91</v>
      </c>
      <c r="S78" s="140"/>
      <c r="T78" s="140"/>
      <c r="U78" s="4" t="s">
        <v>91</v>
      </c>
      <c r="V78" s="4" t="s">
        <v>92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IF(O100="","",O100)</f>
        <v>High Def</v>
      </c>
      <c r="J79" s="114" t="str">
        <f>IF(S100="","",S100)</f>
        <v/>
      </c>
      <c r="K79" s="114" t="str">
        <f t="shared" ref="K79:L82" si="7">IF(U100="","",U100)</f>
        <v/>
      </c>
      <c r="L79" s="114" t="str">
        <f t="shared" si="7"/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IF(O101="","",O101)</f>
        <v>Array</v>
      </c>
      <c r="J80" s="114" t="str">
        <f>IF(S101="","",S101)</f>
        <v/>
      </c>
      <c r="K80" s="114" t="str">
        <f t="shared" si="7"/>
        <v/>
      </c>
      <c r="L80" s="114" t="str">
        <f t="shared" si="7"/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IF(O102="","",O102)</f>
        <v>Fast Array</v>
      </c>
      <c r="J81" s="114" t="str">
        <f>IF(S102="","",S102)</f>
        <v/>
      </c>
      <c r="K81" s="114" t="str">
        <f t="shared" si="7"/>
        <v/>
      </c>
      <c r="L81" s="114" t="str">
        <f t="shared" si="7"/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IF(O103="","",O103)</f>
        <v>Turbo</v>
      </c>
      <c r="J82" s="114" t="str">
        <f>IF(S103="","",S103)</f>
        <v/>
      </c>
      <c r="K82" s="114" t="str">
        <f t="shared" si="7"/>
        <v/>
      </c>
      <c r="L82" s="114" t="str">
        <f t="shared" si="7"/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75</v>
      </c>
      <c r="F83" s="97" t="s">
        <v>91</v>
      </c>
      <c r="G83" s="97" t="s">
        <v>92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8">IF(P73="","",P73)</f>
        <v>Tableside</v>
      </c>
      <c r="E84" s="118" t="str">
        <f t="shared" si="8"/>
        <v/>
      </c>
      <c r="F84" s="113" t="str">
        <f t="shared" ref="F84:G87" si="9">IF(U73="","",U73)</f>
        <v/>
      </c>
      <c r="G84" s="114" t="str">
        <f t="shared" si="9"/>
        <v/>
      </c>
      <c r="I84" s="52" t="s">
        <v>111</v>
      </c>
      <c r="J84" s="128" t="str">
        <f>IF(U94="","",U94)</f>
        <v>Piranha CB2-17090320</v>
      </c>
      <c r="L84" s="130" t="s">
        <v>60</v>
      </c>
      <c r="M84" s="131" t="str">
        <f>IF(X94="","",X94)</f>
        <v>R100B</v>
      </c>
      <c r="O84" s="93" t="str">
        <f>IF(O60="","",O60)</f>
        <v>Turbo</v>
      </c>
      <c r="P84" s="4" t="s">
        <v>14</v>
      </c>
      <c r="Q84" s="4" t="s">
        <v>75</v>
      </c>
      <c r="R84" s="140" t="s">
        <v>91</v>
      </c>
      <c r="S84" s="140"/>
      <c r="T84" s="140"/>
      <c r="U84" s="4" t="s">
        <v>91</v>
      </c>
      <c r="V84" s="4" t="s">
        <v>92</v>
      </c>
      <c r="Y84" s="76"/>
    </row>
    <row r="85" spans="1:25" ht="15.75" customHeight="1">
      <c r="A85" s="5">
        <v>25</v>
      </c>
      <c r="B85" s="14"/>
      <c r="D85" s="97" t="str">
        <f t="shared" si="8"/>
        <v>Operator</v>
      </c>
      <c r="E85" s="118" t="str">
        <f t="shared" si="8"/>
        <v/>
      </c>
      <c r="F85" s="113" t="str">
        <f t="shared" si="9"/>
        <v/>
      </c>
      <c r="G85" s="114" t="str">
        <f t="shared" si="9"/>
        <v/>
      </c>
      <c r="I85" s="52" t="s">
        <v>109</v>
      </c>
      <c r="J85" s="129" t="str">
        <f>IF(U96="","",U96)</f>
        <v/>
      </c>
      <c r="L85" s="130" t="s">
        <v>109</v>
      </c>
      <c r="M85" s="132" t="str">
        <f>IF(X96="","",X96)</f>
        <v/>
      </c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8"/>
        <v>Door</v>
      </c>
      <c r="E86" s="118" t="str">
        <f t="shared" si="8"/>
        <v/>
      </c>
      <c r="F86" s="113" t="str">
        <f t="shared" si="9"/>
        <v/>
      </c>
      <c r="G86" s="114" t="str">
        <f t="shared" si="9"/>
        <v/>
      </c>
      <c r="I86" s="52" t="s">
        <v>110</v>
      </c>
      <c r="J86" s="129" t="str">
        <f>IF(U97="","",U97)</f>
        <v/>
      </c>
      <c r="L86" s="130" t="s">
        <v>110</v>
      </c>
      <c r="M86" s="132" t="str">
        <f>IF(X97="","",X97)</f>
        <v/>
      </c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8"/>
        <v/>
      </c>
      <c r="E87" s="118" t="str">
        <f t="shared" si="8"/>
        <v/>
      </c>
      <c r="F87" s="113" t="str">
        <f t="shared" si="9"/>
        <v/>
      </c>
      <c r="G87" s="114" t="str">
        <f t="shared" si="9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75</v>
      </c>
      <c r="F89" s="97" t="s">
        <v>91</v>
      </c>
      <c r="G89" s="97" t="s">
        <v>92</v>
      </c>
      <c r="M89" s="15"/>
      <c r="O89" s="75"/>
      <c r="Y89" s="76"/>
    </row>
    <row r="90" spans="1:25" ht="15.75" customHeight="1">
      <c r="A90" s="5">
        <v>30</v>
      </c>
      <c r="B90" s="14"/>
      <c r="D90" s="97" t="str">
        <f t="shared" ref="D90:E93" si="10">IF(P79="","",P79)</f>
        <v>Tableside</v>
      </c>
      <c r="E90" s="118" t="str">
        <f t="shared" si="10"/>
        <v/>
      </c>
      <c r="F90" s="113" t="str">
        <f t="shared" ref="F90:G93" si="11">IF(U79="","",U79)</f>
        <v/>
      </c>
      <c r="G90" s="114" t="str">
        <f t="shared" si="11"/>
        <v/>
      </c>
      <c r="M90" s="15"/>
      <c r="O90" s="75"/>
      <c r="P90" s="22" t="s">
        <v>111</v>
      </c>
      <c r="Q90" s="125"/>
      <c r="S90" s="22" t="s">
        <v>109</v>
      </c>
      <c r="T90" s="127"/>
      <c r="V90" s="22" t="s">
        <v>110</v>
      </c>
      <c r="W90" s="127"/>
      <c r="Y90" s="76"/>
    </row>
    <row r="91" spans="1:25" ht="15.75" customHeight="1" thickBot="1">
      <c r="A91" s="5">
        <v>31</v>
      </c>
      <c r="B91" s="14"/>
      <c r="D91" s="97" t="str">
        <f t="shared" si="10"/>
        <v>Operator</v>
      </c>
      <c r="E91" s="118" t="str">
        <f t="shared" si="10"/>
        <v/>
      </c>
      <c r="F91" s="113" t="str">
        <f t="shared" si="11"/>
        <v/>
      </c>
      <c r="G91" s="114" t="str">
        <f t="shared" si="11"/>
        <v/>
      </c>
      <c r="M91" s="15"/>
      <c r="O91" s="80"/>
      <c r="P91" s="81"/>
      <c r="Q91" s="81"/>
      <c r="R91" s="81"/>
      <c r="S91" s="81"/>
      <c r="T91" s="81"/>
      <c r="U91" s="81"/>
      <c r="V91" s="81"/>
      <c r="W91" s="81"/>
      <c r="X91" s="81"/>
      <c r="Y91" s="82"/>
    </row>
    <row r="92" spans="1:25" ht="15.75" customHeight="1">
      <c r="A92" s="5">
        <v>32</v>
      </c>
      <c r="B92" s="14"/>
      <c r="D92" s="97" t="str">
        <f t="shared" si="10"/>
        <v>Door</v>
      </c>
      <c r="E92" s="118" t="str">
        <f t="shared" si="10"/>
        <v/>
      </c>
      <c r="F92" s="113" t="str">
        <f t="shared" si="11"/>
        <v/>
      </c>
      <c r="G92" s="114" t="str">
        <f t="shared" si="11"/>
        <v/>
      </c>
      <c r="M92" s="15"/>
      <c r="O92" s="105"/>
      <c r="P92" s="84"/>
      <c r="Q92" s="84"/>
      <c r="R92" s="84"/>
      <c r="S92" s="84"/>
      <c r="T92" s="84"/>
      <c r="U92" s="84"/>
      <c r="V92" s="84"/>
      <c r="W92" s="84"/>
      <c r="X92" s="84"/>
      <c r="Y92" s="86"/>
    </row>
    <row r="93" spans="1:25" ht="15.75" customHeight="1">
      <c r="A93" s="5">
        <v>33</v>
      </c>
      <c r="B93" s="14"/>
      <c r="D93" s="97" t="str">
        <f t="shared" si="10"/>
        <v/>
      </c>
      <c r="E93" s="118" t="str">
        <f t="shared" si="10"/>
        <v/>
      </c>
      <c r="F93" s="113" t="str">
        <f t="shared" si="11"/>
        <v/>
      </c>
      <c r="G93" s="114" t="str">
        <f t="shared" si="11"/>
        <v/>
      </c>
      <c r="M93" s="15"/>
      <c r="O93" s="90" t="s">
        <v>99</v>
      </c>
      <c r="Y93" s="76"/>
    </row>
    <row r="94" spans="1:25" ht="15.75" customHeight="1">
      <c r="A94" s="5">
        <v>34</v>
      </c>
      <c r="B94" s="14"/>
      <c r="M94" s="15"/>
      <c r="O94" s="77">
        <v>107</v>
      </c>
      <c r="P94" s="3" t="s">
        <v>100</v>
      </c>
      <c r="T94" s="22" t="s">
        <v>101</v>
      </c>
      <c r="U94" s="141" t="str">
        <f>IF(U95&lt;&gt;"",U95,IF(AB42="","",AB42))</f>
        <v>Piranha CB2-17090320</v>
      </c>
      <c r="V94" s="141"/>
      <c r="W94" s="22" t="s">
        <v>60</v>
      </c>
      <c r="X94" s="126" t="str">
        <f>IF(X95&lt;&gt;"",X95,IF(AB43="","",AB43))</f>
        <v>R100B</v>
      </c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75</v>
      </c>
      <c r="F95" s="97" t="s">
        <v>91</v>
      </c>
      <c r="G95" s="97" t="s">
        <v>92</v>
      </c>
      <c r="M95" s="15"/>
      <c r="O95" s="77">
        <v>42.4</v>
      </c>
      <c r="P95" s="3" t="s">
        <v>102</v>
      </c>
      <c r="U95" s="137" t="s">
        <v>103</v>
      </c>
      <c r="V95" s="137"/>
      <c r="X95" s="125" t="s">
        <v>112</v>
      </c>
      <c r="Y95" s="76"/>
    </row>
    <row r="96" spans="1:25" ht="15.75" customHeight="1">
      <c r="A96" s="5">
        <v>36</v>
      </c>
      <c r="B96" s="14"/>
      <c r="D96" s="97" t="str">
        <f t="shared" ref="D96:E99" si="12">IF(P85="","",P85)</f>
        <v>Tableside</v>
      </c>
      <c r="E96" s="118" t="str">
        <f t="shared" si="12"/>
        <v/>
      </c>
      <c r="F96" s="113" t="str">
        <f t="shared" ref="F96:G99" si="13">IF(U85="","",U85)</f>
        <v/>
      </c>
      <c r="G96" s="114" t="str">
        <f t="shared" si="13"/>
        <v/>
      </c>
      <c r="M96" s="15"/>
      <c r="O96" s="75"/>
      <c r="T96" s="22" t="s">
        <v>109</v>
      </c>
      <c r="U96" s="127"/>
      <c r="W96" s="22" t="s">
        <v>109</v>
      </c>
      <c r="X96" s="127"/>
      <c r="Y96" s="76"/>
    </row>
    <row r="97" spans="1:25" ht="15.75" customHeight="1">
      <c r="A97" s="5">
        <v>37</v>
      </c>
      <c r="B97" s="14"/>
      <c r="D97" s="97" t="str">
        <f t="shared" si="12"/>
        <v>Operator</v>
      </c>
      <c r="E97" s="118" t="str">
        <f t="shared" si="12"/>
        <v/>
      </c>
      <c r="F97" s="113" t="str">
        <f t="shared" si="13"/>
        <v/>
      </c>
      <c r="G97" s="114" t="str">
        <f t="shared" si="13"/>
        <v/>
      </c>
      <c r="M97" s="15"/>
      <c r="O97" s="90" t="s">
        <v>104</v>
      </c>
      <c r="T97" s="22" t="s">
        <v>110</v>
      </c>
      <c r="U97" s="127"/>
      <c r="W97" s="22" t="s">
        <v>110</v>
      </c>
      <c r="X97" s="127"/>
      <c r="Y97" s="76"/>
    </row>
    <row r="98" spans="1:25" ht="15.75" customHeight="1">
      <c r="A98" s="5">
        <v>38</v>
      </c>
      <c r="B98" s="14"/>
      <c r="D98" s="97" t="str">
        <f t="shared" si="12"/>
        <v>Door</v>
      </c>
      <c r="E98" s="118" t="str">
        <f t="shared" si="12"/>
        <v/>
      </c>
      <c r="F98" s="113" t="str">
        <f t="shared" si="13"/>
        <v/>
      </c>
      <c r="G98" s="114" t="str">
        <f t="shared" si="13"/>
        <v/>
      </c>
      <c r="M98" s="15"/>
      <c r="O98" s="107"/>
      <c r="P98" s="106"/>
      <c r="Q98" s="106"/>
      <c r="R98" s="106"/>
      <c r="S98" s="4" t="s">
        <v>89</v>
      </c>
      <c r="T98" s="106"/>
      <c r="U98" s="119" t="s">
        <v>105</v>
      </c>
      <c r="V98" s="119"/>
      <c r="Y98" s="76"/>
    </row>
    <row r="99" spans="1:25" ht="15.75" customHeight="1">
      <c r="A99" s="5">
        <v>39</v>
      </c>
      <c r="B99" s="14"/>
      <c r="D99" s="97" t="str">
        <f t="shared" si="12"/>
        <v/>
      </c>
      <c r="E99" s="118" t="str">
        <f t="shared" si="12"/>
        <v/>
      </c>
      <c r="F99" s="113" t="str">
        <f t="shared" si="13"/>
        <v/>
      </c>
      <c r="G99" s="114" t="str">
        <f t="shared" si="13"/>
        <v/>
      </c>
      <c r="M99" s="15"/>
      <c r="O99" s="108" t="s">
        <v>69</v>
      </c>
      <c r="P99" s="119" t="s">
        <v>106</v>
      </c>
      <c r="Q99" s="119"/>
      <c r="R99" s="119"/>
      <c r="S99" s="4" t="s">
        <v>97</v>
      </c>
      <c r="T99" s="4" t="s">
        <v>107</v>
      </c>
      <c r="U99" s="4" t="s">
        <v>97</v>
      </c>
      <c r="V99" s="4" t="s">
        <v>98</v>
      </c>
      <c r="Y99" s="76"/>
    </row>
    <row r="100" spans="1:25" ht="15.75" customHeight="1">
      <c r="A100" s="5">
        <v>40</v>
      </c>
      <c r="B100" s="14"/>
      <c r="M100" s="15"/>
      <c r="O100" s="109" t="str">
        <f>IF(O57="","",O57)</f>
        <v>High Def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IF(S100="","",S100*($O$94/$O$95)^2)</f>
        <v/>
      </c>
      <c r="V100" s="95" t="str">
        <f>IF(U100="","",U100/R57)</f>
        <v/>
      </c>
      <c r="Y100" s="76"/>
    </row>
    <row r="101" spans="1:25" ht="15.75" customHeight="1">
      <c r="A101" s="5">
        <v>41</v>
      </c>
      <c r="B101" s="14"/>
      <c r="D101" s="52" t="s">
        <v>111</v>
      </c>
      <c r="E101" s="133" t="str">
        <f>IF(Q90="","",Q90)</f>
        <v/>
      </c>
      <c r="M101" s="15"/>
      <c r="O101" s="109" t="str">
        <f>IF(O58="","",O58)</f>
        <v>Array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IF(S101="","",S101*($O$94/$O$95)^2)</f>
        <v/>
      </c>
      <c r="V101" s="95" t="str">
        <f>IF(U101="","",U101/R58)</f>
        <v/>
      </c>
      <c r="Y101" s="76"/>
    </row>
    <row r="102" spans="1:25" ht="15.75" customHeight="1">
      <c r="A102" s="5">
        <v>42</v>
      </c>
      <c r="B102" s="14"/>
      <c r="D102" s="52" t="s">
        <v>109</v>
      </c>
      <c r="E102" s="134" t="str">
        <f>IF(T90="","",T90)</f>
        <v/>
      </c>
      <c r="M102" s="15"/>
      <c r="O102" s="109" t="str">
        <f>IF(O59="","",O59)</f>
        <v>Fast Array</v>
      </c>
      <c r="P102" s="89"/>
      <c r="Q102" s="89"/>
      <c r="R102" s="89"/>
      <c r="S102" s="110" t="str">
        <f>IF(P102="","",AVERAGE(P102:R102))</f>
        <v/>
      </c>
      <c r="T102" s="110" t="str">
        <f>IF(P102="","",STDEV(P102:R102))</f>
        <v/>
      </c>
      <c r="U102" s="95" t="str">
        <f>IF(S102="","",S102*($O$94/$O$95)^2)</f>
        <v/>
      </c>
      <c r="V102" s="95" t="str">
        <f>IF(U102="","",U102/R59)</f>
        <v/>
      </c>
      <c r="Y102" s="76"/>
    </row>
    <row r="103" spans="1:25" ht="15.75" customHeight="1">
      <c r="A103" s="5">
        <v>43</v>
      </c>
      <c r="B103" s="14"/>
      <c r="D103" s="52" t="s">
        <v>110</v>
      </c>
      <c r="E103" s="134" t="str">
        <f>IF(W90="","",W90)</f>
        <v/>
      </c>
      <c r="M103" s="15"/>
      <c r="O103" s="109" t="str">
        <f>IF(O60="","",O60)</f>
        <v>Turbo</v>
      </c>
      <c r="P103" s="89"/>
      <c r="Q103" s="89"/>
      <c r="R103" s="89"/>
      <c r="S103" s="110" t="str">
        <f>IF(P103="","",AVERAGE(P103:R103))</f>
        <v/>
      </c>
      <c r="T103" s="110" t="str">
        <f>IF(P103="","",STDEV(P103:R103))</f>
        <v/>
      </c>
      <c r="U103" s="95" t="str">
        <f>IF(S103="","",S103*($O$94/$O$95)^2)</f>
        <v/>
      </c>
      <c r="V103" s="95" t="str">
        <f>IF(U103="","",U103/R60)</f>
        <v/>
      </c>
      <c r="Y103" s="76"/>
    </row>
    <row r="104" spans="1:25" ht="15.75" customHeight="1" thickBot="1">
      <c r="A104" s="5">
        <v>44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O104" s="80"/>
      <c r="P104" s="81"/>
      <c r="Q104" s="81"/>
      <c r="R104" s="81"/>
      <c r="S104" s="81"/>
      <c r="T104" s="81"/>
      <c r="U104" s="81"/>
      <c r="V104" s="81"/>
      <c r="W104" s="81"/>
      <c r="X104" s="81"/>
      <c r="Y104" s="82"/>
    </row>
    <row r="105" spans="1:25" ht="15.75" customHeight="1" thickTop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22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90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customSheetViews>
    <customSheetView guid="{FCFD580C-7BEB-4F5F-B2A6-4586EBD853CD}">
      <pageMargins left="0.5" right="0.5" top="0.59861111111111098" bottom="0.73750000000000004" header="0.5" footer="0.5"/>
      <pageSetup scale="75" orientation="portrait" useFirstPageNumber="1" horizontalDpi="300" verticalDpi="300" r:id="rId1"/>
      <headerFooter>
        <oddFooter>&amp;CPage &amp;P</oddFooter>
      </headerFooter>
    </customSheetView>
  </customSheetViews>
  <mergeCells count="39">
    <mergeCell ref="F10:G10"/>
    <mergeCell ref="K10:L10"/>
    <mergeCell ref="F11:G11"/>
    <mergeCell ref="K11:L11"/>
    <mergeCell ref="F12:G12"/>
    <mergeCell ref="K12:L12"/>
    <mergeCell ref="F13:G13"/>
    <mergeCell ref="K13:L13"/>
    <mergeCell ref="F16:G16"/>
    <mergeCell ref="K16:L16"/>
    <mergeCell ref="F17:G17"/>
    <mergeCell ref="K17:L17"/>
    <mergeCell ref="F18:G18"/>
    <mergeCell ref="K18:L18"/>
    <mergeCell ref="F21:G21"/>
    <mergeCell ref="K21:L21"/>
    <mergeCell ref="F22:G22"/>
    <mergeCell ref="K22:L22"/>
    <mergeCell ref="K23:L23"/>
    <mergeCell ref="F24:G24"/>
    <mergeCell ref="F25:G25"/>
    <mergeCell ref="F26:G26"/>
    <mergeCell ref="K26:L26"/>
    <mergeCell ref="U95:V95"/>
    <mergeCell ref="K27:L27"/>
    <mergeCell ref="F28:G28"/>
    <mergeCell ref="F29:G29"/>
    <mergeCell ref="F30:G30"/>
    <mergeCell ref="L34:M34"/>
    <mergeCell ref="S55:T55"/>
    <mergeCell ref="R66:T66"/>
    <mergeCell ref="R72:T72"/>
    <mergeCell ref="R78:T78"/>
    <mergeCell ref="U94:V94"/>
    <mergeCell ref="H64:I64"/>
    <mergeCell ref="K77:L77"/>
    <mergeCell ref="I77:I78"/>
    <mergeCell ref="J77:J78"/>
    <mergeCell ref="R84:T84"/>
  </mergeCells>
  <conditionalFormatting sqref="L35:L39 L42:L43 L46:L49">
    <cfRule type="cellIs" dxfId="2" priority="3" operator="equal">
      <formula>"TBD"</formula>
    </cfRule>
  </conditionalFormatting>
  <conditionalFormatting sqref="M35:M39 M42:M43 M46:M49">
    <cfRule type="cellIs" dxfId="1" priority="2" operator="equal">
      <formula>"NO"</formula>
    </cfRule>
  </conditionalFormatting>
  <conditionalFormatting sqref="L50">
    <cfRule type="cellIs" dxfId="0" priority="1" operator="equal">
      <formula>"TBD"</formula>
    </cfRule>
  </conditionalFormatting>
  <pageMargins left="0.5" right="0.5" top="0.59861111111111098" bottom="0.73750000000000004" header="0.5" footer="0.5"/>
  <pageSetup scale="75" orientation="portrait" useFirstPageNumber="1" horizontalDpi="300" verticalDpi="300" r:id="rId2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Mah</cp:lastModifiedBy>
  <cp:lastPrinted>2019-06-05T15:44:44Z</cp:lastPrinted>
  <dcterms:modified xsi:type="dcterms:W3CDTF">2020-06-03T13:43:55Z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