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16380" windowHeight="8190" tabRatio="500"/>
  </bookViews>
  <sheets>
    <sheet name="Sheet1" sheetId="1" r:id="rId1"/>
  </sheets>
  <definedNames>
    <definedName name="ALUM" localSheetId="0">#REF!</definedName>
    <definedName name="CTReport" localSheetId="0">#REF!</definedName>
    <definedName name="HVL" localSheetId="0">#REF!</definedName>
    <definedName name="LNEXP" localSheetId="0">#REF!</definedName>
    <definedName name="_xlnm.Print_Area" localSheetId="0">Sheet1!$B$1:$M$198</definedName>
    <definedName name="Z_B3B53441_1E98_4F76_BE9D_5905F2DE3FE8_.wvu.PrintArea" localSheetId="0" hidden="1">Sheet1!$B$1:$M$198</definedName>
  </definedNames>
  <calcPr calcId="191029"/>
  <customWorkbookViews>
    <customWorkbookView name="Eugene Mah - Personal View" guid="{B3B53441-1E98-4F76-BE9D-5905F2DE3FE8}" mergeInterval="0" personalView="1" maximized="1" xWindow="-8" yWindow="-8" windowWidth="1382" windowHeight="784" tabRatio="500" activeSheetId="1"/>
  </customWorkbookViews>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L46" i="1" l="1"/>
  <c r="M46" i="1"/>
  <c r="M53" i="1" l="1"/>
  <c r="L53" i="1"/>
  <c r="M128" i="1" l="1"/>
  <c r="J128" i="1"/>
  <c r="G128" i="1"/>
  <c r="K73" i="1"/>
  <c r="K72" i="1"/>
  <c r="K71" i="1"/>
  <c r="D197" i="1" l="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R163" i="1"/>
  <c r="D160" i="1"/>
  <c r="S162" i="1"/>
  <c r="D159" i="1"/>
  <c r="R161" i="1"/>
  <c r="D158" i="1"/>
  <c r="S160" i="1"/>
  <c r="D157" i="1"/>
  <c r="R159" i="1"/>
  <c r="D156" i="1"/>
  <c r="S158" i="1"/>
  <c r="D155" i="1"/>
  <c r="R157" i="1"/>
  <c r="D154" i="1"/>
  <c r="S156" i="1"/>
  <c r="D153" i="1"/>
  <c r="R155" i="1"/>
  <c r="D152" i="1"/>
  <c r="S154" i="1"/>
  <c r="D151" i="1"/>
  <c r="R153" i="1"/>
  <c r="D150" i="1"/>
  <c r="S152" i="1"/>
  <c r="D149" i="1"/>
  <c r="R151" i="1"/>
  <c r="D148" i="1"/>
  <c r="S150" i="1"/>
  <c r="D147" i="1"/>
  <c r="R149" i="1"/>
  <c r="D146" i="1"/>
  <c r="S148" i="1"/>
  <c r="D145" i="1"/>
  <c r="R147" i="1"/>
  <c r="D144" i="1"/>
  <c r="S146" i="1"/>
  <c r="D143" i="1"/>
  <c r="R145" i="1"/>
  <c r="D142" i="1"/>
  <c r="S144" i="1"/>
  <c r="D141" i="1"/>
  <c r="R143" i="1"/>
  <c r="D140" i="1"/>
  <c r="S142" i="1"/>
  <c r="D139" i="1"/>
  <c r="R141" i="1"/>
  <c r="D138" i="1"/>
  <c r="S140" i="1"/>
  <c r="D137" i="1"/>
  <c r="R139" i="1"/>
  <c r="D136" i="1"/>
  <c r="S138" i="1"/>
  <c r="R137" i="1"/>
  <c r="S136" i="1"/>
  <c r="M133" i="1"/>
  <c r="R135" i="1"/>
  <c r="S134" i="1"/>
  <c r="D131" i="1"/>
  <c r="R133" i="1"/>
  <c r="S132" i="1"/>
  <c r="R131" i="1"/>
  <c r="S130" i="1"/>
  <c r="D127" i="1"/>
  <c r="R129" i="1"/>
  <c r="S128" i="1"/>
  <c r="R127" i="1"/>
  <c r="S126" i="1"/>
  <c r="R120" i="1"/>
  <c r="Q120" i="1"/>
  <c r="D128" i="1" s="1"/>
  <c r="D114" i="1"/>
  <c r="T111" i="1"/>
  <c r="K119" i="1" s="1"/>
  <c r="S111" i="1"/>
  <c r="J119" i="1" s="1"/>
  <c r="R111" i="1"/>
  <c r="I119" i="1" s="1"/>
  <c r="Q111" i="1"/>
  <c r="H119" i="1" s="1"/>
  <c r="P111" i="1"/>
  <c r="G119" i="1" s="1"/>
  <c r="T110" i="1"/>
  <c r="S110" i="1"/>
  <c r="R110" i="1"/>
  <c r="Q110" i="1"/>
  <c r="P110" i="1"/>
  <c r="T109" i="1"/>
  <c r="S109" i="1"/>
  <c r="R109" i="1"/>
  <c r="Q109" i="1"/>
  <c r="P109" i="1"/>
  <c r="T108" i="1"/>
  <c r="S108" i="1"/>
  <c r="R108" i="1"/>
  <c r="U108" i="1" s="1"/>
  <c r="Q108" i="1"/>
  <c r="P108" i="1"/>
  <c r="T107" i="1"/>
  <c r="S107" i="1"/>
  <c r="R107" i="1"/>
  <c r="Q107" i="1"/>
  <c r="P107" i="1"/>
  <c r="T106" i="1"/>
  <c r="S106" i="1"/>
  <c r="S114" i="1" s="1"/>
  <c r="J121" i="1" s="1"/>
  <c r="R106" i="1"/>
  <c r="R113" i="1" s="1"/>
  <c r="Q106" i="1"/>
  <c r="Q93" i="1" s="1"/>
  <c r="P106" i="1"/>
  <c r="G118" i="1" s="1"/>
  <c r="T105" i="1"/>
  <c r="K117" i="1" s="1"/>
  <c r="S105" i="1"/>
  <c r="J117" i="1" s="1"/>
  <c r="R105" i="1"/>
  <c r="I117" i="1" s="1"/>
  <c r="Q105" i="1"/>
  <c r="H117" i="1" s="1"/>
  <c r="P105" i="1"/>
  <c r="G117" i="1" s="1"/>
  <c r="T104" i="1"/>
  <c r="K116" i="1" s="1"/>
  <c r="S104" i="1"/>
  <c r="J116" i="1" s="1"/>
  <c r="R104" i="1"/>
  <c r="I116" i="1" s="1"/>
  <c r="Q104" i="1"/>
  <c r="H116" i="1" s="1"/>
  <c r="P104" i="1"/>
  <c r="G116" i="1" s="1"/>
  <c r="T96" i="1"/>
  <c r="E119" i="1" s="1"/>
  <c r="R96" i="1"/>
  <c r="Q96" i="1"/>
  <c r="D119" i="1" s="1"/>
  <c r="P96" i="1"/>
  <c r="C119" i="1" s="1"/>
  <c r="T95" i="1"/>
  <c r="E118" i="1" s="1"/>
  <c r="R95" i="1"/>
  <c r="Q95" i="1"/>
  <c r="P95" i="1"/>
  <c r="C118" i="1" s="1"/>
  <c r="AD91" i="1"/>
  <c r="AC91" i="1" s="1"/>
  <c r="X94" i="1"/>
  <c r="T94" i="1"/>
  <c r="E117" i="1" s="1"/>
  <c r="R94" i="1"/>
  <c r="Q94" i="1"/>
  <c r="D117" i="1" s="1"/>
  <c r="P94" i="1"/>
  <c r="C117" i="1" s="1"/>
  <c r="R93" i="1"/>
  <c r="AD89" i="1"/>
  <c r="AC89" i="1" s="1"/>
  <c r="AD87" i="1"/>
  <c r="AC87" i="1" s="1"/>
  <c r="H86" i="1"/>
  <c r="E86" i="1"/>
  <c r="D86" i="1"/>
  <c r="C86" i="1"/>
  <c r="AD85" i="1"/>
  <c r="AC85" i="1" s="1"/>
  <c r="E85" i="1"/>
  <c r="D85" i="1"/>
  <c r="C85" i="1"/>
  <c r="Q87" i="1"/>
  <c r="E84" i="1"/>
  <c r="D84" i="1"/>
  <c r="C84" i="1"/>
  <c r="AD83" i="1"/>
  <c r="AC83" i="1" s="1"/>
  <c r="X86" i="1"/>
  <c r="W86" i="1"/>
  <c r="U86" i="1"/>
  <c r="I85" i="1" s="1"/>
  <c r="E83" i="1"/>
  <c r="D83" i="1"/>
  <c r="C83" i="1"/>
  <c r="Q85" i="1"/>
  <c r="E82" i="1"/>
  <c r="D82" i="1"/>
  <c r="C82" i="1"/>
  <c r="AD81" i="1"/>
  <c r="AC81" i="1" s="1"/>
  <c r="E81" i="1"/>
  <c r="D81" i="1"/>
  <c r="C81" i="1"/>
  <c r="Q83" i="1"/>
  <c r="AD79" i="1"/>
  <c r="AC79" i="1" s="1"/>
  <c r="U82" i="1"/>
  <c r="V82" i="1" s="1"/>
  <c r="T82" i="1"/>
  <c r="U81" i="1"/>
  <c r="V81" i="1" s="1"/>
  <c r="T81" i="1"/>
  <c r="Q81" i="1"/>
  <c r="D78" i="1"/>
  <c r="H85" i="1" s="1"/>
  <c r="AD77" i="1"/>
  <c r="AC77" i="1" s="1"/>
  <c r="U80" i="1"/>
  <c r="V80" i="1" s="1"/>
  <c r="T80" i="1"/>
  <c r="U79" i="1"/>
  <c r="V79" i="1" s="1"/>
  <c r="T79" i="1"/>
  <c r="Q79" i="1"/>
  <c r="AD75" i="1"/>
  <c r="AC75" i="1" s="1"/>
  <c r="U78" i="1"/>
  <c r="V78" i="1" s="1"/>
  <c r="T78" i="1"/>
  <c r="E75" i="1"/>
  <c r="X77" i="1"/>
  <c r="T83" i="1" s="1"/>
  <c r="U77" i="1"/>
  <c r="V77" i="1" s="1"/>
  <c r="T77" i="1"/>
  <c r="E74" i="1"/>
  <c r="AD73" i="1"/>
  <c r="AC73" i="1" s="1"/>
  <c r="E73" i="1"/>
  <c r="E72" i="1"/>
  <c r="AD71" i="1"/>
  <c r="AC71" i="1" s="1"/>
  <c r="E71" i="1"/>
  <c r="E70" i="1"/>
  <c r="AD69" i="1"/>
  <c r="AC69" i="1" s="1"/>
  <c r="AD67" i="1"/>
  <c r="AC67" i="1" s="1"/>
  <c r="M67" i="1"/>
  <c r="R66" i="1"/>
  <c r="AD65" i="1"/>
  <c r="AC65" i="1" s="1"/>
  <c r="U65" i="1"/>
  <c r="U66" i="1" s="1"/>
  <c r="T65" i="1"/>
  <c r="T66" i="1" s="1"/>
  <c r="R65" i="1"/>
  <c r="D65" i="1"/>
  <c r="X64" i="1"/>
  <c r="R64" i="1"/>
  <c r="AD63" i="1"/>
  <c r="AC63" i="1" s="1"/>
  <c r="R63" i="1"/>
  <c r="R62" i="1"/>
  <c r="AD61" i="1"/>
  <c r="AC61" i="1" s="1"/>
  <c r="R61" i="1"/>
  <c r="AD59" i="1"/>
  <c r="AC59" i="1" s="1"/>
  <c r="AD57" i="1"/>
  <c r="AC57" i="1" s="1"/>
  <c r="AD55" i="1"/>
  <c r="AC55" i="1" s="1"/>
  <c r="AD53" i="1"/>
  <c r="AC53" i="1" s="1"/>
  <c r="M52" i="1"/>
  <c r="L52" i="1"/>
  <c r="M51" i="1"/>
  <c r="L51" i="1"/>
  <c r="AD50" i="1"/>
  <c r="AC50" i="1" s="1"/>
  <c r="M50" i="1"/>
  <c r="L50" i="1"/>
  <c r="M49" i="1"/>
  <c r="L49" i="1"/>
  <c r="M48" i="1"/>
  <c r="L48" i="1"/>
  <c r="AD47" i="1"/>
  <c r="AC47" i="1" s="1"/>
  <c r="M47" i="1"/>
  <c r="L47" i="1"/>
  <c r="AD46" i="1"/>
  <c r="AC46" i="1" s="1"/>
  <c r="AD45" i="1"/>
  <c r="AC45" i="1" s="1"/>
  <c r="M45" i="1"/>
  <c r="L45" i="1"/>
  <c r="AD44" i="1"/>
  <c r="AC44" i="1" s="1"/>
  <c r="M44" i="1"/>
  <c r="L44" i="1"/>
  <c r="AD43" i="1"/>
  <c r="AC43" i="1" s="1"/>
  <c r="M43" i="1"/>
  <c r="L43" i="1"/>
  <c r="AD42" i="1"/>
  <c r="AC42" i="1" s="1"/>
  <c r="M42" i="1"/>
  <c r="L42" i="1"/>
  <c r="M41" i="1"/>
  <c r="L41" i="1"/>
  <c r="M38" i="1"/>
  <c r="L38" i="1"/>
  <c r="M37" i="1"/>
  <c r="L37" i="1"/>
  <c r="M36" i="1"/>
  <c r="L36" i="1"/>
  <c r="M35" i="1"/>
  <c r="L35" i="1"/>
  <c r="M34" i="1"/>
  <c r="L34" i="1"/>
  <c r="M33" i="1"/>
  <c r="L33" i="1"/>
  <c r="R30" i="1"/>
  <c r="AD34" i="1" s="1"/>
  <c r="AC34" i="1" s="1"/>
  <c r="R29" i="1"/>
  <c r="AD33" i="1" s="1"/>
  <c r="AC33" i="1" s="1"/>
  <c r="R28" i="1"/>
  <c r="AD32" i="1" s="1"/>
  <c r="AC32" i="1" s="1"/>
  <c r="V27" i="1"/>
  <c r="AD39" i="1" s="1"/>
  <c r="AC39" i="1" s="1"/>
  <c r="V26" i="1"/>
  <c r="AD38" i="1" s="1"/>
  <c r="AC38" i="1" s="1"/>
  <c r="R26" i="1"/>
  <c r="AD31" i="1" s="1"/>
  <c r="AC31" i="1" s="1"/>
  <c r="R25" i="1"/>
  <c r="F24" i="1" s="1"/>
  <c r="R24" i="1"/>
  <c r="F23" i="1" s="1"/>
  <c r="V23" i="1"/>
  <c r="AD37" i="1" s="1"/>
  <c r="AC37" i="1" s="1"/>
  <c r="V22" i="1"/>
  <c r="AD36" i="1" s="1"/>
  <c r="AC36" i="1" s="1"/>
  <c r="R22" i="1"/>
  <c r="AD28" i="1" s="1"/>
  <c r="AC28" i="1" s="1"/>
  <c r="V21" i="1"/>
  <c r="AD35" i="1" s="1"/>
  <c r="AC35" i="1" s="1"/>
  <c r="R21" i="1"/>
  <c r="F20" i="1" s="1"/>
  <c r="F21" i="1"/>
  <c r="AM18" i="1"/>
  <c r="AL18" i="1"/>
  <c r="V18" i="1"/>
  <c r="AD24" i="1" s="1"/>
  <c r="AC24" i="1" s="1"/>
  <c r="R18" i="1"/>
  <c r="AD22" i="1" s="1"/>
  <c r="AC22" i="1" s="1"/>
  <c r="AM17" i="1"/>
  <c r="AL17" i="1"/>
  <c r="V17" i="1"/>
  <c r="AD23" i="1" s="1"/>
  <c r="AC23" i="1" s="1"/>
  <c r="R17" i="1"/>
  <c r="AD21" i="1" s="1"/>
  <c r="AC21" i="1" s="1"/>
  <c r="F17" i="1"/>
  <c r="AM16" i="1"/>
  <c r="AL16" i="1"/>
  <c r="F16" i="1"/>
  <c r="AM15" i="1"/>
  <c r="AL15" i="1"/>
  <c r="AM14" i="1"/>
  <c r="AL14" i="1"/>
  <c r="R14" i="1"/>
  <c r="AD14" i="1" s="1"/>
  <c r="AC14" i="1" s="1"/>
  <c r="AM13" i="1"/>
  <c r="AL13" i="1"/>
  <c r="V13" i="1"/>
  <c r="AD18" i="1" s="1"/>
  <c r="AC18" i="1" s="1"/>
  <c r="R13" i="1"/>
  <c r="M198" i="1" s="1"/>
  <c r="AM12" i="1"/>
  <c r="AL12" i="1"/>
  <c r="V12" i="1"/>
  <c r="AD17" i="1" s="1"/>
  <c r="AC17" i="1" s="1"/>
  <c r="R12" i="1"/>
  <c r="F12" i="1" s="1"/>
  <c r="AM11" i="1"/>
  <c r="AL11" i="1"/>
  <c r="V11" i="1"/>
  <c r="AD16" i="1" s="1"/>
  <c r="AC16" i="1" s="1"/>
  <c r="R11" i="1"/>
  <c r="F11" i="1" s="1"/>
  <c r="K11" i="1"/>
  <c r="V10" i="1"/>
  <c r="AD15" i="1" s="1"/>
  <c r="AC15" i="1" s="1"/>
  <c r="R10" i="1"/>
  <c r="F10" i="1" s="1"/>
  <c r="AD8" i="1"/>
  <c r="AC8" i="1" s="1"/>
  <c r="P8" i="1"/>
  <c r="AD7" i="1"/>
  <c r="AC7" i="1"/>
  <c r="X7" i="1"/>
  <c r="M65" i="1" s="1"/>
  <c r="H5" i="1"/>
  <c r="M134" i="1" s="1"/>
  <c r="AA3" i="1"/>
  <c r="AD9" i="1" l="1"/>
  <c r="AC9" i="1" s="1"/>
  <c r="K22" i="1"/>
  <c r="AD12" i="1"/>
  <c r="AC12" i="1" s="1"/>
  <c r="U109" i="1"/>
  <c r="U87" i="1"/>
  <c r="U110" i="1"/>
  <c r="U107" i="1"/>
  <c r="K12" i="1"/>
  <c r="S95" i="1"/>
  <c r="K118" i="1"/>
  <c r="R114" i="1"/>
  <c r="I121" i="1" s="1"/>
  <c r="U95" i="1"/>
  <c r="F118" i="1" s="1"/>
  <c r="S96" i="1"/>
  <c r="U96" i="1" s="1"/>
  <c r="F119" i="1" s="1"/>
  <c r="U104" i="1"/>
  <c r="U106" i="1"/>
  <c r="L118" i="1" s="1"/>
  <c r="U105" i="1"/>
  <c r="L117" i="1" s="1"/>
  <c r="U111" i="1"/>
  <c r="L119" i="1" s="1"/>
  <c r="K13" i="1"/>
  <c r="F25" i="1"/>
  <c r="K16" i="1"/>
  <c r="K17" i="1"/>
  <c r="AD10" i="1"/>
  <c r="AC10" i="1" s="1"/>
  <c r="AD11" i="1"/>
  <c r="AC11" i="1" s="1"/>
  <c r="F29" i="1"/>
  <c r="AD30" i="1"/>
  <c r="AC30" i="1" s="1"/>
  <c r="U85" i="1"/>
  <c r="I84" i="1" s="1"/>
  <c r="F13" i="1"/>
  <c r="AD13" i="1"/>
  <c r="AC13" i="1" s="1"/>
  <c r="K25" i="1"/>
  <c r="D66" i="1"/>
  <c r="S94" i="1"/>
  <c r="U94" i="1" s="1"/>
  <c r="F117" i="1" s="1"/>
  <c r="D132" i="1"/>
  <c r="K20" i="1"/>
  <c r="W78" i="1"/>
  <c r="W81" i="1"/>
  <c r="X81" i="1" s="1"/>
  <c r="S113" i="1"/>
  <c r="S115" i="1" s="1"/>
  <c r="J122" i="1" s="1"/>
  <c r="D198" i="1"/>
  <c r="S93" i="1"/>
  <c r="D116" i="1"/>
  <c r="X63" i="1"/>
  <c r="I118" i="1"/>
  <c r="I120" i="1"/>
  <c r="P93" i="1"/>
  <c r="C116" i="1" s="1"/>
  <c r="K10" i="1"/>
  <c r="AD27" i="1"/>
  <c r="AC27" i="1" s="1"/>
  <c r="AD29" i="1"/>
  <c r="AC29" i="1" s="1"/>
  <c r="U83" i="1"/>
  <c r="H84" i="1"/>
  <c r="D118" i="1"/>
  <c r="H118" i="1"/>
  <c r="M131" i="1"/>
  <c r="K26" i="1"/>
  <c r="K21" i="1"/>
  <c r="F27" i="1"/>
  <c r="F28" i="1"/>
  <c r="W77" i="1"/>
  <c r="W82" i="1"/>
  <c r="X82" i="1" s="1"/>
  <c r="H80" i="1"/>
  <c r="M197" i="1"/>
  <c r="L116" i="1"/>
  <c r="AD51" i="1"/>
  <c r="AC51" i="1" s="1"/>
  <c r="M66" i="1"/>
  <c r="M68" i="1"/>
  <c r="M132" i="1"/>
  <c r="R115" i="1" l="1"/>
  <c r="I122" i="1" s="1"/>
  <c r="J120" i="1"/>
  <c r="U113" i="1"/>
  <c r="L120" i="1" s="1"/>
  <c r="X84" i="1"/>
  <c r="H81" i="1" s="1"/>
  <c r="T93" i="1"/>
  <c r="E116" i="1" s="1"/>
  <c r="J118" i="1"/>
  <c r="X65" i="1"/>
  <c r="AD48" i="1"/>
  <c r="AC48" i="1" s="1"/>
  <c r="H71" i="1"/>
  <c r="U93" i="1" l="1"/>
  <c r="X92" i="1" s="1"/>
  <c r="X66" i="1"/>
  <c r="H73" i="1" s="1"/>
  <c r="H72" i="1"/>
  <c r="X93" i="1" l="1"/>
  <c r="F121" i="1" s="1"/>
  <c r="F116" i="1"/>
  <c r="F120" i="1"/>
  <c r="AD52" i="1"/>
  <c r="AC52" i="1" s="1"/>
  <c r="X95" i="1" l="1"/>
  <c r="F122" i="1" s="1"/>
</calcChain>
</file>

<file path=xl/sharedStrings.xml><?xml version="1.0" encoding="utf-8"?>
<sst xmlns="http://schemas.openxmlformats.org/spreadsheetml/2006/main" count="402" uniqueCount="184">
  <si>
    <t>Print Area</t>
  </si>
  <si>
    <t>Medical University of South Carolina</t>
  </si>
  <si>
    <t>Page1</t>
  </si>
  <si>
    <t>Charleston, South Carolina</t>
  </si>
  <si>
    <t>All:</t>
  </si>
  <si>
    <t>Page1,HVLPage,ExpChart,ImgQuality,Compg1,Compg2,OutputGraphFl,OutputGraphDig,LeedsTO10</t>
  </si>
  <si>
    <t>Dental CT System Compliance Inspection</t>
  </si>
  <si>
    <t>Measurement Parameter</t>
  </si>
  <si>
    <t>Last Year</t>
  </si>
  <si>
    <t>This Year</t>
  </si>
  <si>
    <t>Date:</t>
  </si>
  <si>
    <t>Inspector:</t>
  </si>
  <si>
    <t>Eugene Mah</t>
  </si>
  <si>
    <t>Half Value Layer</t>
  </si>
  <si>
    <t>System Information</t>
  </si>
  <si>
    <t>Previous Date:</t>
  </si>
  <si>
    <t>Date</t>
  </si>
  <si>
    <t>DHEC</t>
  </si>
  <si>
    <t>MUSC</t>
  </si>
  <si>
    <t>Location</t>
  </si>
  <si>
    <t>Input Changes Only</t>
  </si>
  <si>
    <t>Inspector</t>
  </si>
  <si>
    <t>Min HVL</t>
  </si>
  <si>
    <t>HVL</t>
  </si>
  <si>
    <t>Max HVL</t>
  </si>
  <si>
    <t>Facility:</t>
  </si>
  <si>
    <t>Site Number:</t>
  </si>
  <si>
    <t>kVp</t>
  </si>
  <si>
    <t>(mm Al)</t>
  </si>
  <si>
    <t>Department:</t>
  </si>
  <si>
    <t>Authorized Use:</t>
  </si>
  <si>
    <t>Area/Division:</t>
  </si>
  <si>
    <t>Date of Installation:</t>
  </si>
  <si>
    <t>Survey ID:</t>
  </si>
  <si>
    <t>Accession Number:</t>
  </si>
  <si>
    <t>Room Number:</t>
  </si>
  <si>
    <t>CT Scanner</t>
  </si>
  <si>
    <t>Manufacturer:</t>
  </si>
  <si>
    <t>Manufacture Date:</t>
  </si>
  <si>
    <t>Model:</t>
  </si>
  <si>
    <t>Serial Number:</t>
  </si>
  <si>
    <t>Accesssion Number:</t>
  </si>
  <si>
    <t>X-Ray Tube</t>
  </si>
  <si>
    <t>Focal Spot Sizes (mm)</t>
  </si>
  <si>
    <t>Tube Designation/Use:</t>
  </si>
  <si>
    <t>Large:</t>
  </si>
  <si>
    <t>X-Ray Generator</t>
  </si>
  <si>
    <t>Small:</t>
  </si>
  <si>
    <t>Insert</t>
  </si>
  <si>
    <t>Micro:</t>
  </si>
  <si>
    <t>Filtration</t>
  </si>
  <si>
    <t>Inherent:</t>
  </si>
  <si>
    <t>Housing</t>
  </si>
  <si>
    <t>Added:</t>
  </si>
  <si>
    <t>X-Ray Tube 1</t>
  </si>
  <si>
    <t>Set kV</t>
  </si>
  <si>
    <t>Set mA</t>
  </si>
  <si>
    <t>kV</t>
  </si>
  <si>
    <t>Time (ms)</t>
  </si>
  <si>
    <t>mGy</t>
  </si>
  <si>
    <t>mGy/s</t>
  </si>
  <si>
    <t>Tot Filtr</t>
  </si>
  <si>
    <t>Pulses</t>
  </si>
  <si>
    <t>Rule Number</t>
  </si>
  <si>
    <t>Labels, Notices, Postings</t>
  </si>
  <si>
    <t>Compliance</t>
  </si>
  <si>
    <t>DHEC RHB 2.5.1.1</t>
  </si>
  <si>
    <t>DHEC Registration sticker is present, clearly visible and legible</t>
  </si>
  <si>
    <t>Inspection Results</t>
  </si>
  <si>
    <t>DHEC RHB 10.2.1</t>
  </si>
  <si>
    <t>DHEC form SC-RAH-20 “Notice to Employees” posted or referenced</t>
  </si>
  <si>
    <t>Enter 1 for YES, 2 for NO, 3 for NA</t>
  </si>
  <si>
    <t>Pregnancy Warning sign is posted</t>
  </si>
  <si>
    <t>DHEC RHB 4.3.1</t>
  </si>
  <si>
    <t>Radiation warning label posted on the generator control panel</t>
  </si>
  <si>
    <t>Operator manuals are available.</t>
  </si>
  <si>
    <t>Monthly radiation monitoring reports are posted.</t>
  </si>
  <si>
    <t>Radiation Safety</t>
  </si>
  <si>
    <t>Radiation warning light at room entrance is functional with selected tube</t>
  </si>
  <si>
    <t>CTDI Measurements</t>
  </si>
  <si>
    <t>Lead aprons available.</t>
  </si>
  <si>
    <t>kV:</t>
  </si>
  <si>
    <t>A properly designed and installed apron rack is present.</t>
  </si>
  <si>
    <t>mA:</t>
  </si>
  <si>
    <t>Documentation of annual protective apparel integrity inspection is available.</t>
  </si>
  <si>
    <t>Time (s):</t>
  </si>
  <si>
    <t>Patient restraint devices available.</t>
  </si>
  <si>
    <t>Beam width (mm):</t>
  </si>
  <si>
    <t>Chamber length (mm):</t>
  </si>
  <si>
    <t>Reconstructed images are free of artifacts</t>
  </si>
  <si>
    <t>Chamber CF:</t>
  </si>
  <si>
    <t>DHEC RHB 4.11.1.1</t>
  </si>
  <si>
    <t>Tomographic plane is indicated by a light source</t>
  </si>
  <si>
    <t>CTDIw:</t>
  </si>
  <si>
    <t>DHEC RHB 4.11.1.3.1</t>
  </si>
  <si>
    <t>Visual indication of x-ray production is present and functional</t>
  </si>
  <si>
    <t>DHEC RHB 4.11.1.6.1</t>
  </si>
  <si>
    <t>Positioning with the alignment light is accurate to within 2mm</t>
  </si>
  <si>
    <t>HVL Measured kV:</t>
  </si>
  <si>
    <t>DHEC RHB 4.11.2.5.1</t>
  </si>
  <si>
    <t>Technologist has a clear view of the patient during the scan</t>
  </si>
  <si>
    <t>HVL Measured:</t>
  </si>
  <si>
    <t>Patient communication system is operational</t>
  </si>
  <si>
    <t>mGy/mAs:</t>
  </si>
  <si>
    <t xml:space="preserve">Visual indication of x-ray production is present and functional </t>
  </si>
  <si>
    <t>High contrast resolution:</t>
  </si>
  <si>
    <t xml:space="preserve">Positioning with the alignment light is accurate to within 2mm </t>
  </si>
  <si>
    <t>Comment Page 1</t>
  </si>
  <si>
    <t>Measurement Protocols</t>
  </si>
  <si>
    <t>kVp:</t>
  </si>
  <si>
    <t>Center (mGy)</t>
  </si>
  <si>
    <t>Periph (mGy)</t>
  </si>
  <si>
    <t>Indicated CTDI (mGy):</t>
  </si>
  <si>
    <t>CTDIw (mGy):</t>
  </si>
  <si>
    <t>Previous CTDIw (mGy)</t>
  </si>
  <si>
    <t>Average:</t>
  </si>
  <si>
    <t>CTDI change:</t>
  </si>
  <si>
    <t>Room Number</t>
  </si>
  <si>
    <t>CTDI (mGy):</t>
  </si>
  <si>
    <t>Acceptable:</t>
  </si>
  <si>
    <t>Criteria:</t>
  </si>
  <si>
    <t>Change in CTDI from previous year is less than 15%</t>
  </si>
  <si>
    <t>Use DHEC standards? (Type 1 to base acceptance on DHEC criteria)</t>
  </si>
  <si>
    <t>mA</t>
  </si>
  <si>
    <t>mm Al</t>
  </si>
  <si>
    <t>Data Processing</t>
  </si>
  <si>
    <t>Avg Exp</t>
  </si>
  <si>
    <t>DATA(1/2)</t>
  </si>
  <si>
    <t>Data Al</t>
  </si>
  <si>
    <t>Data Exp</t>
  </si>
  <si>
    <t>LN(EXP)</t>
  </si>
  <si>
    <t>Set kVp:</t>
  </si>
  <si>
    <t>Al (mm)</t>
  </si>
  <si>
    <t>Measured HVL:</t>
  </si>
  <si>
    <t>HVL Acceptable:</t>
  </si>
  <si>
    <t>Acceptable (mm Al)</t>
  </si>
  <si>
    <t>Low</t>
  </si>
  <si>
    <t>ACCEPTABLE RESULTS (mm Al)</t>
  </si>
  <si>
    <t>Desired</t>
  </si>
  <si>
    <t>High</t>
  </si>
  <si>
    <t>Exposure Linearity</t>
  </si>
  <si>
    <t>Meas kV</t>
  </si>
  <si>
    <t>Time (s)</t>
  </si>
  <si>
    <t>mAs</t>
  </si>
  <si>
    <t>mGy/mAs</t>
  </si>
  <si>
    <t>Coeff of Linearity:</t>
  </si>
  <si>
    <t>`</t>
  </si>
  <si>
    <t>Previous mGy/mAs:</t>
  </si>
  <si>
    <t>Critiera:</t>
  </si>
  <si>
    <t>Coefficient of linearity &lt;= 10%.</t>
  </si>
  <si>
    <t>kVp accurate to within 5% of indicated.</t>
  </si>
  <si>
    <t>Field sizes</t>
  </si>
  <si>
    <t>kVp coefficient of variation (std dev./mean) &lt;= 5%.</t>
  </si>
  <si>
    <t>3D Teeth</t>
  </si>
  <si>
    <t>kV Accuracy, Reproducibility and Output</t>
  </si>
  <si>
    <t>Measuerd values</t>
  </si>
  <si>
    <t>kV % err</t>
  </si>
  <si>
    <t>Mean:</t>
  </si>
  <si>
    <t>St Dev:</t>
  </si>
  <si>
    <t>Coeff of Var:</t>
  </si>
  <si>
    <t>kV Accuracy, Reproducibility and Output, Exposure Linearity</t>
  </si>
  <si>
    <t>High Contrast Resolution</t>
  </si>
  <si>
    <t>lp/cm</t>
  </si>
  <si>
    <t>Acceptable</t>
  </si>
  <si>
    <t>Previous</t>
  </si>
  <si>
    <t>7 lp/cm</t>
  </si>
  <si>
    <t>Comments Page 1</t>
  </si>
  <si>
    <t>Previous Year Comments</t>
  </si>
  <si>
    <t>Comments:</t>
  </si>
  <si>
    <t>Do not exceed 390 chars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</si>
  <si>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</si>
  <si>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</si>
  <si>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</si>
  <si>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lp/cm:</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</si>
  <si>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</si>
  <si>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</si>
  <si>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</si>
  <si>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Revision 1.4-20190606</t>
  </si>
  <si>
    <t>Test equipment:</t>
  </si>
  <si>
    <t>Calibration date:</t>
  </si>
  <si>
    <t>Calibration due:</t>
  </si>
  <si>
    <t>Exposure switch is secured at a safe location</t>
  </si>
  <si>
    <t>DHEC RHB 4.11.2.1</t>
  </si>
  <si>
    <t>Unit installed as shown on shielding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</si>
</sst>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409]#,##0.00;[Red]\-[$$-409]#,##0.00"/>
    <numFmt numFmtId="165" formatCode="dd\-mmm\-yy"/>
    <numFmt numFmtId="166" formatCode="0.0"/>
    <numFmt numFmtId="167" formatCode="mmm\-yyyy"/>
    <numFmt numFmtId="168" formatCode="#"/>
    <numFmt numFmtId="169" formatCode="0.000"/>
    <numFmt numFmtId="170" formatCode="[$-409]d/mmm/yyyy;@"/>
  </numFmts>
  <fonts count="18" x14ac:knownFonts="1">
    <font>
      <sz val="12"/>
      <color rgb="FF000000"/>
      <name val="Calibri"/>
      <family val="2"/>
    </font>
    <font>
      <b/>
      <i/>
      <u/>
      <sz val="12"/>
      <color rgb="FF000000"/>
      <name val="Calibri"/>
      <family val="2"/>
    </font>
    <font>
      <b/>
      <i/>
      <sz val="16"/>
      <color rgb="FF000000"/>
      <name val="Calibri"/>
      <family val="2"/>
    </font>
    <font>
      <sz val="10"/>
      <name val="Times New Roman"/>
      <family val="1"/>
    </font>
    <font>
      <b/>
      <u/>
      <sz val="10"/>
      <name val="Times New Roman"/>
      <family val="1"/>
    </font>
    <font>
      <sz val="8"/>
      <color rgb="FF000000"/>
      <name val="Times New Roman"/>
      <family val="1"/>
    </font>
    <font>
      <sz val="12"/>
      <color rgb="FF000000"/>
      <name val="Times New Roman"/>
      <family val="1"/>
    </font>
    <font>
      <b/>
      <u/>
      <sz val="12"/>
      <color rgb="FF000000"/>
      <name val="Times New Roman"/>
      <family val="1"/>
    </font>
    <font>
      <b/>
      <i/>
      <sz val="12"/>
      <color rgb="FF000000"/>
      <name val="Times New Roman"/>
      <family val="1"/>
    </font>
    <font>
      <b/>
      <sz val="12"/>
      <color rgb="FF000000"/>
      <name val="Times New Roman"/>
      <family val="1"/>
    </font>
    <font>
      <sz val="12"/>
      <color rgb="FFFF0000"/>
      <name val="Times New Roman"/>
      <family val="1"/>
    </font>
    <font>
      <u/>
      <sz val="12"/>
      <color rgb="FF000000"/>
      <name val="Times New Roman"/>
      <family val="1"/>
    </font>
    <font>
      <sz val="10"/>
      <color rgb="FF000000"/>
      <name val="Times New Roman"/>
      <family val="1"/>
    </font>
    <font>
      <b/>
      <sz val="10"/>
      <color rgb="FF000000"/>
      <name val="Times New Roman"/>
      <family val="1"/>
    </font>
    <font>
      <b/>
      <sz val="10"/>
      <name val="Times New Roman"/>
      <family val="1"/>
    </font>
    <font>
      <sz val="12"/>
      <color rgb="FFFF6633"/>
      <name val="Times New Roman"/>
      <family val="1"/>
    </font>
    <font>
      <sz val="12"/>
      <color rgb="FF008080"/>
      <name val="Times New Roman"/>
      <family val="1"/>
    </font>
    <font>
      <sz val="12"/>
      <color rgb="FF000000"/>
      <name val="Calibri"/>
      <family val="2"/>
    </font>
  </fonts>
  <fills count="11">
    <fill>
      <patternFill patternType="none"/>
    </fill>
    <fill>
      <patternFill patternType="gray125"/>
    </fill>
    <fill>
      <patternFill patternType="solid">
        <fgColor rgb="FF3DEB3D"/>
        <bgColor rgb="FF99CC00"/>
      </patternFill>
    </fill>
    <fill>
      <patternFill patternType="solid">
        <fgColor rgb="FFFF0000"/>
        <bgColor rgb="FF993300"/>
      </patternFill>
    </fill>
    <fill>
      <patternFill patternType="solid">
        <fgColor rgb="FFFFFF80"/>
        <bgColor rgb="FFFFFF99"/>
      </patternFill>
    </fill>
    <fill>
      <patternFill patternType="solid">
        <fgColor rgb="FF23B8DC"/>
        <bgColor rgb="FF00CCFF"/>
      </patternFill>
    </fill>
    <fill>
      <patternFill patternType="solid">
        <fgColor rgb="FFE6E6E6"/>
        <bgColor rgb="FFEEEEEE"/>
      </patternFill>
    </fill>
    <fill>
      <patternFill patternType="solid">
        <fgColor rgb="FFFFFF99"/>
        <bgColor rgb="FFFFFF80"/>
      </patternFill>
    </fill>
    <fill>
      <patternFill patternType="solid">
        <fgColor rgb="FFEEEEEE"/>
        <bgColor rgb="FFE6E6E6"/>
      </patternFill>
    </fill>
    <fill>
      <patternFill patternType="solid">
        <fgColor rgb="FFCCFFFF"/>
        <bgColor rgb="FFCCFFFF"/>
      </patternFill>
    </fill>
    <fill>
      <patternFill patternType="solid">
        <fgColor rgb="FFFFFF99"/>
        <bgColor rgb="FFFFFFCC"/>
      </patternFill>
    </fill>
  </fills>
  <borders count="64">
    <border>
      <left/>
      <right/>
      <top/>
      <bottom/>
      <diagonal/>
    </border>
    <border>
      <left style="thin">
        <color auto="1"/>
      </left>
      <right style="thin">
        <color auto="1"/>
      </right>
      <top style="thin">
        <color auto="1"/>
      </top>
      <bottom style="thin">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hair">
        <color auto="1"/>
      </left>
      <right style="hair">
        <color auto="1"/>
      </right>
      <top style="hair">
        <color auto="1"/>
      </top>
      <bottom style="hair">
        <color auto="1"/>
      </bottom>
      <diagonal/>
    </border>
    <border>
      <left/>
      <right style="hair">
        <color auto="1"/>
      </right>
      <top/>
      <bottom style="hair">
        <color auto="1"/>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bottom style="hair">
        <color auto="1"/>
      </bottom>
      <diagonal/>
    </border>
    <border>
      <left style="medium">
        <color auto="1"/>
      </left>
      <right style="medium">
        <color auto="1"/>
      </right>
      <top style="medium">
        <color auto="1"/>
      </top>
      <bottom style="hair">
        <color auto="1"/>
      </bottom>
      <diagonal/>
    </border>
    <border>
      <left style="medium">
        <color auto="1"/>
      </left>
      <right style="medium">
        <color auto="1"/>
      </right>
      <top style="medium">
        <color auto="1"/>
      </top>
      <bottom style="thin">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hair">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medium">
        <color auto="1"/>
      </left>
      <right/>
      <top/>
      <bottom style="thin">
        <color auto="1"/>
      </bottom>
      <diagonal/>
    </border>
    <border>
      <left style="medium">
        <color auto="1"/>
      </left>
      <right style="medium">
        <color auto="1"/>
      </right>
      <top style="medium">
        <color auto="1"/>
      </top>
      <bottom style="medium">
        <color auto="1"/>
      </bottom>
      <diagonal/>
    </border>
    <border>
      <left style="medium">
        <color auto="1"/>
      </left>
      <right style="hair">
        <color auto="1"/>
      </right>
      <top/>
      <bottom style="medium">
        <color auto="1"/>
      </bottom>
      <diagonal/>
    </border>
    <border>
      <left style="hair">
        <color auto="1"/>
      </left>
      <right style="hair">
        <color auto="1"/>
      </right>
      <top/>
      <bottom style="medium">
        <color auto="1"/>
      </bottom>
      <diagonal/>
    </border>
    <border>
      <left style="hair">
        <color auto="1"/>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hair">
        <color auto="1"/>
      </right>
      <top style="medium">
        <color auto="1"/>
      </top>
      <bottom style="hair">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diagonal/>
    </border>
    <border>
      <left/>
      <right/>
      <top style="thin">
        <color auto="1"/>
      </top>
      <bottom/>
      <diagonal/>
    </border>
    <border>
      <left style="medium">
        <color auto="1"/>
      </left>
      <right style="medium">
        <color auto="1"/>
      </right>
      <top style="thin">
        <color auto="1"/>
      </top>
      <bottom style="medium">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top style="medium">
        <color auto="1"/>
      </top>
      <bottom style="thin">
        <color auto="1"/>
      </bottom>
      <diagonal/>
    </border>
    <border>
      <left style="hair">
        <color auto="1"/>
      </left>
      <right style="hair">
        <color auto="1"/>
      </right>
      <top style="hair">
        <color auto="1"/>
      </top>
      <bottom style="thin">
        <color auto="1"/>
      </bottom>
      <diagonal/>
    </border>
    <border>
      <left/>
      <right style="hair">
        <color auto="1"/>
      </right>
      <top style="hair">
        <color auto="1"/>
      </top>
      <bottom/>
      <diagonal/>
    </border>
    <border>
      <left/>
      <right style="hair">
        <color auto="1"/>
      </right>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top/>
      <bottom style="dotted">
        <color auto="1"/>
      </bottom>
      <diagonal/>
    </border>
    <border>
      <left/>
      <right/>
      <top style="dotted">
        <color auto="1"/>
      </top>
      <bottom style="dotted">
        <color auto="1"/>
      </bottom>
      <diagonal/>
    </border>
    <border>
      <left/>
      <right style="thin">
        <color auto="1"/>
      </right>
      <top/>
      <bottom/>
      <diagonal/>
    </border>
    <border>
      <left/>
      <right/>
      <top style="hair">
        <color auto="1"/>
      </top>
      <bottom style="hair">
        <color auto="1"/>
      </bottom>
      <diagonal/>
    </border>
    <border>
      <left style="thin">
        <color auto="1"/>
      </left>
      <right/>
      <top style="thin">
        <color auto="1"/>
      </top>
      <bottom style="thin">
        <color auto="1"/>
      </bottom>
      <diagonal/>
    </border>
    <border>
      <left style="hair">
        <color auto="1"/>
      </left>
      <right style="hair">
        <color auto="1"/>
      </right>
      <top/>
      <bottom style="hair">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double">
        <color auto="1"/>
      </right>
      <top/>
      <bottom style="thin">
        <color auto="1"/>
      </bottom>
      <diagonal/>
    </border>
  </borders>
  <cellStyleXfs count="9">
    <xf numFmtId="2" fontId="0" fillId="0" borderId="0">
      <alignment horizontal="center" vertical="center"/>
    </xf>
    <xf numFmtId="2" fontId="1" fillId="0" borderId="0" applyBorder="0" applyProtection="0">
      <alignment horizontal="center" vertical="center"/>
    </xf>
    <xf numFmtId="164" fontId="1" fillId="0" borderId="0" applyBorder="0" applyProtection="0">
      <alignment horizontal="center" vertical="center"/>
    </xf>
    <xf numFmtId="2" fontId="2" fillId="0" borderId="0" applyBorder="0" applyProtection="0">
      <alignment horizontal="center" vertical="center"/>
    </xf>
    <xf numFmtId="2" fontId="2" fillId="0" borderId="0" applyBorder="0" applyProtection="0">
      <alignment horizontal="center" vertical="center" textRotation="90"/>
    </xf>
    <xf numFmtId="2" fontId="17" fillId="2" borderId="0" applyBorder="0" applyProtection="0">
      <alignment horizontal="center" vertical="center"/>
    </xf>
    <xf numFmtId="2" fontId="17" fillId="3" borderId="0" applyBorder="0" applyProtection="0">
      <alignment horizontal="center" vertical="center"/>
    </xf>
    <xf numFmtId="1" fontId="3" fillId="4" borderId="1">
      <alignment horizontal="left" vertical="center"/>
      <protection locked="0"/>
    </xf>
    <xf numFmtId="1" fontId="4" fillId="0" borderId="0">
      <alignment horizontal="left" vertical="center"/>
    </xf>
  </cellStyleXfs>
  <cellXfs count="223">
    <xf numFmtId="2" fontId="0" fillId="0" borderId="0" xfId="0">
      <alignment horizontal="center" vertical="center"/>
    </xf>
    <xf numFmtId="2" fontId="5" fillId="0" borderId="0" xfId="0" applyFont="1" applyAlignment="1">
      <alignment horizontal="center" vertical="center"/>
    </xf>
    <xf numFmtId="2" fontId="6" fillId="0" borderId="0" xfId="0" applyFont="1" applyAlignment="1">
      <alignment horizontal="center" vertical="center"/>
    </xf>
    <xf numFmtId="0" fontId="5" fillId="0" borderId="0" xfId="0" applyNumberFormat="1" applyFont="1" applyAlignment="1">
      <alignment horizontal="center" vertical="center"/>
    </xf>
    <xf numFmtId="2" fontId="6" fillId="0" borderId="2" xfId="0" applyFont="1" applyBorder="1" applyAlignment="1">
      <alignment horizontal="center" vertical="center"/>
    </xf>
    <xf numFmtId="2" fontId="6" fillId="0" borderId="3" xfId="0" applyFont="1" applyBorder="1" applyAlignment="1">
      <alignment horizontal="center" vertical="center"/>
    </xf>
    <xf numFmtId="2" fontId="6" fillId="0" borderId="4" xfId="0" applyFont="1" applyBorder="1" applyAlignment="1">
      <alignment horizontal="center" vertical="center"/>
    </xf>
    <xf numFmtId="2" fontId="6" fillId="0" borderId="5" xfId="0" applyFont="1" applyBorder="1" applyAlignment="1">
      <alignment horizontal="left" vertical="center"/>
    </xf>
    <xf numFmtId="2" fontId="6" fillId="0" borderId="6" xfId="0" applyFont="1" applyBorder="1" applyAlignment="1">
      <alignment horizontal="center" vertical="center"/>
    </xf>
    <xf numFmtId="2" fontId="6" fillId="0" borderId="7" xfId="0" applyFont="1" applyBorder="1" applyAlignment="1">
      <alignment horizontal="center" vertical="center"/>
    </xf>
    <xf numFmtId="2" fontId="7" fillId="0" borderId="0" xfId="0" applyFont="1" applyAlignment="1">
      <alignment horizontal="center" vertical="center"/>
    </xf>
    <xf numFmtId="2" fontId="6" fillId="0" borderId="8" xfId="0" applyFont="1" applyBorder="1" applyAlignment="1">
      <alignment horizontal="center" vertical="center"/>
    </xf>
    <xf numFmtId="2" fontId="8" fillId="0" borderId="0" xfId="0" applyFont="1" applyAlignment="1">
      <alignment horizontal="center" vertical="center"/>
    </xf>
    <xf numFmtId="2" fontId="6" fillId="0" borderId="9" xfId="0" applyFont="1" applyBorder="1" applyAlignment="1">
      <alignment horizontal="center" vertical="center"/>
    </xf>
    <xf numFmtId="2" fontId="6" fillId="0" borderId="10" xfId="0" applyFont="1" applyBorder="1" applyAlignment="1">
      <alignment horizontal="center" vertical="center"/>
    </xf>
    <xf numFmtId="2" fontId="6" fillId="0" borderId="11" xfId="0" applyFont="1" applyBorder="1" applyAlignment="1">
      <alignment horizontal="center" vertical="center"/>
    </xf>
    <xf numFmtId="165" fontId="6" fillId="5" borderId="12" xfId="0" applyNumberFormat="1" applyFont="1" applyFill="1" applyBorder="1" applyAlignment="1">
      <alignment horizontal="left" vertical="center"/>
    </xf>
    <xf numFmtId="165" fontId="6" fillId="6" borderId="13" xfId="0" applyNumberFormat="1" applyFont="1" applyFill="1" applyBorder="1" applyAlignment="1">
      <alignment horizontal="left" vertical="center"/>
    </xf>
    <xf numFmtId="2" fontId="6" fillId="0" borderId="0" xfId="0" applyFont="1" applyAlignment="1">
      <alignment horizontal="right" vertical="center"/>
    </xf>
    <xf numFmtId="2" fontId="6" fillId="0" borderId="0" xfId="0" applyFont="1" applyAlignment="1">
      <alignment horizontal="left" vertical="center"/>
    </xf>
    <xf numFmtId="2" fontId="6" fillId="0" borderId="14" xfId="0" applyFont="1" applyBorder="1" applyAlignment="1">
      <alignment horizontal="center" vertical="center"/>
    </xf>
    <xf numFmtId="2" fontId="6" fillId="0" borderId="15" xfId="0" applyFont="1" applyBorder="1" applyAlignment="1">
      <alignment horizontal="center" vertical="center"/>
    </xf>
    <xf numFmtId="2" fontId="6" fillId="0" borderId="16" xfId="0" applyFont="1" applyBorder="1" applyAlignment="1">
      <alignment horizontal="center" vertical="center"/>
    </xf>
    <xf numFmtId="2" fontId="6" fillId="0" borderId="17" xfId="0" applyFont="1" applyBorder="1" applyAlignment="1">
      <alignment horizontal="center" vertical="center"/>
    </xf>
    <xf numFmtId="2" fontId="6" fillId="0" borderId="18" xfId="0" applyFont="1" applyBorder="1" applyAlignment="1">
      <alignment horizontal="center" vertical="center"/>
    </xf>
    <xf numFmtId="2" fontId="6" fillId="0" borderId="19" xfId="0" applyFont="1" applyBorder="1" applyAlignment="1">
      <alignment horizontal="center" vertical="center"/>
    </xf>
    <xf numFmtId="2" fontId="9" fillId="0" borderId="0" xfId="0" applyFont="1" applyAlignment="1">
      <alignment horizontal="right" vertical="center"/>
    </xf>
    <xf numFmtId="2" fontId="6" fillId="6" borderId="13" xfId="0" applyFont="1" applyFill="1" applyBorder="1" applyAlignment="1">
      <alignment horizontal="center" vertical="center"/>
    </xf>
    <xf numFmtId="2" fontId="6" fillId="5" borderId="12" xfId="0" applyFont="1" applyFill="1" applyBorder="1" applyAlignment="1">
      <alignment horizontal="center" vertical="center"/>
    </xf>
    <xf numFmtId="2" fontId="10" fillId="0" borderId="0" xfId="0" applyFont="1" applyAlignment="1">
      <alignment horizontal="center" vertical="center"/>
    </xf>
    <xf numFmtId="2" fontId="6" fillId="5" borderId="20" xfId="0" applyFont="1" applyFill="1" applyBorder="1" applyAlignment="1">
      <alignment horizontal="left" vertical="center"/>
    </xf>
    <xf numFmtId="2" fontId="9" fillId="0" borderId="0" xfId="0" applyFont="1" applyAlignment="1">
      <alignment horizontal="center" vertical="center"/>
    </xf>
    <xf numFmtId="2" fontId="9" fillId="0" borderId="3" xfId="0" applyFont="1" applyBorder="1" applyAlignment="1">
      <alignment horizontal="center" vertical="center"/>
    </xf>
    <xf numFmtId="2" fontId="6" fillId="0" borderId="5" xfId="0" applyFont="1" applyBorder="1" applyAlignment="1">
      <alignment horizontal="center" vertical="center"/>
    </xf>
    <xf numFmtId="2" fontId="9" fillId="0" borderId="6" xfId="0" applyFont="1" applyBorder="1" applyAlignment="1">
      <alignment horizontal="center" vertical="center"/>
    </xf>
    <xf numFmtId="2" fontId="9" fillId="5" borderId="12" xfId="0" applyFont="1" applyFill="1" applyBorder="1" applyAlignment="1">
      <alignment horizontal="left" vertical="center"/>
    </xf>
    <xf numFmtId="2" fontId="6" fillId="5" borderId="20" xfId="0" applyFont="1" applyFill="1" applyBorder="1" applyAlignment="1">
      <alignment horizontal="center" vertical="center"/>
    </xf>
    <xf numFmtId="2" fontId="6" fillId="0" borderId="23" xfId="0" applyFont="1" applyBorder="1" applyAlignment="1">
      <alignment horizontal="center" vertical="center"/>
    </xf>
    <xf numFmtId="2" fontId="6" fillId="0" borderId="24" xfId="0" applyFont="1" applyBorder="1" applyAlignment="1">
      <alignment horizontal="center" vertical="center"/>
    </xf>
    <xf numFmtId="2" fontId="6" fillId="0" borderId="25" xfId="0" applyFont="1" applyBorder="1" applyAlignment="1">
      <alignment horizontal="center" vertical="center"/>
    </xf>
    <xf numFmtId="2" fontId="6" fillId="0" borderId="1" xfId="0" applyFont="1" applyBorder="1" applyAlignment="1">
      <alignment horizontal="center" vertical="center"/>
    </xf>
    <xf numFmtId="2" fontId="6" fillId="0" borderId="26" xfId="0" applyFont="1" applyBorder="1" applyAlignment="1">
      <alignment horizontal="center" vertical="center"/>
    </xf>
    <xf numFmtId="2" fontId="6" fillId="6" borderId="13" xfId="0" applyFont="1" applyFill="1" applyBorder="1" applyAlignment="1">
      <alignment horizontal="left" vertical="center"/>
    </xf>
    <xf numFmtId="2" fontId="6" fillId="5" borderId="12" xfId="0" applyFont="1" applyFill="1" applyBorder="1" applyAlignment="1">
      <alignment horizontal="left" vertical="center"/>
    </xf>
    <xf numFmtId="166" fontId="6" fillId="0" borderId="24" xfId="0" applyNumberFormat="1" applyFont="1" applyBorder="1" applyAlignment="1">
      <alignment horizontal="center" vertical="center"/>
    </xf>
    <xf numFmtId="0" fontId="6" fillId="0" borderId="25" xfId="0" applyNumberFormat="1" applyFont="1" applyBorder="1" applyAlignment="1">
      <alignment horizontal="center" vertical="center"/>
    </xf>
    <xf numFmtId="166" fontId="6" fillId="0" borderId="1" xfId="0" applyNumberFormat="1" applyFont="1" applyBorder="1" applyAlignment="1">
      <alignment horizontal="center" vertical="center"/>
    </xf>
    <xf numFmtId="166" fontId="6" fillId="0" borderId="26" xfId="0" applyNumberFormat="1" applyFont="1" applyBorder="1" applyAlignment="1">
      <alignment horizontal="center" vertical="center"/>
    </xf>
    <xf numFmtId="167" fontId="6" fillId="6" borderId="13" xfId="0" applyNumberFormat="1" applyFont="1" applyFill="1" applyBorder="1" applyAlignment="1">
      <alignment horizontal="left" vertical="center"/>
    </xf>
    <xf numFmtId="167" fontId="6" fillId="5" borderId="12" xfId="0" applyNumberFormat="1" applyFont="1" applyFill="1" applyBorder="1" applyAlignment="1">
      <alignment horizontal="left" vertical="center"/>
    </xf>
    <xf numFmtId="168" fontId="6" fillId="6" borderId="13" xfId="0" applyNumberFormat="1" applyFont="1" applyFill="1" applyBorder="1" applyAlignment="1">
      <alignment horizontal="left" vertical="center"/>
    </xf>
    <xf numFmtId="168" fontId="6" fillId="5" borderId="12" xfId="0" applyNumberFormat="1" applyFont="1" applyFill="1" applyBorder="1" applyAlignment="1">
      <alignment horizontal="left" vertical="center"/>
    </xf>
    <xf numFmtId="2" fontId="6" fillId="0" borderId="0" xfId="0" applyFont="1" applyBorder="1" applyAlignment="1">
      <alignment horizontal="center" vertical="center"/>
    </xf>
    <xf numFmtId="2" fontId="6" fillId="0" borderId="29" xfId="0" applyFont="1" applyBorder="1" applyAlignment="1">
      <alignment horizontal="center" vertical="center"/>
    </xf>
    <xf numFmtId="167" fontId="6" fillId="6" borderId="20" xfId="0" applyNumberFormat="1" applyFont="1" applyFill="1" applyBorder="1" applyAlignment="1">
      <alignment horizontal="center" vertical="center"/>
    </xf>
    <xf numFmtId="167" fontId="6" fillId="5" borderId="20" xfId="0" applyNumberFormat="1" applyFont="1" applyFill="1" applyBorder="1" applyAlignment="1">
      <alignment horizontal="center" vertical="center"/>
    </xf>
    <xf numFmtId="0" fontId="6" fillId="6" borderId="13" xfId="0" applyNumberFormat="1" applyFont="1" applyFill="1" applyBorder="1" applyAlignment="1">
      <alignment horizontal="left" vertical="center"/>
    </xf>
    <xf numFmtId="0" fontId="6" fillId="0" borderId="30" xfId="0" applyNumberFormat="1" applyFont="1" applyBorder="1" applyAlignment="1">
      <alignment horizontal="center" vertical="center"/>
    </xf>
    <xf numFmtId="166" fontId="6" fillId="0" borderId="31" xfId="0" applyNumberFormat="1" applyFont="1" applyBorder="1" applyAlignment="1">
      <alignment horizontal="center" vertical="center"/>
    </xf>
    <xf numFmtId="166" fontId="6" fillId="0" borderId="32" xfId="0" applyNumberFormat="1" applyFont="1" applyBorder="1" applyAlignment="1">
      <alignment horizontal="center" vertical="center"/>
    </xf>
    <xf numFmtId="2" fontId="9" fillId="0" borderId="0" xfId="0" applyFont="1" applyAlignment="1">
      <alignment horizontal="left" vertical="center"/>
    </xf>
    <xf numFmtId="2" fontId="6" fillId="0" borderId="0" xfId="0" applyFont="1" applyAlignment="1">
      <alignment horizontal="center" vertical="center"/>
    </xf>
    <xf numFmtId="2" fontId="6" fillId="0" borderId="0" xfId="0" applyFont="1" applyAlignment="1">
      <alignment horizontal="right" vertical="center"/>
    </xf>
    <xf numFmtId="165" fontId="6" fillId="0" borderId="0" xfId="0" applyNumberFormat="1" applyFont="1" applyBorder="1" applyAlignment="1">
      <alignment horizontal="center" vertical="center"/>
    </xf>
    <xf numFmtId="2" fontId="6" fillId="0" borderId="33" xfId="0" applyFont="1" applyBorder="1" applyAlignment="1">
      <alignment horizontal="center" vertical="center"/>
    </xf>
    <xf numFmtId="166" fontId="6" fillId="0" borderId="34" xfId="0" applyNumberFormat="1" applyFont="1" applyBorder="1" applyAlignment="1">
      <alignment horizontal="center" vertical="center"/>
    </xf>
    <xf numFmtId="2" fontId="6" fillId="0" borderId="12" xfId="0" applyFont="1" applyBorder="1" applyAlignment="1">
      <alignment horizontal="center" vertical="center"/>
    </xf>
    <xf numFmtId="2" fontId="7" fillId="0" borderId="3" xfId="0" applyFont="1" applyBorder="1" applyAlignment="1">
      <alignment horizontal="center" vertical="center"/>
    </xf>
    <xf numFmtId="2" fontId="6" fillId="0" borderId="0" xfId="0" applyFont="1">
      <alignment horizontal="center" vertical="center"/>
    </xf>
    <xf numFmtId="2" fontId="6" fillId="0" borderId="0" xfId="0" applyFont="1" applyBorder="1" applyAlignment="1">
      <alignment horizontal="left" vertical="center"/>
    </xf>
    <xf numFmtId="2" fontId="11" fillId="0" borderId="0" xfId="0" applyFont="1" applyAlignment="1">
      <alignment horizontal="center" vertical="center"/>
    </xf>
    <xf numFmtId="2" fontId="11" fillId="0" borderId="9" xfId="0" applyFont="1" applyBorder="1" applyAlignment="1">
      <alignment horizontal="center" vertical="center"/>
    </xf>
    <xf numFmtId="2" fontId="9" fillId="0" borderId="5" xfId="0" applyFont="1" applyBorder="1" applyAlignment="1">
      <alignment horizontal="left" vertical="center"/>
    </xf>
    <xf numFmtId="0" fontId="6" fillId="7" borderId="35" xfId="0" applyNumberFormat="1" applyFont="1" applyFill="1" applyBorder="1" applyAlignment="1">
      <alignment horizontal="center" vertical="center"/>
    </xf>
    <xf numFmtId="2" fontId="6" fillId="0" borderId="0" xfId="0" applyFont="1" applyBorder="1" applyAlignment="1">
      <alignment horizontal="center" vertical="center"/>
    </xf>
    <xf numFmtId="2" fontId="6" fillId="5" borderId="20" xfId="0" applyFont="1" applyFill="1" applyBorder="1" applyAlignment="1">
      <alignment horizontal="center" vertical="center"/>
    </xf>
    <xf numFmtId="0" fontId="6" fillId="0" borderId="0" xfId="0" applyNumberFormat="1" applyFont="1" applyBorder="1" applyAlignment="1">
      <alignment horizontal="center" vertical="center"/>
    </xf>
    <xf numFmtId="0" fontId="6" fillId="6" borderId="20" xfId="0" applyNumberFormat="1" applyFont="1" applyFill="1" applyBorder="1" applyAlignment="1">
      <alignment horizontal="left" vertical="center"/>
    </xf>
    <xf numFmtId="2" fontId="7" fillId="0" borderId="5" xfId="0" applyFont="1" applyBorder="1" applyAlignment="1">
      <alignment horizontal="left" vertical="center"/>
    </xf>
    <xf numFmtId="2" fontId="6" fillId="0" borderId="6" xfId="0" applyFont="1" applyBorder="1" applyAlignment="1">
      <alignment horizontal="center" vertical="center"/>
    </xf>
    <xf numFmtId="2" fontId="6" fillId="0" borderId="7" xfId="0" applyFont="1" applyBorder="1" applyAlignment="1">
      <alignment horizontal="center" vertical="center"/>
    </xf>
    <xf numFmtId="2" fontId="6" fillId="0" borderId="10" xfId="0" applyFont="1" applyBorder="1" applyAlignment="1">
      <alignment horizontal="center" vertical="center"/>
    </xf>
    <xf numFmtId="0" fontId="6" fillId="7" borderId="27" xfId="0" applyNumberFormat="1" applyFont="1" applyFill="1" applyBorder="1" applyAlignment="1">
      <alignment horizontal="center" vertical="center"/>
    </xf>
    <xf numFmtId="0" fontId="6" fillId="6" borderId="20" xfId="0" applyNumberFormat="1" applyFont="1" applyFill="1" applyBorder="1" applyAlignment="1">
      <alignment horizontal="center" vertical="center"/>
    </xf>
    <xf numFmtId="2" fontId="6" fillId="0" borderId="11" xfId="0" applyFont="1" applyBorder="1" applyAlignment="1">
      <alignment horizontal="center" vertical="center"/>
    </xf>
    <xf numFmtId="1" fontId="6" fillId="0" borderId="0" xfId="0" applyNumberFormat="1" applyFont="1" applyBorder="1" applyAlignment="1">
      <alignment horizontal="center" vertical="center"/>
    </xf>
    <xf numFmtId="2" fontId="6" fillId="0" borderId="0" xfId="0" applyFont="1" applyBorder="1" applyAlignment="1">
      <alignment horizontal="right" vertical="center"/>
    </xf>
    <xf numFmtId="2" fontId="6" fillId="7" borderId="1" xfId="0" applyFont="1" applyFill="1" applyBorder="1" applyAlignment="1">
      <alignment horizontal="center" vertical="center"/>
    </xf>
    <xf numFmtId="2" fontId="6" fillId="0" borderId="36" xfId="0" applyFont="1" applyBorder="1" applyAlignment="1">
      <alignment horizontal="center" vertical="center"/>
    </xf>
    <xf numFmtId="2" fontId="6" fillId="8" borderId="1" xfId="0" applyFont="1" applyFill="1" applyBorder="1" applyAlignment="1">
      <alignment horizontal="center" vertical="center"/>
    </xf>
    <xf numFmtId="2" fontId="12" fillId="0" borderId="0" xfId="0" applyFont="1" applyAlignment="1">
      <alignment horizontal="right" vertical="center"/>
    </xf>
    <xf numFmtId="2" fontId="12" fillId="0" borderId="0" xfId="0" applyFont="1" applyAlignment="1">
      <alignment horizontal="center" vertical="center"/>
    </xf>
    <xf numFmtId="2" fontId="12" fillId="0" borderId="27" xfId="0" applyFont="1" applyBorder="1" applyAlignment="1">
      <alignment horizontal="center" vertical="center"/>
    </xf>
    <xf numFmtId="2" fontId="6" fillId="0" borderId="1" xfId="0" applyFont="1" applyBorder="1" applyAlignment="1">
      <alignment horizontal="center" vertical="center"/>
    </xf>
    <xf numFmtId="10" fontId="6" fillId="0" borderId="1" xfId="0" applyNumberFormat="1" applyFont="1" applyBorder="1" applyAlignment="1">
      <alignment horizontal="center" vertical="center"/>
    </xf>
    <xf numFmtId="1" fontId="12" fillId="0" borderId="27" xfId="0" applyNumberFormat="1" applyFont="1" applyBorder="1" applyAlignment="1">
      <alignment horizontal="center" vertical="center"/>
    </xf>
    <xf numFmtId="2" fontId="6" fillId="0" borderId="1" xfId="0" applyFont="1" applyBorder="1" applyAlignment="1">
      <alignment horizontal="center" vertical="center"/>
    </xf>
    <xf numFmtId="2" fontId="8" fillId="0" borderId="0" xfId="0" applyFont="1" applyAlignment="1">
      <alignment horizontal="right" vertical="center"/>
    </xf>
    <xf numFmtId="2" fontId="13" fillId="0" borderId="0" xfId="0" applyFont="1" applyBorder="1" applyAlignment="1">
      <alignment horizontal="right" vertical="center"/>
    </xf>
    <xf numFmtId="2" fontId="13" fillId="0" borderId="0" xfId="0" applyFont="1" applyBorder="1" applyAlignment="1">
      <alignment vertical="center"/>
    </xf>
    <xf numFmtId="2" fontId="7" fillId="0" borderId="3" xfId="0" applyFont="1" applyBorder="1" applyAlignment="1">
      <alignment horizontal="left" vertical="center"/>
    </xf>
    <xf numFmtId="2" fontId="7" fillId="0" borderId="5" xfId="0" applyFont="1" applyBorder="1" applyAlignment="1">
      <alignment horizontal="left" vertical="center"/>
    </xf>
    <xf numFmtId="0" fontId="6" fillId="0" borderId="27" xfId="0" applyNumberFormat="1" applyFont="1" applyBorder="1" applyAlignment="1">
      <alignment horizontal="center" vertical="center"/>
    </xf>
    <xf numFmtId="2" fontId="6" fillId="0" borderId="27" xfId="0" applyFont="1" applyBorder="1" applyAlignment="1">
      <alignment horizontal="center" vertical="center"/>
    </xf>
    <xf numFmtId="10" fontId="6" fillId="0" borderId="28" xfId="0" applyNumberFormat="1" applyFont="1" applyBorder="1" applyAlignment="1">
      <alignment horizontal="center" vertical="center"/>
    </xf>
    <xf numFmtId="2" fontId="6" fillId="0" borderId="37" xfId="0" applyFont="1" applyBorder="1" applyAlignment="1">
      <alignment horizontal="center" vertical="center"/>
    </xf>
    <xf numFmtId="2" fontId="6" fillId="0" borderId="38" xfId="0" applyFont="1" applyBorder="1" applyAlignment="1">
      <alignment horizontal="center" vertical="center"/>
    </xf>
    <xf numFmtId="2" fontId="6" fillId="0" borderId="39" xfId="0" applyFont="1" applyBorder="1" applyAlignment="1">
      <alignment horizontal="center" vertical="center"/>
    </xf>
    <xf numFmtId="2" fontId="6" fillId="0" borderId="27" xfId="0" applyFont="1" applyBorder="1" applyAlignment="1">
      <alignment horizontal="center" vertical="center"/>
    </xf>
    <xf numFmtId="0" fontId="6" fillId="7" borderId="40" xfId="0" applyNumberFormat="1" applyFont="1" applyFill="1" applyBorder="1" applyAlignment="1">
      <alignment horizontal="center" vertical="center"/>
    </xf>
    <xf numFmtId="0" fontId="6" fillId="7" borderId="41" xfId="0" applyNumberFormat="1" applyFont="1" applyFill="1" applyBorder="1" applyAlignment="1">
      <alignment horizontal="center" vertical="center"/>
    </xf>
    <xf numFmtId="166" fontId="6" fillId="0" borderId="42" xfId="0" applyNumberFormat="1" applyFont="1" applyBorder="1" applyAlignment="1">
      <alignment horizontal="center" vertical="center"/>
    </xf>
    <xf numFmtId="2" fontId="6" fillId="7" borderId="43" xfId="0" applyFont="1" applyFill="1" applyBorder="1" applyAlignment="1">
      <alignment horizontal="center" vertical="center"/>
    </xf>
    <xf numFmtId="2" fontId="6" fillId="0" borderId="44" xfId="0" applyFont="1" applyBorder="1" applyAlignment="1">
      <alignment horizontal="center" vertical="center"/>
    </xf>
    <xf numFmtId="2" fontId="6" fillId="0" borderId="45" xfId="0" applyFont="1" applyBorder="1" applyAlignment="1">
      <alignment horizontal="center" vertical="center"/>
    </xf>
    <xf numFmtId="166" fontId="6" fillId="0" borderId="30" xfId="0" applyNumberFormat="1" applyFont="1" applyBorder="1" applyAlignment="1">
      <alignment horizontal="center" vertical="center"/>
    </xf>
    <xf numFmtId="2" fontId="6" fillId="7" borderId="32" xfId="0" applyFont="1" applyFill="1" applyBorder="1" applyAlignment="1">
      <alignment horizontal="center" vertical="center"/>
    </xf>
    <xf numFmtId="2" fontId="6" fillId="0" borderId="1" xfId="0" applyFont="1" applyBorder="1" applyAlignment="1">
      <alignment horizontal="center" vertical="center"/>
    </xf>
    <xf numFmtId="2" fontId="6" fillId="0" borderId="46" xfId="0" applyFont="1" applyBorder="1" applyAlignment="1">
      <alignment horizontal="center" vertical="center"/>
    </xf>
    <xf numFmtId="166" fontId="6" fillId="7" borderId="40" xfId="0" applyNumberFormat="1" applyFont="1" applyFill="1" applyBorder="1" applyAlignment="1">
      <alignment horizontal="center" vertical="center"/>
    </xf>
    <xf numFmtId="2" fontId="6" fillId="0" borderId="47" xfId="0" applyFont="1" applyBorder="1" applyAlignment="1">
      <alignment horizontal="center" vertical="center"/>
    </xf>
    <xf numFmtId="2" fontId="6" fillId="0" borderId="48" xfId="0" applyFont="1" applyBorder="1" applyAlignment="1">
      <alignment horizontal="center" vertical="center"/>
    </xf>
    <xf numFmtId="2" fontId="7" fillId="0" borderId="0" xfId="0" applyFont="1" applyAlignment="1">
      <alignment horizontal="left" vertical="center"/>
    </xf>
    <xf numFmtId="166" fontId="6" fillId="7" borderId="49" xfId="0" applyNumberFormat="1" applyFont="1" applyFill="1" applyBorder="1" applyAlignment="1">
      <alignment horizontal="center" vertical="center"/>
    </xf>
    <xf numFmtId="2" fontId="6" fillId="0" borderId="20" xfId="0" applyFont="1" applyBorder="1" applyAlignment="1">
      <alignment horizontal="center" vertical="center"/>
    </xf>
    <xf numFmtId="2" fontId="6" fillId="0" borderId="0" xfId="0" applyFont="1" applyAlignment="1">
      <alignment horizontal="center" vertical="center"/>
    </xf>
    <xf numFmtId="2" fontId="6" fillId="9" borderId="1" xfId="0" applyFont="1" applyFill="1" applyBorder="1" applyAlignment="1">
      <alignment horizontal="center" vertical="center"/>
    </xf>
    <xf numFmtId="0" fontId="6" fillId="0" borderId="36" xfId="0" applyNumberFormat="1" applyFont="1" applyBorder="1" applyAlignment="1">
      <alignment horizontal="center" vertical="center"/>
    </xf>
    <xf numFmtId="2" fontId="6" fillId="9" borderId="36" xfId="0" applyFont="1" applyFill="1" applyBorder="1" applyAlignment="1">
      <alignment horizontal="center" vertical="center"/>
    </xf>
    <xf numFmtId="2" fontId="6" fillId="6" borderId="50" xfId="0" applyFont="1" applyFill="1" applyBorder="1" applyAlignment="1">
      <alignment horizontal="center" vertical="center"/>
    </xf>
    <xf numFmtId="2" fontId="6" fillId="0" borderId="17" xfId="0" applyFont="1" applyBorder="1" applyAlignment="1">
      <alignment horizontal="center" vertical="center"/>
    </xf>
    <xf numFmtId="2" fontId="6" fillId="0" borderId="18" xfId="0" applyFont="1" applyBorder="1" applyAlignment="1">
      <alignment horizontal="center" vertical="center"/>
    </xf>
    <xf numFmtId="2" fontId="6" fillId="0" borderId="19" xfId="0" applyFont="1" applyBorder="1" applyAlignment="1">
      <alignment horizontal="center" vertical="center"/>
    </xf>
    <xf numFmtId="2" fontId="6" fillId="7" borderId="27" xfId="0" applyFont="1" applyFill="1" applyBorder="1" applyAlignment="1">
      <alignment horizontal="center" vertical="center"/>
    </xf>
    <xf numFmtId="169" fontId="6" fillId="0" borderId="36" xfId="0" applyNumberFormat="1" applyFont="1" applyBorder="1" applyAlignment="1">
      <alignment horizontal="center" vertical="center"/>
    </xf>
    <xf numFmtId="2" fontId="7" fillId="0" borderId="0" xfId="0" applyFont="1" applyBorder="1" applyAlignment="1">
      <alignment horizontal="center" vertical="center"/>
    </xf>
    <xf numFmtId="166" fontId="6" fillId="0" borderId="1" xfId="0" applyNumberFormat="1" applyFont="1" applyBorder="1" applyAlignment="1">
      <alignment horizontal="center" vertical="center"/>
    </xf>
    <xf numFmtId="169" fontId="6" fillId="0" borderId="1" xfId="0" applyNumberFormat="1" applyFont="1" applyBorder="1" applyAlignment="1">
      <alignment horizontal="center" vertical="center"/>
    </xf>
    <xf numFmtId="10" fontId="6" fillId="0" borderId="36" xfId="0" applyNumberFormat="1" applyFont="1" applyBorder="1" applyAlignment="1">
      <alignment horizontal="center" vertical="center"/>
    </xf>
    <xf numFmtId="169" fontId="6" fillId="6" borderId="36" xfId="0" applyNumberFormat="1" applyFont="1" applyFill="1" applyBorder="1" applyAlignment="1">
      <alignment horizontal="center" vertical="center"/>
    </xf>
    <xf numFmtId="0" fontId="6" fillId="0" borderId="1" xfId="0" applyNumberFormat="1" applyFont="1" applyBorder="1" applyAlignment="1">
      <alignment horizontal="center" vertical="center"/>
    </xf>
    <xf numFmtId="2" fontId="6" fillId="0" borderId="36" xfId="0" applyFont="1" applyBorder="1" applyAlignment="1">
      <alignment horizontal="center" vertical="center"/>
    </xf>
    <xf numFmtId="2" fontId="6" fillId="0" borderId="0" xfId="0" applyFont="1" applyBorder="1" applyAlignment="1">
      <alignment horizontal="center" vertical="center" wrapText="1"/>
    </xf>
    <xf numFmtId="2" fontId="6" fillId="0" borderId="0" xfId="0" applyFont="1" applyBorder="1" applyAlignment="1">
      <alignment horizontal="center" vertical="center"/>
    </xf>
    <xf numFmtId="2" fontId="6" fillId="0" borderId="10" xfId="0" applyFont="1" applyBorder="1">
      <alignment horizontal="center" vertical="center"/>
    </xf>
    <xf numFmtId="2" fontId="13" fillId="0" borderId="0" xfId="0" applyFont="1" applyBorder="1" applyAlignment="1">
      <alignment horizontal="right" vertical="center"/>
    </xf>
    <xf numFmtId="2" fontId="13" fillId="0" borderId="0" xfId="0" applyFont="1" applyAlignment="1">
      <alignment horizontal="left" vertical="center"/>
    </xf>
    <xf numFmtId="2" fontId="6" fillId="0" borderId="11" xfId="0" applyFont="1" applyBorder="1">
      <alignment horizontal="center" vertical="center"/>
    </xf>
    <xf numFmtId="2" fontId="14" fillId="0" borderId="0" xfId="0" applyFont="1" applyBorder="1" applyAlignment="1">
      <alignment horizontal="right" vertical="center"/>
    </xf>
    <xf numFmtId="2" fontId="14" fillId="0" borderId="0" xfId="0" applyFont="1" applyBorder="1" applyAlignment="1" applyProtection="1">
      <alignment horizontal="left" vertical="center"/>
    </xf>
    <xf numFmtId="2" fontId="6" fillId="0" borderId="0" xfId="0" applyFont="1" applyBorder="1" applyAlignment="1">
      <alignment horizontal="right" vertical="center"/>
    </xf>
    <xf numFmtId="2" fontId="6" fillId="0" borderId="0" xfId="0" applyFont="1" applyBorder="1" applyAlignment="1">
      <alignment horizontal="center" vertical="center"/>
    </xf>
    <xf numFmtId="2" fontId="7" fillId="0" borderId="10" xfId="0" applyFont="1" applyBorder="1" applyAlignment="1">
      <alignment horizontal="left" vertical="center"/>
    </xf>
    <xf numFmtId="10" fontId="6" fillId="0" borderId="0" xfId="0" applyNumberFormat="1" applyFont="1" applyBorder="1" applyAlignment="1">
      <alignment horizontal="center" vertical="center"/>
    </xf>
    <xf numFmtId="2" fontId="10" fillId="0" borderId="0" xfId="0" applyFont="1" applyAlignment="1">
      <alignment horizontal="center" vertical="center"/>
    </xf>
    <xf numFmtId="2" fontId="9" fillId="0" borderId="0" xfId="0" applyFont="1" applyAlignment="1">
      <alignment horizontal="right" vertical="center"/>
    </xf>
    <xf numFmtId="2" fontId="6" fillId="0" borderId="18" xfId="0" applyFont="1" applyBorder="1" applyAlignment="1">
      <alignment horizontal="right" vertical="center"/>
    </xf>
    <xf numFmtId="2" fontId="6" fillId="0" borderId="10" xfId="0" applyFont="1" applyBorder="1" applyAlignment="1">
      <alignment horizontal="right" vertical="center"/>
    </xf>
    <xf numFmtId="2" fontId="13" fillId="0" borderId="0" xfId="0" applyFont="1" applyAlignment="1">
      <alignment horizontal="center" vertical="center"/>
    </xf>
    <xf numFmtId="2" fontId="6" fillId="0" borderId="1" xfId="0" applyFont="1" applyBorder="1">
      <alignment horizontal="center" vertical="center"/>
    </xf>
    <xf numFmtId="2" fontId="6" fillId="0" borderId="51" xfId="0" applyFont="1" applyBorder="1" applyAlignment="1">
      <alignment horizontal="right" vertical="center"/>
    </xf>
    <xf numFmtId="2" fontId="6" fillId="0" borderId="52" xfId="0" applyFont="1" applyBorder="1" applyAlignment="1">
      <alignment horizontal="right" vertical="center"/>
    </xf>
    <xf numFmtId="10" fontId="6" fillId="0" borderId="1" xfId="0" applyNumberFormat="1" applyFont="1" applyBorder="1">
      <alignment horizontal="center" vertical="center"/>
    </xf>
    <xf numFmtId="2" fontId="6" fillId="0" borderId="6" xfId="0" applyFont="1" applyBorder="1" applyAlignment="1">
      <alignment horizontal="left" vertical="center"/>
    </xf>
    <xf numFmtId="0" fontId="6" fillId="5" borderId="50" xfId="0" applyNumberFormat="1" applyFont="1" applyFill="1" applyBorder="1" applyAlignment="1">
      <alignment horizontal="left" vertical="center"/>
    </xf>
    <xf numFmtId="2" fontId="6" fillId="0" borderId="53" xfId="0" applyFont="1" applyBorder="1" applyAlignment="1">
      <alignment horizontal="center" vertical="center"/>
    </xf>
    <xf numFmtId="2" fontId="6" fillId="6" borderId="27" xfId="0" applyFont="1" applyFill="1" applyBorder="1" applyAlignment="1">
      <alignment horizontal="left" vertical="center"/>
    </xf>
    <xf numFmtId="2" fontId="6" fillId="0" borderId="27" xfId="0" applyFont="1" applyBorder="1" applyAlignment="1">
      <alignment horizontal="center" vertical="center"/>
    </xf>
    <xf numFmtId="2" fontId="13" fillId="0" borderId="0" xfId="0" applyFont="1" applyBorder="1" applyAlignment="1">
      <alignment horizontal="center" vertical="center"/>
    </xf>
    <xf numFmtId="2" fontId="15" fillId="0" borderId="0" xfId="0" applyFont="1" applyAlignment="1">
      <alignment horizontal="right" vertical="center"/>
    </xf>
    <xf numFmtId="0" fontId="15" fillId="0" borderId="54" xfId="0" applyNumberFormat="1" applyFont="1" applyBorder="1" applyAlignment="1">
      <alignment horizontal="center" vertical="center"/>
    </xf>
    <xf numFmtId="2" fontId="6" fillId="0" borderId="28" xfId="0" applyFont="1" applyBorder="1" applyAlignment="1">
      <alignment horizontal="center" vertical="center"/>
    </xf>
    <xf numFmtId="2" fontId="16" fillId="0" borderId="28" xfId="0" applyFont="1" applyBorder="1" applyAlignment="1">
      <alignment horizontal="left" vertical="center"/>
    </xf>
    <xf numFmtId="166" fontId="6" fillId="0" borderId="55" xfId="0" applyNumberFormat="1" applyFont="1" applyBorder="1" applyAlignment="1">
      <alignment horizontal="left" vertical="center"/>
    </xf>
    <xf numFmtId="2" fontId="6" fillId="0" borderId="55" xfId="0" applyFont="1" applyBorder="1" applyAlignment="1">
      <alignment horizontal="center" vertical="center"/>
    </xf>
    <xf numFmtId="2" fontId="6" fillId="0" borderId="56" xfId="0" applyFont="1" applyBorder="1" applyAlignment="1">
      <alignment horizontal="left" vertical="center"/>
    </xf>
    <xf numFmtId="2" fontId="6" fillId="0" borderId="56" xfId="0" applyFont="1" applyBorder="1" applyAlignment="1">
      <alignment horizontal="center" vertical="center"/>
    </xf>
    <xf numFmtId="2" fontId="6" fillId="0" borderId="55" xfId="0" applyFont="1" applyBorder="1" applyAlignment="1">
      <alignment horizontal="left" vertical="center"/>
    </xf>
    <xf numFmtId="166" fontId="6" fillId="0" borderId="0" xfId="0" applyNumberFormat="1" applyFont="1" applyAlignment="1">
      <alignment horizontal="center" vertical="center"/>
    </xf>
    <xf numFmtId="2" fontId="7" fillId="0" borderId="0" xfId="0" applyFont="1" applyBorder="1" applyAlignment="1">
      <alignment horizontal="center" vertical="center"/>
    </xf>
    <xf numFmtId="2" fontId="6" fillId="0" borderId="0" xfId="0" applyFont="1" applyAlignment="1">
      <alignment horizontal="left" vertical="center"/>
    </xf>
    <xf numFmtId="2" fontId="6" fillId="0" borderId="57" xfId="0" applyFont="1" applyBorder="1" applyAlignment="1">
      <alignment horizontal="right" vertical="center"/>
    </xf>
    <xf numFmtId="2" fontId="6" fillId="0" borderId="58" xfId="0" applyFont="1" applyBorder="1" applyAlignment="1">
      <alignment horizontal="right" vertical="center"/>
    </xf>
    <xf numFmtId="2" fontId="6" fillId="0" borderId="36" xfId="0" applyFont="1" applyBorder="1">
      <alignment horizontal="center" vertical="center"/>
    </xf>
    <xf numFmtId="2" fontId="6" fillId="0" borderId="59" xfId="0" applyFont="1" applyBorder="1" applyAlignment="1">
      <alignment horizontal="center" vertical="center"/>
    </xf>
    <xf numFmtId="169" fontId="6" fillId="0" borderId="59" xfId="0" applyNumberFormat="1" applyFont="1" applyBorder="1" applyAlignment="1">
      <alignment horizontal="center" vertical="center"/>
    </xf>
    <xf numFmtId="2" fontId="6" fillId="0" borderId="61" xfId="0" applyFont="1" applyBorder="1">
      <alignment horizontal="center" vertical="center"/>
    </xf>
    <xf numFmtId="169" fontId="6" fillId="0" borderId="13" xfId="0" applyNumberFormat="1" applyFont="1" applyBorder="1">
      <alignment horizontal="center" vertical="center"/>
    </xf>
    <xf numFmtId="10" fontId="6" fillId="0" borderId="60" xfId="0" applyNumberFormat="1" applyFont="1" applyBorder="1">
      <alignment horizontal="center" vertical="center"/>
    </xf>
    <xf numFmtId="2" fontId="6" fillId="0" borderId="0" xfId="0" applyFont="1" applyAlignment="1">
      <alignment horizontal="center" vertical="center"/>
    </xf>
    <xf numFmtId="2" fontId="6" fillId="0" borderId="1" xfId="0" applyFont="1" applyBorder="1" applyAlignment="1">
      <alignment horizontal="center" vertical="center"/>
    </xf>
    <xf numFmtId="2" fontId="6" fillId="0" borderId="6" xfId="0" applyFont="1" applyBorder="1" applyAlignment="1">
      <alignment horizontal="center" vertical="center"/>
    </xf>
    <xf numFmtId="2" fontId="6" fillId="0" borderId="28" xfId="0" applyFont="1" applyBorder="1" applyAlignment="1">
      <alignment horizontal="left" vertical="center"/>
    </xf>
    <xf numFmtId="170" fontId="6" fillId="5" borderId="12" xfId="0" applyNumberFormat="1" applyFont="1" applyFill="1" applyBorder="1" applyAlignment="1">
      <alignment horizontal="center" vertical="center"/>
    </xf>
    <xf numFmtId="170" fontId="6" fillId="6" borderId="13" xfId="0" applyNumberFormat="1" applyFont="1" applyFill="1" applyBorder="1" applyAlignment="1">
      <alignment horizontal="center" vertical="center"/>
    </xf>
    <xf numFmtId="170" fontId="6" fillId="6" borderId="20" xfId="0" applyNumberFormat="1" applyFont="1" applyFill="1" applyBorder="1" applyAlignment="1">
      <alignment horizontal="center" vertical="center"/>
    </xf>
    <xf numFmtId="170" fontId="6" fillId="5" borderId="20" xfId="0" applyNumberFormat="1" applyFont="1" applyFill="1" applyBorder="1" applyAlignment="1">
      <alignment horizontal="center" vertical="center"/>
    </xf>
    <xf numFmtId="170" fontId="12" fillId="0" borderId="27" xfId="0" applyNumberFormat="1" applyFont="1" applyBorder="1" applyAlignment="1">
      <alignment horizontal="center" vertical="center"/>
    </xf>
    <xf numFmtId="2" fontId="12" fillId="0" borderId="0" xfId="0" applyFont="1" applyAlignment="1">
      <alignment horizontal="left" vertical="center"/>
    </xf>
    <xf numFmtId="2" fontId="3" fillId="0" borderId="0" xfId="0" applyFont="1" applyBorder="1" applyAlignment="1" applyProtection="1">
      <alignment horizontal="left" vertical="center"/>
    </xf>
    <xf numFmtId="170" fontId="6" fillId="7" borderId="27" xfId="0" applyNumberFormat="1" applyFont="1" applyFill="1" applyBorder="1" applyAlignment="1">
      <alignment horizontal="center" vertical="center"/>
    </xf>
    <xf numFmtId="170" fontId="6" fillId="7" borderId="53" xfId="0" applyNumberFormat="1" applyFont="1" applyFill="1" applyBorder="1" applyAlignment="1">
      <alignment horizontal="center" vertical="center"/>
    </xf>
    <xf numFmtId="170" fontId="6" fillId="0" borderId="28" xfId="0" applyNumberFormat="1" applyFont="1" applyBorder="1" applyAlignment="1">
      <alignment horizontal="center" vertical="center"/>
    </xf>
    <xf numFmtId="170" fontId="6" fillId="0" borderId="27" xfId="0" applyNumberFormat="1" applyFont="1" applyBorder="1">
      <alignment horizontal="center" vertical="center"/>
    </xf>
    <xf numFmtId="170" fontId="6" fillId="0" borderId="63" xfId="0" applyNumberFormat="1" applyFont="1" applyBorder="1" applyAlignment="1">
      <alignment horizontal="center" vertical="center"/>
    </xf>
    <xf numFmtId="2" fontId="6" fillId="0" borderId="18" xfId="0" applyFont="1" applyBorder="1" applyAlignment="1">
      <alignment horizontal="left" vertical="center"/>
    </xf>
    <xf numFmtId="2" fontId="0" fillId="10" borderId="35" xfId="0" applyFont="1" applyFill="1" applyBorder="1" applyAlignment="1">
      <alignment horizontal="center" vertical="center"/>
    </xf>
    <xf numFmtId="2" fontId="6" fillId="0" borderId="0" xfId="0" applyFont="1" applyAlignment="1">
      <alignment vertical="center"/>
    </xf>
    <xf numFmtId="2" fontId="9" fillId="0" borderId="21" xfId="0" applyFont="1" applyBorder="1" applyAlignment="1">
      <alignment horizontal="center" vertical="center"/>
    </xf>
    <xf numFmtId="2" fontId="9" fillId="0" borderId="22" xfId="0" applyFont="1" applyBorder="1" applyAlignment="1">
      <alignment horizontal="center" vertical="center"/>
    </xf>
    <xf numFmtId="2" fontId="6" fillId="0" borderId="27" xfId="0" applyFont="1" applyBorder="1" applyAlignment="1">
      <alignment horizontal="left" vertical="center"/>
    </xf>
    <xf numFmtId="2" fontId="6" fillId="0" borderId="28" xfId="0" applyFont="1" applyBorder="1" applyAlignment="1">
      <alignment horizontal="left" vertical="center"/>
    </xf>
    <xf numFmtId="167" fontId="6" fillId="0" borderId="27" xfId="0" applyNumberFormat="1" applyFont="1" applyBorder="1" applyAlignment="1">
      <alignment horizontal="left" vertical="center"/>
    </xf>
    <xf numFmtId="0" fontId="6" fillId="0" borderId="28" xfId="0" applyNumberFormat="1" applyFont="1" applyBorder="1" applyAlignment="1">
      <alignment horizontal="left" vertical="center"/>
    </xf>
    <xf numFmtId="0" fontId="6" fillId="0" borderId="27" xfId="0" applyNumberFormat="1" applyFont="1" applyBorder="1" applyAlignment="1">
      <alignment horizontal="left" vertical="center"/>
    </xf>
    <xf numFmtId="167" fontId="6" fillId="0" borderId="28" xfId="0" applyNumberFormat="1" applyFont="1" applyBorder="1" applyAlignment="1">
      <alignment horizontal="left" vertical="center"/>
    </xf>
    <xf numFmtId="2" fontId="6" fillId="0" borderId="6" xfId="0" applyFont="1" applyBorder="1" applyAlignment="1">
      <alignment horizontal="center" vertical="center"/>
    </xf>
    <xf numFmtId="2" fontId="9" fillId="0" borderId="4" xfId="0" applyFont="1" applyBorder="1" applyAlignment="1">
      <alignment horizontal="center" vertical="center"/>
    </xf>
    <xf numFmtId="2" fontId="6" fillId="0" borderId="0" xfId="0" applyFont="1" applyAlignment="1">
      <alignment horizontal="center" vertical="center" wrapText="1"/>
    </xf>
    <xf numFmtId="2" fontId="6" fillId="0" borderId="1" xfId="0" applyFont="1" applyBorder="1" applyAlignment="1">
      <alignment horizontal="center" vertical="center"/>
    </xf>
    <xf numFmtId="2" fontId="6" fillId="0" borderId="59" xfId="0" applyFont="1" applyBorder="1" applyAlignment="1">
      <alignment horizontal="center" vertical="center"/>
    </xf>
    <xf numFmtId="2" fontId="6" fillId="0" borderId="62" xfId="0" applyFont="1" applyBorder="1" applyAlignment="1">
      <alignment horizontal="center" vertical="center"/>
    </xf>
    <xf numFmtId="2" fontId="6" fillId="0" borderId="0" xfId="0" applyFont="1" applyAlignment="1">
      <alignment horizontal="center" vertical="center"/>
    </xf>
  </cellXfs>
  <cellStyles count="9">
    <cellStyle name="COMMENT" xfId="7"/>
    <cellStyle name="Fail" xfId="6"/>
    <cellStyle name="Heading" xfId="3"/>
    <cellStyle name="Heading1" xfId="4"/>
    <cellStyle name="Normal" xfId="0" builtinId="0"/>
    <cellStyle name="Pass" xfId="5"/>
    <cellStyle name="Result" xfId="1"/>
    <cellStyle name="Result2" xfId="2"/>
    <cellStyle name="SUBTITLE" xfId="8"/>
  </cellStyles>
  <dxfs count="1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indexedColors>
      <rgbColor rgb="FF000000"/>
      <rgbColor rgb="FFEEEEEE"/>
      <rgbColor rgb="FFFF0000"/>
      <rgbColor rgb="FF3DEB3D"/>
      <rgbColor rgb="FF0000FF"/>
      <rgbColor rgb="FFFFFF00"/>
      <rgbColor rgb="FFFF00FF"/>
      <rgbColor rgb="FF00FFFF"/>
      <rgbColor rgb="FF800000"/>
      <rgbColor rgb="FF008000"/>
      <rgbColor rgb="FF000080"/>
      <rgbColor rgb="FF808000"/>
      <rgbColor rgb="FF800080"/>
      <rgbColor rgb="FF008080"/>
      <rgbColor rgb="FFB3B3B3"/>
      <rgbColor rgb="FF808080"/>
      <rgbColor rgb="FF9999FF"/>
      <rgbColor rgb="FF993366"/>
      <rgbColor rgb="FFE6E6E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FF80"/>
      <rgbColor rgb="FFFFFF99"/>
      <rgbColor rgb="FF99CCFF"/>
      <rgbColor rgb="FFFF99CC"/>
      <rgbColor rgb="FFCC99FF"/>
      <rgbColor rgb="FFFFCC99"/>
      <rgbColor rgb="FF3366FF"/>
      <rgbColor rgb="FF23B8DC"/>
      <rgbColor rgb="FF99CC00"/>
      <rgbColor rgb="FFFFCC00"/>
      <rgbColor rgb="FFFF9900"/>
      <rgbColor rgb="FFFF6633"/>
      <rgbColor rgb="FF666699"/>
      <rgbColor rgb="FF969696"/>
      <rgbColor rgb="FF00458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US" sz="1300" b="0" strike="noStrike" spc="-1">
                <a:latin typeface="Arial"/>
              </a:rPr>
              <a:t>Half Value Layer</a:t>
            </a:r>
          </a:p>
        </c:rich>
      </c:tx>
      <c:overlay val="0"/>
      <c:spPr>
        <a:noFill/>
        <a:ln>
          <a:noFill/>
        </a:ln>
      </c:spPr>
    </c:title>
    <c:autoTitleDeleted val="0"/>
    <c:plotArea>
      <c:layout/>
      <c:scatterChart>
        <c:scatterStyle val="lineMarker"/>
        <c:varyColors val="0"/>
        <c:ser>
          <c:idx val="0"/>
          <c:order val="0"/>
          <c:spPr>
            <a:ln w="28800">
              <a:solidFill>
                <a:srgbClr val="004586"/>
              </a:solidFill>
              <a:round/>
            </a:ln>
          </c:spPr>
          <c:marker>
            <c:symbol val="square"/>
            <c:size val="8"/>
            <c:spPr>
              <a:solidFill>
                <a:srgbClr val="004586"/>
              </a:solidFill>
            </c:spPr>
          </c:marker>
          <c:dLbls>
            <c:spPr>
              <a:noFill/>
              <a:ln>
                <a:noFill/>
              </a:ln>
              <a:effectLst/>
            </c:spPr>
            <c:txPr>
              <a:bodyPr/>
              <a:lstStyle/>
              <a:p>
                <a:pPr>
                  <a:defRPr sz="1000" b="0" strike="noStrike" spc="-1">
                    <a:latin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xVal>
            <c:strRef>
              <c:f>Sheet1!$T$78:$T$83</c:f>
              <c:strCache>
                <c:ptCount val="6"/>
                <c:pt idx="5">
                  <c:v>#DIV/0!</c:v>
                </c:pt>
              </c:strCache>
            </c:strRef>
          </c:xVal>
          <c:yVal>
            <c:numRef>
              <c:f>Sheet1!$U$78:$U$83</c:f>
              <c:numCache>
                <c:formatCode>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2EAF-49BD-8BE6-CAB284CD00B6}"/>
            </c:ext>
          </c:extLst>
        </c:ser>
        <c:dLbls>
          <c:showLegendKey val="0"/>
          <c:showVal val="0"/>
          <c:showCatName val="0"/>
          <c:showSerName val="0"/>
          <c:showPercent val="0"/>
          <c:showBubbleSize val="0"/>
        </c:dLbls>
        <c:axId val="51752947"/>
        <c:axId val="83056249"/>
      </c:scatterChart>
      <c:valAx>
        <c:axId val="51752947"/>
        <c:scaling>
          <c:orientation val="minMax"/>
          <c:max val="3"/>
          <c:min val="2.5"/>
        </c:scaling>
        <c:delete val="0"/>
        <c:axPos val="b"/>
        <c:title>
          <c:tx>
            <c:rich>
              <a:bodyPr rot="0"/>
              <a:lstStyle/>
              <a:p>
                <a:pPr>
                  <a:defRPr sz="900" b="0" strike="noStrike" spc="-1">
                    <a:latin typeface="Arial"/>
                  </a:defRPr>
                </a:pPr>
                <a:r>
                  <a:rPr lang="en-US" sz="900" b="0" strike="noStrike" spc="-1">
                    <a:latin typeface="Arial"/>
                  </a:rPr>
                  <a:t>mm Al</a:t>
                </a:r>
              </a:p>
            </c:rich>
          </c:tx>
          <c:overlay val="0"/>
          <c:spPr>
            <a:noFill/>
            <a:ln>
              <a:noFill/>
            </a:ln>
          </c:spPr>
        </c:title>
        <c:numFmt formatCode="0.0"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83056249"/>
        <c:crosses val="autoZero"/>
        <c:crossBetween val="midCat"/>
      </c:valAx>
      <c:valAx>
        <c:axId val="83056249"/>
        <c:scaling>
          <c:orientation val="minMax"/>
          <c:min val="4.2"/>
        </c:scaling>
        <c:delete val="0"/>
        <c:axPos val="l"/>
        <c:majorGridlines>
          <c:spPr>
            <a:ln>
              <a:solidFill>
                <a:srgbClr val="B3B3B3"/>
              </a:solidFill>
            </a:ln>
          </c:spPr>
        </c:majorGridlines>
        <c:title>
          <c:tx>
            <c:rich>
              <a:bodyPr rot="-5400000"/>
              <a:lstStyle/>
              <a:p>
                <a:pPr>
                  <a:defRPr sz="900" b="0" strike="noStrike" spc="-1">
                    <a:latin typeface="Arial"/>
                  </a:defRPr>
                </a:pPr>
                <a:r>
                  <a:rPr lang="en-US" sz="900" b="0" strike="noStrike" spc="-1">
                    <a:latin typeface="Arial"/>
                  </a:rPr>
                  <a:t>Exposure (mGy)</a:t>
                </a:r>
              </a:p>
            </c:rich>
          </c:tx>
          <c:overlay val="0"/>
          <c:spPr>
            <a:noFill/>
            <a:ln>
              <a:noFill/>
            </a:ln>
          </c:spPr>
        </c:title>
        <c:numFmt formatCode="0.00"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51752947"/>
        <c:crosses val="autoZero"/>
        <c:crossBetween val="midCat"/>
      </c:valAx>
      <c:spPr>
        <a:noFill/>
        <a:ln>
          <a:solidFill>
            <a:srgbClr val="B3B3B3"/>
          </a:solidFill>
        </a:ln>
      </c:spPr>
    </c:plotArea>
    <c:plotVisOnly val="1"/>
    <c:dispBlanksAs val="span"/>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128160</xdr:colOff>
      <xdr:row>86</xdr:row>
      <xdr:rowOff>152280</xdr:rowOff>
    </xdr:from>
    <xdr:to>
      <xdr:col>12</xdr:col>
      <xdr:colOff>426960</xdr:colOff>
      <xdr:row>111</xdr:row>
      <xdr:rowOff>51480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9756A71E-71F3-4C3B-BE60-A4E7B75B1C07}">
  <header guid="{9756A71E-71F3-4C3B-BE60-A4E7B75B1C07}" dateTime="2020-06-03T09:44:35" maxSheetId="2" userName="Eugene Mah" r:id="rId1">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98"/>
  <sheetViews>
    <sheetView tabSelected="1" zoomScale="75" zoomScaleNormal="75" workbookViewId="0"/>
  </sheetViews>
  <sheetFormatPr defaultRowHeight="15.75" x14ac:dyDescent="0.25"/>
  <cols>
    <col min="1" max="1" width="2.375" style="1" customWidth="1"/>
    <col min="2" max="2" width="2.375" style="2" customWidth="1"/>
    <col min="3" max="13" width="10.5" style="2" customWidth="1"/>
    <col min="14" max="14" width="2.375" style="2" customWidth="1"/>
    <col min="15" max="40" width="10.5" style="2" customWidth="1"/>
  </cols>
  <sheetData>
    <row r="1" spans="1:39" ht="14.1" customHeight="1" x14ac:dyDescent="0.25">
      <c r="A1" s="3">
        <v>1</v>
      </c>
      <c r="B1" s="4"/>
      <c r="C1" s="5"/>
      <c r="D1" s="5"/>
      <c r="E1" s="5"/>
      <c r="F1" s="5"/>
      <c r="G1" s="5"/>
      <c r="H1" s="5"/>
      <c r="I1" s="5"/>
      <c r="J1" s="5"/>
      <c r="K1" s="5"/>
      <c r="L1" s="5"/>
      <c r="M1" s="6"/>
      <c r="O1" s="7" t="s">
        <v>177</v>
      </c>
      <c r="P1" s="8"/>
      <c r="Q1" s="8"/>
      <c r="R1" s="8"/>
      <c r="S1" s="8"/>
      <c r="T1" s="8"/>
      <c r="U1" s="8"/>
      <c r="V1" s="8"/>
      <c r="W1" s="8"/>
      <c r="X1" s="8"/>
      <c r="Y1" s="9"/>
      <c r="AA1" s="10" t="s">
        <v>0</v>
      </c>
    </row>
    <row r="2" spans="1:39" ht="14.1" customHeight="1" x14ac:dyDescent="0.25">
      <c r="A2" s="3">
        <v>2</v>
      </c>
      <c r="B2" s="11"/>
      <c r="H2" s="12" t="s">
        <v>1</v>
      </c>
      <c r="M2" s="13"/>
      <c r="O2" s="14"/>
      <c r="T2" s="12" t="s">
        <v>1</v>
      </c>
      <c r="Y2" s="15"/>
      <c r="AA2" s="16" t="s">
        <v>2</v>
      </c>
    </row>
    <row r="3" spans="1:39" ht="14.1" customHeight="1" x14ac:dyDescent="0.25">
      <c r="A3" s="3">
        <v>3</v>
      </c>
      <c r="B3" s="11"/>
      <c r="H3" s="12" t="s">
        <v>3</v>
      </c>
      <c r="M3" s="13"/>
      <c r="O3" s="14"/>
      <c r="T3" s="12" t="s">
        <v>3</v>
      </c>
      <c r="Y3" s="15"/>
      <c r="AA3" s="17" t="str">
        <f>IF(AB7="","",AB7)</f>
        <v/>
      </c>
    </row>
    <row r="4" spans="1:39" ht="14.1" customHeight="1" x14ac:dyDescent="0.25">
      <c r="A4" s="3">
        <v>4</v>
      </c>
      <c r="B4" s="11"/>
      <c r="M4" s="13"/>
      <c r="O4" s="14"/>
      <c r="Y4" s="15"/>
      <c r="AA4" s="18" t="s">
        <v>4</v>
      </c>
      <c r="AB4" s="19" t="s">
        <v>5</v>
      </c>
    </row>
    <row r="5" spans="1:39" ht="14.1" customHeight="1" x14ac:dyDescent="0.25">
      <c r="A5" s="3">
        <v>5</v>
      </c>
      <c r="B5" s="11"/>
      <c r="H5" s="12" t="str">
        <f>T5</f>
        <v>Dental CT System Compliance Inspection</v>
      </c>
      <c r="M5" s="13"/>
      <c r="O5" s="14"/>
      <c r="T5" s="12" t="s">
        <v>6</v>
      </c>
      <c r="Y5" s="15"/>
    </row>
    <row r="6" spans="1:39" ht="14.1" customHeight="1" thickBot="1" x14ac:dyDescent="0.3">
      <c r="A6" s="3">
        <v>6</v>
      </c>
      <c r="B6" s="20"/>
      <c r="C6" s="21"/>
      <c r="D6" s="21"/>
      <c r="E6" s="21"/>
      <c r="F6" s="21"/>
      <c r="G6" s="21"/>
      <c r="H6" s="21"/>
      <c r="I6" s="21"/>
      <c r="J6" s="21"/>
      <c r="K6" s="21"/>
      <c r="L6" s="21"/>
      <c r="M6" s="22"/>
      <c r="O6" s="23"/>
      <c r="P6" s="24"/>
      <c r="Q6" s="24"/>
      <c r="R6" s="24"/>
      <c r="S6" s="24"/>
      <c r="T6" s="24"/>
      <c r="U6" s="24"/>
      <c r="V6" s="24"/>
      <c r="W6" s="24"/>
      <c r="X6" s="24"/>
      <c r="Y6" s="25"/>
      <c r="AA6" s="26" t="s">
        <v>7</v>
      </c>
      <c r="AB6" s="2" t="s">
        <v>8</v>
      </c>
      <c r="AD6" s="2" t="s">
        <v>9</v>
      </c>
    </row>
    <row r="7" spans="1:39" ht="14.1" customHeight="1" thickTop="1" thickBot="1" x14ac:dyDescent="0.3">
      <c r="A7" s="3">
        <v>7</v>
      </c>
      <c r="O7" s="2" t="s">
        <v>10</v>
      </c>
      <c r="P7" s="193"/>
      <c r="W7" s="2" t="s">
        <v>11</v>
      </c>
      <c r="X7" s="27" t="str">
        <f>IF(Y7&lt;&gt;"",Y7,IF(AB9="","",AB9))</f>
        <v>Eugene Mah</v>
      </c>
      <c r="Y7" s="28" t="s">
        <v>12</v>
      </c>
      <c r="AA7" s="18" t="s">
        <v>0</v>
      </c>
      <c r="AB7" s="83"/>
      <c r="AC7" s="29" t="str">
        <f t="shared" ref="AC7:AC18" si="0">IF(AB7&lt;&gt;AD7,"Change","")</f>
        <v>Change</v>
      </c>
      <c r="AD7" s="30" t="str">
        <f>IF(OR(AA2="",AA2=0),"",AA2)</f>
        <v>Page1</v>
      </c>
      <c r="AG7" s="2" t="s">
        <v>13</v>
      </c>
    </row>
    <row r="8" spans="1:39" ht="14.1" customHeight="1" thickBot="1" x14ac:dyDescent="0.3">
      <c r="A8" s="3">
        <v>8</v>
      </c>
      <c r="H8" s="31" t="s">
        <v>14</v>
      </c>
      <c r="O8" s="2" t="s">
        <v>15</v>
      </c>
      <c r="P8" s="194" t="str">
        <f>IF(AB8="","",AB8)</f>
        <v/>
      </c>
      <c r="AA8" s="18" t="s">
        <v>16</v>
      </c>
      <c r="AB8" s="195"/>
      <c r="AC8" s="29" t="str">
        <f t="shared" si="0"/>
        <v/>
      </c>
      <c r="AD8" s="196" t="str">
        <f>IF(P7="","",P7)</f>
        <v/>
      </c>
      <c r="AG8" s="208" t="s">
        <v>17</v>
      </c>
      <c r="AH8" s="208"/>
      <c r="AJ8" s="209" t="s">
        <v>18</v>
      </c>
      <c r="AK8" s="209"/>
      <c r="AL8" s="209"/>
      <c r="AM8" s="209"/>
    </row>
    <row r="9" spans="1:39" ht="14.1" customHeight="1" thickTop="1" x14ac:dyDescent="0.25">
      <c r="A9" s="3">
        <v>9</v>
      </c>
      <c r="B9" s="4"/>
      <c r="C9" s="5"/>
      <c r="D9" s="32" t="s">
        <v>19</v>
      </c>
      <c r="E9" s="5"/>
      <c r="F9" s="5"/>
      <c r="G9" s="5"/>
      <c r="H9" s="5"/>
      <c r="I9" s="5"/>
      <c r="J9" s="5"/>
      <c r="K9" s="5"/>
      <c r="L9" s="5"/>
      <c r="M9" s="6"/>
      <c r="O9" s="33"/>
      <c r="P9" s="34" t="s">
        <v>19</v>
      </c>
      <c r="Q9" s="8"/>
      <c r="R9" s="8"/>
      <c r="S9" s="35" t="s">
        <v>20</v>
      </c>
      <c r="T9" s="8"/>
      <c r="U9" s="8"/>
      <c r="V9" s="8"/>
      <c r="W9" s="35" t="s">
        <v>20</v>
      </c>
      <c r="X9" s="8"/>
      <c r="Y9" s="9"/>
      <c r="AA9" s="18" t="s">
        <v>21</v>
      </c>
      <c r="AB9" s="83"/>
      <c r="AC9" s="29" t="str">
        <f t="shared" si="0"/>
        <v>Change</v>
      </c>
      <c r="AD9" s="36" t="str">
        <f>IF(X7="","",X7)</f>
        <v>Eugene Mah</v>
      </c>
      <c r="AG9" s="37"/>
      <c r="AH9" s="38" t="s">
        <v>22</v>
      </c>
      <c r="AJ9" s="39"/>
      <c r="AK9" s="40" t="s">
        <v>23</v>
      </c>
      <c r="AL9" s="40" t="s">
        <v>22</v>
      </c>
      <c r="AM9" s="41" t="s">
        <v>24</v>
      </c>
    </row>
    <row r="10" spans="1:39" ht="14.1" customHeight="1" x14ac:dyDescent="0.25">
      <c r="A10" s="3">
        <v>10</v>
      </c>
      <c r="B10" s="11"/>
      <c r="E10" s="18" t="s">
        <v>25</v>
      </c>
      <c r="F10" s="210" t="str">
        <f>IF(R10="","",R10)</f>
        <v/>
      </c>
      <c r="G10" s="210"/>
      <c r="J10" s="18" t="s">
        <v>26</v>
      </c>
      <c r="K10" s="210" t="str">
        <f>IF(V10="","",V10)</f>
        <v/>
      </c>
      <c r="L10" s="210"/>
      <c r="M10" s="13"/>
      <c r="O10" s="14"/>
      <c r="Q10" s="18" t="s">
        <v>25</v>
      </c>
      <c r="R10" s="42" t="str">
        <f>IF(S10&lt;&gt;"",S10,IF(AB10="","",AB10))</f>
        <v/>
      </c>
      <c r="S10" s="43"/>
      <c r="U10" s="18" t="s">
        <v>26</v>
      </c>
      <c r="V10" s="42" t="str">
        <f>IF(W10&lt;&gt;"",W10,IF(AB15="","",AB15))</f>
        <v/>
      </c>
      <c r="W10" s="43"/>
      <c r="Y10" s="15"/>
      <c r="AA10" s="18" t="s">
        <v>25</v>
      </c>
      <c r="AB10" s="83"/>
      <c r="AC10" s="29" t="str">
        <f t="shared" si="0"/>
        <v/>
      </c>
      <c r="AD10" s="36" t="str">
        <f>IF(R10="","",R10)</f>
        <v/>
      </c>
      <c r="AG10" s="37" t="s">
        <v>27</v>
      </c>
      <c r="AH10" s="38" t="s">
        <v>28</v>
      </c>
      <c r="AJ10" s="39" t="s">
        <v>27</v>
      </c>
      <c r="AK10" s="40" t="s">
        <v>28</v>
      </c>
      <c r="AL10" s="40" t="s">
        <v>28</v>
      </c>
      <c r="AM10" s="41" t="s">
        <v>28</v>
      </c>
    </row>
    <row r="11" spans="1:39" ht="14.1" customHeight="1" x14ac:dyDescent="0.25">
      <c r="A11" s="3">
        <v>11</v>
      </c>
      <c r="B11" s="11"/>
      <c r="E11" s="18" t="s">
        <v>29</v>
      </c>
      <c r="F11" s="211" t="str">
        <f>IF(R11="","",R11)</f>
        <v/>
      </c>
      <c r="G11" s="211"/>
      <c r="J11" s="18" t="s">
        <v>30</v>
      </c>
      <c r="K11" s="210" t="str">
        <f>IF(V11="","",V11)</f>
        <v/>
      </c>
      <c r="L11" s="210"/>
      <c r="M11" s="13"/>
      <c r="O11" s="14"/>
      <c r="Q11" s="18" t="s">
        <v>29</v>
      </c>
      <c r="R11" s="42" t="str">
        <f>IF(S11&lt;&gt;"",S11,IF(AB11="","",AB11))</f>
        <v/>
      </c>
      <c r="S11" s="43"/>
      <c r="U11" s="18" t="s">
        <v>30</v>
      </c>
      <c r="V11" s="42" t="str">
        <f>IF(W11&lt;&gt;"",W11,IF(AB16="","",AB16))</f>
        <v/>
      </c>
      <c r="W11" s="43"/>
      <c r="Y11" s="15"/>
      <c r="AA11" s="18" t="s">
        <v>29</v>
      </c>
      <c r="AB11" s="83"/>
      <c r="AC11" s="29" t="str">
        <f t="shared" si="0"/>
        <v/>
      </c>
      <c r="AD11" s="36" t="str">
        <f>IF(R11="","",R11)</f>
        <v/>
      </c>
      <c r="AG11" s="37">
        <v>30</v>
      </c>
      <c r="AH11" s="44">
        <v>0.3</v>
      </c>
      <c r="AJ11" s="45">
        <v>60</v>
      </c>
      <c r="AK11" s="46">
        <v>2.2000000000000002</v>
      </c>
      <c r="AL11" s="46">
        <f t="shared" ref="AL11:AL18" si="1">TRUNC(TREND($AK$11:$AK$18,$AJ$11:$AJ$18,0.9*AJ11),1)</f>
        <v>1.8</v>
      </c>
      <c r="AM11" s="47">
        <f t="shared" ref="AM11:AM18" si="2">MAX(TRUNC(TREND($AK$11:$AK$18,$AJ$11:$AJ$18,1.1*AJ11),1),ROUND(TREND($AK$11:$AK$18,$AJ$11:$AJ$18,1.1*AJ11),1))</f>
        <v>2.4</v>
      </c>
    </row>
    <row r="12" spans="1:39" ht="14.1" customHeight="1" x14ac:dyDescent="0.25">
      <c r="A12" s="3">
        <v>12</v>
      </c>
      <c r="B12" s="11"/>
      <c r="E12" s="18" t="s">
        <v>31</v>
      </c>
      <c r="F12" s="211" t="str">
        <f>IF(R12="","",R12)</f>
        <v/>
      </c>
      <c r="G12" s="211"/>
      <c r="J12" s="18" t="s">
        <v>32</v>
      </c>
      <c r="K12" s="212" t="str">
        <f>IF(V12="","",V12)</f>
        <v/>
      </c>
      <c r="L12" s="212"/>
      <c r="M12" s="13"/>
      <c r="O12" s="14"/>
      <c r="Q12" s="18" t="s">
        <v>31</v>
      </c>
      <c r="R12" s="42" t="str">
        <f>IF(S12&lt;&gt;"",S12,IF(AB12="","",AB12))</f>
        <v/>
      </c>
      <c r="S12" s="43"/>
      <c r="U12" s="18" t="s">
        <v>32</v>
      </c>
      <c r="V12" s="48" t="str">
        <f>IF(W12&lt;&gt;"",W12,IF(AB17="","",AB17))</f>
        <v/>
      </c>
      <c r="W12" s="49"/>
      <c r="Y12" s="15"/>
      <c r="AA12" s="18" t="s">
        <v>31</v>
      </c>
      <c r="AB12" s="83"/>
      <c r="AC12" s="29" t="str">
        <f t="shared" si="0"/>
        <v/>
      </c>
      <c r="AD12" s="36" t="str">
        <f>IF(R12="","",R12)</f>
        <v/>
      </c>
      <c r="AG12" s="37">
        <v>40</v>
      </c>
      <c r="AH12" s="44">
        <v>0.4</v>
      </c>
      <c r="AJ12" s="45">
        <v>70</v>
      </c>
      <c r="AK12" s="46">
        <v>2.6</v>
      </c>
      <c r="AL12" s="46">
        <f t="shared" si="1"/>
        <v>2.2000000000000002</v>
      </c>
      <c r="AM12" s="47">
        <f t="shared" si="2"/>
        <v>2.9</v>
      </c>
    </row>
    <row r="13" spans="1:39" ht="14.1" customHeight="1" x14ac:dyDescent="0.25">
      <c r="A13" s="3">
        <v>13</v>
      </c>
      <c r="B13" s="11"/>
      <c r="E13" s="18" t="s">
        <v>33</v>
      </c>
      <c r="F13" s="213" t="str">
        <f>IF(R13="","",R13)</f>
        <v/>
      </c>
      <c r="G13" s="213"/>
      <c r="J13" s="18" t="s">
        <v>34</v>
      </c>
      <c r="K13" s="210" t="str">
        <f>IF(V13="","",V13)</f>
        <v/>
      </c>
      <c r="L13" s="210"/>
      <c r="M13" s="13"/>
      <c r="O13" s="14"/>
      <c r="Q13" s="18" t="s">
        <v>33</v>
      </c>
      <c r="R13" s="50" t="str">
        <f>IF(S13&lt;&gt;"",S13,IF(AB13="","",AB13))</f>
        <v/>
      </c>
      <c r="S13" s="51"/>
      <c r="U13" s="18" t="s">
        <v>34</v>
      </c>
      <c r="V13" s="42" t="str">
        <f>IF(W13&lt;&gt;"",W13,IF(AB18="","",AB18))</f>
        <v/>
      </c>
      <c r="W13" s="43"/>
      <c r="Y13" s="15"/>
      <c r="AA13" s="18" t="s">
        <v>33</v>
      </c>
      <c r="AB13" s="83"/>
      <c r="AC13" s="29" t="str">
        <f t="shared" si="0"/>
        <v/>
      </c>
      <c r="AD13" s="36" t="str">
        <f>IF(R13="","",R13)</f>
        <v/>
      </c>
      <c r="AG13" s="37">
        <v>50</v>
      </c>
      <c r="AH13" s="44">
        <v>0.5</v>
      </c>
      <c r="AJ13" s="45">
        <v>80</v>
      </c>
      <c r="AK13" s="46">
        <v>3</v>
      </c>
      <c r="AL13" s="46">
        <f t="shared" si="1"/>
        <v>2.6</v>
      </c>
      <c r="AM13" s="47">
        <f t="shared" si="2"/>
        <v>3.5</v>
      </c>
    </row>
    <row r="14" spans="1:39" ht="14.1" customHeight="1" x14ac:dyDescent="0.25">
      <c r="A14" s="3">
        <v>14</v>
      </c>
      <c r="B14" s="11"/>
      <c r="E14" s="18"/>
      <c r="M14" s="13"/>
      <c r="O14" s="14"/>
      <c r="Q14" s="18" t="s">
        <v>35</v>
      </c>
      <c r="R14" s="42" t="str">
        <f>IF(S14&lt;&gt;"",S14,IF(AB14="","",AB14))</f>
        <v/>
      </c>
      <c r="S14" s="43"/>
      <c r="U14" s="18"/>
      <c r="V14" s="52"/>
      <c r="W14" s="53"/>
      <c r="Y14" s="15"/>
      <c r="AA14" s="18" t="s">
        <v>35</v>
      </c>
      <c r="AB14" s="83"/>
      <c r="AC14" s="29" t="str">
        <f t="shared" si="0"/>
        <v/>
      </c>
      <c r="AD14" s="36" t="str">
        <f>IF(R14="","",R14)</f>
        <v/>
      </c>
      <c r="AG14" s="37">
        <v>51</v>
      </c>
      <c r="AH14" s="44">
        <v>1.2</v>
      </c>
      <c r="AJ14" s="45">
        <v>90</v>
      </c>
      <c r="AK14" s="46">
        <v>3.5</v>
      </c>
      <c r="AL14" s="46">
        <f t="shared" si="1"/>
        <v>3.1</v>
      </c>
      <c r="AM14" s="47">
        <f t="shared" si="2"/>
        <v>4</v>
      </c>
    </row>
    <row r="15" spans="1:39" ht="14.1" customHeight="1" x14ac:dyDescent="0.25">
      <c r="A15" s="3">
        <v>15</v>
      </c>
      <c r="B15" s="11"/>
      <c r="D15" s="31" t="s">
        <v>36</v>
      </c>
      <c r="M15" s="13"/>
      <c r="O15" s="14"/>
      <c r="Y15" s="15"/>
      <c r="AA15" s="18" t="s">
        <v>26</v>
      </c>
      <c r="AB15" s="83"/>
      <c r="AC15" s="29" t="str">
        <f t="shared" si="0"/>
        <v/>
      </c>
      <c r="AD15" s="36" t="str">
        <f>IF(V10="","",V10)</f>
        <v/>
      </c>
      <c r="AG15" s="37">
        <v>60</v>
      </c>
      <c r="AH15" s="44">
        <v>1.3</v>
      </c>
      <c r="AJ15" s="45">
        <v>100</v>
      </c>
      <c r="AK15" s="46">
        <v>3.9</v>
      </c>
      <c r="AL15" s="46">
        <f t="shared" si="1"/>
        <v>3.5</v>
      </c>
      <c r="AM15" s="47">
        <f t="shared" si="2"/>
        <v>4.5</v>
      </c>
    </row>
    <row r="16" spans="1:39" ht="14.1" customHeight="1" x14ac:dyDescent="0.25">
      <c r="A16" s="3">
        <v>16</v>
      </c>
      <c r="B16" s="11"/>
      <c r="E16" s="18" t="s">
        <v>37</v>
      </c>
      <c r="F16" s="214" t="str">
        <f>IF(R17="","",R17)</f>
        <v/>
      </c>
      <c r="G16" s="214"/>
      <c r="J16" s="18" t="s">
        <v>38</v>
      </c>
      <c r="K16" s="212" t="str">
        <f>IF(V17="","",V17)</f>
        <v/>
      </c>
      <c r="L16" s="212"/>
      <c r="M16" s="13"/>
      <c r="O16" s="14"/>
      <c r="P16" s="31" t="s">
        <v>36</v>
      </c>
      <c r="Y16" s="15"/>
      <c r="AA16" s="18" t="s">
        <v>30</v>
      </c>
      <c r="AB16" s="83"/>
      <c r="AC16" s="29" t="str">
        <f t="shared" si="0"/>
        <v/>
      </c>
      <c r="AD16" s="36" t="str">
        <f>IF(V11="","",V11)</f>
        <v/>
      </c>
      <c r="AG16" s="37">
        <v>70</v>
      </c>
      <c r="AH16" s="44">
        <v>1.5</v>
      </c>
      <c r="AJ16" s="45">
        <v>110</v>
      </c>
      <c r="AK16" s="46">
        <v>4.3</v>
      </c>
      <c r="AL16" s="46">
        <f t="shared" si="1"/>
        <v>3.9</v>
      </c>
      <c r="AM16" s="47">
        <f t="shared" si="2"/>
        <v>5.0999999999999996</v>
      </c>
    </row>
    <row r="17" spans="1:40" ht="14.1" customHeight="1" x14ac:dyDescent="0.25">
      <c r="A17" s="3">
        <v>17</v>
      </c>
      <c r="B17" s="11"/>
      <c r="E17" s="18" t="s">
        <v>39</v>
      </c>
      <c r="F17" s="213" t="str">
        <f>IF(R18="","",R18)</f>
        <v/>
      </c>
      <c r="G17" s="213"/>
      <c r="J17" s="18" t="s">
        <v>40</v>
      </c>
      <c r="K17" s="210" t="str">
        <f>IF(V18="","",V18)</f>
        <v/>
      </c>
      <c r="L17" s="210"/>
      <c r="M17" s="13"/>
      <c r="O17" s="14"/>
      <c r="Q17" s="18" t="s">
        <v>37</v>
      </c>
      <c r="R17" s="42" t="str">
        <f>IF(S17&lt;&gt;"",S17,IF(AB21="","",AB21))</f>
        <v/>
      </c>
      <c r="S17" s="43"/>
      <c r="U17" s="18" t="s">
        <v>38</v>
      </c>
      <c r="V17" s="48" t="str">
        <f>IF(W17&lt;&gt;"",W17,IF(AB23="","",AB23))</f>
        <v/>
      </c>
      <c r="W17" s="49"/>
      <c r="Y17" s="15"/>
      <c r="AA17" s="18" t="s">
        <v>32</v>
      </c>
      <c r="AB17" s="54"/>
      <c r="AC17" s="29" t="str">
        <f t="shared" si="0"/>
        <v/>
      </c>
      <c r="AD17" s="55" t="str">
        <f>IF(V12="","",V12)</f>
        <v/>
      </c>
      <c r="AG17" s="37">
        <v>71</v>
      </c>
      <c r="AH17" s="44">
        <v>2.1</v>
      </c>
      <c r="AJ17" s="45">
        <v>120</v>
      </c>
      <c r="AK17" s="46">
        <v>5.7</v>
      </c>
      <c r="AL17" s="46">
        <f t="shared" si="1"/>
        <v>4.4000000000000004</v>
      </c>
      <c r="AM17" s="47">
        <f t="shared" si="2"/>
        <v>5.6</v>
      </c>
    </row>
    <row r="18" spans="1:40" ht="14.1" customHeight="1" thickBot="1" x14ac:dyDescent="0.3">
      <c r="A18" s="3">
        <v>18</v>
      </c>
      <c r="B18" s="11"/>
      <c r="M18" s="13"/>
      <c r="O18" s="14"/>
      <c r="Q18" s="18" t="s">
        <v>39</v>
      </c>
      <c r="R18" s="42" t="str">
        <f>IF(S18&lt;&gt;"",S18,IF(AB22="","",AB22))</f>
        <v/>
      </c>
      <c r="S18" s="43"/>
      <c r="U18" s="18" t="s">
        <v>40</v>
      </c>
      <c r="V18" s="56" t="str">
        <f>IF(W18&lt;&gt;"",W18,IF(AB24="","",AB24))</f>
        <v/>
      </c>
      <c r="W18" s="43"/>
      <c r="Y18" s="15"/>
      <c r="AA18" s="18" t="s">
        <v>41</v>
      </c>
      <c r="AB18" s="83"/>
      <c r="AC18" s="29" t="str">
        <f t="shared" si="0"/>
        <v/>
      </c>
      <c r="AD18" s="36" t="str">
        <f>IF(V13="","",V13)</f>
        <v/>
      </c>
      <c r="AG18" s="37">
        <v>80</v>
      </c>
      <c r="AH18" s="44">
        <v>2.2999999999999998</v>
      </c>
      <c r="AJ18" s="57">
        <v>130</v>
      </c>
      <c r="AK18" s="58">
        <v>5.2</v>
      </c>
      <c r="AL18" s="58">
        <f t="shared" si="1"/>
        <v>4.8</v>
      </c>
      <c r="AM18" s="59">
        <f t="shared" si="2"/>
        <v>6.1</v>
      </c>
    </row>
    <row r="19" spans="1:40" ht="14.1" customHeight="1" x14ac:dyDescent="0.25">
      <c r="A19" s="3">
        <v>19</v>
      </c>
      <c r="B19" s="11"/>
      <c r="D19" s="31" t="s">
        <v>42</v>
      </c>
      <c r="I19" s="60" t="s">
        <v>43</v>
      </c>
      <c r="M19" s="13"/>
      <c r="O19" s="14"/>
      <c r="Q19" s="18"/>
      <c r="R19" s="52"/>
      <c r="S19" s="52"/>
      <c r="T19" s="61"/>
      <c r="U19" s="62"/>
      <c r="V19" s="63"/>
      <c r="W19" s="52"/>
      <c r="Y19" s="15"/>
      <c r="AB19" s="125"/>
      <c r="AG19" s="37">
        <v>90</v>
      </c>
      <c r="AH19" s="44">
        <v>2.5</v>
      </c>
    </row>
    <row r="20" spans="1:40" ht="14.1" customHeight="1" x14ac:dyDescent="0.25">
      <c r="A20" s="3">
        <v>20</v>
      </c>
      <c r="B20" s="11"/>
      <c r="E20" s="18" t="s">
        <v>44</v>
      </c>
      <c r="F20" s="214" t="str">
        <f>IF(R21="","",R21)</f>
        <v/>
      </c>
      <c r="G20" s="214"/>
      <c r="J20" s="18" t="s">
        <v>45</v>
      </c>
      <c r="K20" s="210" t="str">
        <f>IF(V21="","",V21)</f>
        <v/>
      </c>
      <c r="L20" s="210"/>
      <c r="M20" s="13"/>
      <c r="O20" s="14"/>
      <c r="P20" s="31" t="s">
        <v>42</v>
      </c>
      <c r="U20" s="60" t="s">
        <v>43</v>
      </c>
      <c r="Y20" s="15"/>
      <c r="AA20" s="26" t="s">
        <v>46</v>
      </c>
      <c r="AB20" s="125"/>
      <c r="AG20" s="37">
        <v>100</v>
      </c>
      <c r="AH20" s="44">
        <v>2.7</v>
      </c>
    </row>
    <row r="21" spans="1:40" ht="14.1" customHeight="1" x14ac:dyDescent="0.25">
      <c r="A21" s="3">
        <v>21</v>
      </c>
      <c r="B21" s="11"/>
      <c r="E21" s="18" t="s">
        <v>38</v>
      </c>
      <c r="F21" s="215" t="str">
        <f>IF(R22="","",R22)</f>
        <v/>
      </c>
      <c r="G21" s="215"/>
      <c r="J21" s="18" t="s">
        <v>47</v>
      </c>
      <c r="K21" s="210" t="str">
        <f>IF(V22="","",V22)</f>
        <v/>
      </c>
      <c r="L21" s="210"/>
      <c r="M21" s="13"/>
      <c r="O21" s="14"/>
      <c r="Q21" s="18" t="s">
        <v>44</v>
      </c>
      <c r="R21" s="42" t="str">
        <f>IF(S21&lt;&gt;"",S21,IF(AB27="","",AB27))</f>
        <v/>
      </c>
      <c r="S21" s="43"/>
      <c r="U21" s="18" t="s">
        <v>45</v>
      </c>
      <c r="V21" s="42" t="str">
        <f>IF(W21&lt;&gt;"",W21,IF(AB35="","",AB35))</f>
        <v/>
      </c>
      <c r="W21" s="43"/>
      <c r="Y21" s="15"/>
      <c r="AA21" s="18" t="s">
        <v>37</v>
      </c>
      <c r="AB21" s="83"/>
      <c r="AC21" s="29" t="str">
        <f>IF(AB21&lt;&gt;AD21,"Change","")</f>
        <v/>
      </c>
      <c r="AD21" s="36" t="str">
        <f>IF(R17="","",R17)</f>
        <v/>
      </c>
      <c r="AG21" s="37">
        <v>110</v>
      </c>
      <c r="AH21" s="44">
        <v>3</v>
      </c>
    </row>
    <row r="22" spans="1:40" ht="14.1" customHeight="1" x14ac:dyDescent="0.25">
      <c r="A22" s="3">
        <v>22</v>
      </c>
      <c r="B22" s="11"/>
      <c r="D22" s="31" t="s">
        <v>48</v>
      </c>
      <c r="J22" s="18" t="s">
        <v>49</v>
      </c>
      <c r="K22" s="210" t="str">
        <f>IF(V23="","",V23)</f>
        <v/>
      </c>
      <c r="L22" s="210"/>
      <c r="M22" s="13"/>
      <c r="O22" s="14"/>
      <c r="Q22" s="18" t="s">
        <v>38</v>
      </c>
      <c r="R22" s="48" t="str">
        <f>IF(S22&lt;&gt;"",S22,IF(AB28="","",AB28))</f>
        <v/>
      </c>
      <c r="S22" s="49"/>
      <c r="U22" s="18" t="s">
        <v>47</v>
      </c>
      <c r="V22" s="42" t="str">
        <f>IF(W22&lt;&gt;"",W22,IF(AB36="","",AB36))</f>
        <v/>
      </c>
      <c r="W22" s="43"/>
      <c r="Y22" s="15"/>
      <c r="AA22" s="18" t="s">
        <v>39</v>
      </c>
      <c r="AB22" s="83"/>
      <c r="AC22" s="29" t="str">
        <f>IF(AB22&lt;&gt;AD22,"Change","")</f>
        <v/>
      </c>
      <c r="AD22" s="36" t="str">
        <f>IF(R18="","",R18)</f>
        <v/>
      </c>
      <c r="AG22" s="37">
        <v>120</v>
      </c>
      <c r="AH22" s="44">
        <v>3.2</v>
      </c>
    </row>
    <row r="23" spans="1:40" ht="14.1" customHeight="1" x14ac:dyDescent="0.25">
      <c r="A23" s="3">
        <v>23</v>
      </c>
      <c r="B23" s="11"/>
      <c r="E23" s="18" t="s">
        <v>37</v>
      </c>
      <c r="F23" s="214" t="str">
        <f>IF(R24="","",R24)</f>
        <v/>
      </c>
      <c r="G23" s="214"/>
      <c r="M23" s="13"/>
      <c r="O23" s="14"/>
      <c r="P23" s="31" t="s">
        <v>48</v>
      </c>
      <c r="U23" s="18" t="s">
        <v>49</v>
      </c>
      <c r="V23" s="42" t="str">
        <f>IF(W23&lt;&gt;"",W23,IF(AB37="","",AB37))</f>
        <v/>
      </c>
      <c r="W23" s="43"/>
      <c r="Y23" s="15"/>
      <c r="AA23" s="18" t="s">
        <v>38</v>
      </c>
      <c r="AB23" s="54"/>
      <c r="AC23" s="29" t="str">
        <f>IF(AB23&lt;&gt;AD23,"Change","")</f>
        <v/>
      </c>
      <c r="AD23" s="55" t="str">
        <f>IF(V17="","",V17)</f>
        <v/>
      </c>
      <c r="AG23" s="37">
        <v>130</v>
      </c>
      <c r="AH23" s="44">
        <v>3.5</v>
      </c>
    </row>
    <row r="24" spans="1:40" ht="14.1" customHeight="1" x14ac:dyDescent="0.25">
      <c r="A24" s="3">
        <v>24</v>
      </c>
      <c r="B24" s="11"/>
      <c r="E24" s="18" t="s">
        <v>39</v>
      </c>
      <c r="F24" s="214" t="str">
        <f>IF(R25="","",R25)</f>
        <v/>
      </c>
      <c r="G24" s="214"/>
      <c r="J24" s="31" t="s">
        <v>50</v>
      </c>
      <c r="M24" s="13"/>
      <c r="O24" s="14"/>
      <c r="Q24" s="18" t="s">
        <v>37</v>
      </c>
      <c r="R24" s="42" t="str">
        <f>IF(S24&lt;&gt;"",S24,IF(AB29="","",AB29))</f>
        <v/>
      </c>
      <c r="S24" s="43"/>
      <c r="Y24" s="15"/>
      <c r="AA24" s="18" t="s">
        <v>40</v>
      </c>
      <c r="AB24" s="83"/>
      <c r="AC24" s="29" t="str">
        <f>IF(AB24&lt;&gt;AD24,"Change","")</f>
        <v/>
      </c>
      <c r="AD24" s="36" t="str">
        <f>IF(V18="","",V18)</f>
        <v/>
      </c>
      <c r="AG24" s="37">
        <v>140</v>
      </c>
      <c r="AH24" s="44">
        <v>3.8</v>
      </c>
    </row>
    <row r="25" spans="1:40" ht="14.1" customHeight="1" thickBot="1" x14ac:dyDescent="0.3">
      <c r="A25" s="3">
        <v>25</v>
      </c>
      <c r="B25" s="11"/>
      <c r="E25" s="18" t="s">
        <v>40</v>
      </c>
      <c r="F25" s="214" t="str">
        <f>IF(R26="","",R26)</f>
        <v/>
      </c>
      <c r="G25" s="214"/>
      <c r="J25" s="18" t="s">
        <v>51</v>
      </c>
      <c r="K25" s="210" t="str">
        <f>IF(V26="","",V26)</f>
        <v/>
      </c>
      <c r="L25" s="210"/>
      <c r="M25" s="13"/>
      <c r="O25" s="14"/>
      <c r="Q25" s="18" t="s">
        <v>39</v>
      </c>
      <c r="R25" s="42" t="str">
        <f>IF(S25&lt;&gt;"",S25,IF(AB30="","",AB30))</f>
        <v/>
      </c>
      <c r="S25" s="43"/>
      <c r="U25" s="31" t="s">
        <v>50</v>
      </c>
      <c r="Y25" s="15"/>
      <c r="AB25" s="125"/>
      <c r="AG25" s="64">
        <v>150</v>
      </c>
      <c r="AH25" s="65">
        <v>4.0999999999999996</v>
      </c>
    </row>
    <row r="26" spans="1:40" ht="14.1" customHeight="1" x14ac:dyDescent="0.25">
      <c r="A26" s="3">
        <v>26</v>
      </c>
      <c r="B26" s="11"/>
      <c r="D26" s="31" t="s">
        <v>52</v>
      </c>
      <c r="J26" s="18" t="s">
        <v>53</v>
      </c>
      <c r="K26" s="210" t="str">
        <f>IF(V27="","",V27)</f>
        <v/>
      </c>
      <c r="L26" s="210"/>
      <c r="M26" s="13"/>
      <c r="O26" s="14"/>
      <c r="Q26" s="18" t="s">
        <v>40</v>
      </c>
      <c r="R26" s="42" t="str">
        <f>IF(S26&lt;&gt;"",S26,IF(AB31="","",AB31))</f>
        <v/>
      </c>
      <c r="S26" s="43"/>
      <c r="U26" s="18" t="s">
        <v>51</v>
      </c>
      <c r="V26" s="42" t="str">
        <f>IF(W26&lt;&gt;"",W26,IF(AB38="","",AB38))</f>
        <v/>
      </c>
      <c r="W26" s="43"/>
      <c r="Y26" s="15"/>
      <c r="AA26" s="31" t="s">
        <v>54</v>
      </c>
      <c r="AB26" s="125"/>
    </row>
    <row r="27" spans="1:40" ht="14.1" customHeight="1" x14ac:dyDescent="0.25">
      <c r="A27" s="3">
        <v>27</v>
      </c>
      <c r="B27" s="11"/>
      <c r="E27" s="18" t="s">
        <v>37</v>
      </c>
      <c r="F27" s="214" t="str">
        <f>IF(R28="","",R28)</f>
        <v/>
      </c>
      <c r="G27" s="214"/>
      <c r="M27" s="13"/>
      <c r="O27" s="14"/>
      <c r="P27" s="31" t="s">
        <v>52</v>
      </c>
      <c r="U27" s="18" t="s">
        <v>53</v>
      </c>
      <c r="V27" s="42" t="str">
        <f>IF(W27&lt;&gt;"",W27,IF(AB39="","",AB39))</f>
        <v/>
      </c>
      <c r="W27" s="43"/>
      <c r="Y27" s="15"/>
      <c r="AA27" s="18" t="s">
        <v>44</v>
      </c>
      <c r="AB27" s="83"/>
      <c r="AC27" s="29" t="str">
        <f t="shared" ref="AC27:AC39" si="3">IF(AB27&lt;&gt;AD27,"Change","")</f>
        <v/>
      </c>
      <c r="AD27" s="36" t="str">
        <f>IF(R21="","",R21)</f>
        <v/>
      </c>
    </row>
    <row r="28" spans="1:40" ht="14.1" customHeight="1" x14ac:dyDescent="0.25">
      <c r="A28" s="3">
        <v>28</v>
      </c>
      <c r="B28" s="11"/>
      <c r="E28" s="18" t="s">
        <v>39</v>
      </c>
      <c r="F28" s="214" t="str">
        <f>IF(R29="","",R29)</f>
        <v/>
      </c>
      <c r="G28" s="214"/>
      <c r="M28" s="13"/>
      <c r="O28" s="14"/>
      <c r="Q28" s="18" t="s">
        <v>37</v>
      </c>
      <c r="R28" s="42" t="str">
        <f>IF(S28&lt;&gt;"",S28,IF(AB32="","",AB32))</f>
        <v/>
      </c>
      <c r="S28" s="43"/>
      <c r="Y28" s="15"/>
      <c r="AA28" s="18" t="s">
        <v>38</v>
      </c>
      <c r="AB28" s="54"/>
      <c r="AC28" s="29" t="str">
        <f t="shared" si="3"/>
        <v/>
      </c>
      <c r="AD28" s="36" t="str">
        <f>IF(R22="","",R22)</f>
        <v/>
      </c>
      <c r="AF28" s="117" t="s">
        <v>55</v>
      </c>
      <c r="AG28" s="117" t="s">
        <v>56</v>
      </c>
      <c r="AH28" s="117" t="s">
        <v>57</v>
      </c>
      <c r="AI28" s="117" t="s">
        <v>58</v>
      </c>
      <c r="AJ28" s="117" t="s">
        <v>59</v>
      </c>
      <c r="AK28" s="117" t="s">
        <v>60</v>
      </c>
      <c r="AL28" s="117" t="s">
        <v>23</v>
      </c>
      <c r="AM28" s="117" t="s">
        <v>61</v>
      </c>
      <c r="AN28" s="117" t="s">
        <v>62</v>
      </c>
    </row>
    <row r="29" spans="1:40" ht="14.1" customHeight="1" x14ac:dyDescent="0.25">
      <c r="A29" s="3">
        <v>29</v>
      </c>
      <c r="B29" s="11"/>
      <c r="E29" s="18" t="s">
        <v>40</v>
      </c>
      <c r="F29" s="214" t="str">
        <f>IF(R30="","",R30)</f>
        <v/>
      </c>
      <c r="G29" s="214"/>
      <c r="M29" s="13"/>
      <c r="O29" s="14"/>
      <c r="Q29" s="18" t="s">
        <v>39</v>
      </c>
      <c r="R29" s="42" t="str">
        <f>IF(S29&lt;&gt;"",S29,IF(AB33="","",AB33))</f>
        <v/>
      </c>
      <c r="S29" s="43"/>
      <c r="Y29" s="15"/>
      <c r="AA29" s="18" t="s">
        <v>37</v>
      </c>
      <c r="AB29" s="83"/>
      <c r="AC29" s="29" t="str">
        <f t="shared" si="3"/>
        <v/>
      </c>
      <c r="AD29" s="36" t="str">
        <f>IF(R24="","",R24)</f>
        <v/>
      </c>
      <c r="AF29" s="117">
        <v>60</v>
      </c>
      <c r="AG29" s="117">
        <v>5</v>
      </c>
      <c r="AH29" s="117"/>
      <c r="AI29" s="117"/>
      <c r="AJ29" s="117"/>
      <c r="AK29" s="117"/>
      <c r="AL29" s="117"/>
      <c r="AM29" s="117"/>
      <c r="AN29" s="117"/>
    </row>
    <row r="30" spans="1:40" ht="14.1" customHeight="1" thickBot="1" x14ac:dyDescent="0.3">
      <c r="A30" s="3">
        <v>30</v>
      </c>
      <c r="B30" s="20"/>
      <c r="C30" s="21"/>
      <c r="D30" s="21"/>
      <c r="E30" s="21"/>
      <c r="F30" s="21"/>
      <c r="G30" s="21"/>
      <c r="H30" s="21"/>
      <c r="I30" s="21"/>
      <c r="J30" s="21"/>
      <c r="K30" s="21"/>
      <c r="L30" s="21"/>
      <c r="M30" s="22"/>
      <c r="O30" s="14"/>
      <c r="Q30" s="18" t="s">
        <v>40</v>
      </c>
      <c r="R30" s="42" t="str">
        <f>IF(S30&lt;&gt;"",S30,IF(AB34="","",AB34))</f>
        <v/>
      </c>
      <c r="S30" s="43"/>
      <c r="Y30" s="15"/>
      <c r="AA30" s="18" t="s">
        <v>39</v>
      </c>
      <c r="AB30" s="83"/>
      <c r="AC30" s="29" t="str">
        <f t="shared" si="3"/>
        <v/>
      </c>
      <c r="AD30" s="36" t="str">
        <f>IF(R25="","",R25)</f>
        <v/>
      </c>
      <c r="AF30" s="117">
        <v>70</v>
      </c>
      <c r="AG30" s="117">
        <v>5</v>
      </c>
      <c r="AH30" s="117"/>
      <c r="AI30" s="117"/>
      <c r="AJ30" s="117"/>
      <c r="AK30" s="117"/>
      <c r="AL30" s="117"/>
      <c r="AM30" s="117"/>
      <c r="AN30" s="117"/>
    </row>
    <row r="31" spans="1:40" ht="14.1" customHeight="1" thickTop="1" thickBot="1" x14ac:dyDescent="0.3">
      <c r="A31" s="3">
        <v>31</v>
      </c>
      <c r="O31" s="23"/>
      <c r="P31" s="24"/>
      <c r="Q31" s="24"/>
      <c r="R31" s="24"/>
      <c r="S31" s="24"/>
      <c r="T31" s="24"/>
      <c r="U31" s="24"/>
      <c r="V31" s="24"/>
      <c r="W31" s="24"/>
      <c r="X31" s="24"/>
      <c r="Y31" s="25"/>
      <c r="AA31" s="18" t="s">
        <v>40</v>
      </c>
      <c r="AB31" s="83"/>
      <c r="AC31" s="29" t="str">
        <f t="shared" si="3"/>
        <v/>
      </c>
      <c r="AD31" s="36" t="str">
        <f>IF(R26="","",R26)</f>
        <v/>
      </c>
      <c r="AF31" s="117">
        <v>80</v>
      </c>
      <c r="AG31" s="117">
        <v>5</v>
      </c>
      <c r="AH31" s="117"/>
      <c r="AI31" s="117"/>
      <c r="AJ31" s="117"/>
      <c r="AK31" s="117"/>
      <c r="AL31" s="117"/>
      <c r="AM31" s="117"/>
      <c r="AN31" s="117"/>
    </row>
    <row r="32" spans="1:40" ht="14.1" customHeight="1" thickTop="1" x14ac:dyDescent="0.25">
      <c r="A32" s="3">
        <v>32</v>
      </c>
      <c r="B32" s="4"/>
      <c r="C32" s="67" t="s">
        <v>63</v>
      </c>
      <c r="D32" s="5"/>
      <c r="E32" s="5"/>
      <c r="F32" s="32" t="s">
        <v>64</v>
      </c>
      <c r="G32" s="5"/>
      <c r="H32" s="5"/>
      <c r="I32" s="5"/>
      <c r="J32" s="5"/>
      <c r="K32" s="5"/>
      <c r="L32" s="217" t="s">
        <v>65</v>
      </c>
      <c r="M32" s="217"/>
      <c r="AA32" s="18" t="s">
        <v>37</v>
      </c>
      <c r="AB32" s="83"/>
      <c r="AC32" s="29" t="str">
        <f t="shared" si="3"/>
        <v/>
      </c>
      <c r="AD32" s="36" t="str">
        <f>IF(R28="","",R28)</f>
        <v/>
      </c>
      <c r="AF32" s="117">
        <v>80</v>
      </c>
      <c r="AG32" s="117">
        <v>5</v>
      </c>
      <c r="AH32" s="117"/>
      <c r="AI32" s="117"/>
      <c r="AJ32" s="117"/>
      <c r="AK32" s="117"/>
      <c r="AL32" s="117"/>
      <c r="AM32" s="117"/>
      <c r="AN32" s="117"/>
    </row>
    <row r="33" spans="1:40" ht="14.1" customHeight="1" thickBot="1" x14ac:dyDescent="0.3">
      <c r="A33" s="3">
        <v>33</v>
      </c>
      <c r="B33" s="11"/>
      <c r="C33" s="69" t="s">
        <v>66</v>
      </c>
      <c r="E33" s="19" t="s">
        <v>67</v>
      </c>
      <c r="L33" s="70" t="str">
        <f t="shared" ref="L33:L38" si="4">IF(O37="","TBD",IF(O37=1,"YES",IF(O37=3,"NA","")))</f>
        <v>TBD</v>
      </c>
      <c r="M33" s="71" t="str">
        <f t="shared" ref="M33:M38" si="5">IF(O37=2,"NO","")</f>
        <v/>
      </c>
      <c r="S33" s="31"/>
      <c r="T33" s="31" t="s">
        <v>68</v>
      </c>
      <c r="AA33" s="18" t="s">
        <v>39</v>
      </c>
      <c r="AB33" s="83"/>
      <c r="AC33" s="29" t="str">
        <f t="shared" si="3"/>
        <v/>
      </c>
      <c r="AD33" s="36" t="str">
        <f>IF(R29="","",R29)</f>
        <v/>
      </c>
      <c r="AF33" s="117">
        <v>80</v>
      </c>
      <c r="AG33" s="117">
        <v>5</v>
      </c>
      <c r="AH33" s="117"/>
      <c r="AI33" s="117"/>
      <c r="AJ33" s="117"/>
      <c r="AK33" s="117"/>
      <c r="AL33" s="117"/>
      <c r="AM33" s="117"/>
      <c r="AN33" s="117"/>
    </row>
    <row r="34" spans="1:40" ht="14.1" customHeight="1" x14ac:dyDescent="0.25">
      <c r="A34" s="3">
        <v>34</v>
      </c>
      <c r="B34" s="11"/>
      <c r="C34" s="69" t="s">
        <v>69</v>
      </c>
      <c r="E34" s="19" t="s">
        <v>70</v>
      </c>
      <c r="L34" s="70" t="str">
        <f t="shared" si="4"/>
        <v>TBD</v>
      </c>
      <c r="M34" s="71" t="str">
        <f t="shared" si="5"/>
        <v/>
      </c>
      <c r="O34" s="72" t="s">
        <v>71</v>
      </c>
      <c r="P34" s="8"/>
      <c r="Q34" s="8"/>
      <c r="R34" s="8"/>
      <c r="S34" s="8"/>
      <c r="T34" s="8"/>
      <c r="U34" s="8"/>
      <c r="V34" s="8"/>
      <c r="W34" s="8"/>
      <c r="X34" s="8"/>
      <c r="Y34" s="9"/>
      <c r="AA34" s="18" t="s">
        <v>40</v>
      </c>
      <c r="AB34" s="83"/>
      <c r="AC34" s="29" t="str">
        <f t="shared" si="3"/>
        <v/>
      </c>
      <c r="AD34" s="36" t="str">
        <f>IF(R30="","",R30)</f>
        <v/>
      </c>
      <c r="AF34" s="117">
        <v>80</v>
      </c>
      <c r="AG34" s="117">
        <v>5</v>
      </c>
      <c r="AH34" s="159"/>
      <c r="AI34" s="159"/>
      <c r="AJ34" s="159"/>
      <c r="AK34" s="159"/>
      <c r="AL34" s="159"/>
      <c r="AM34" s="159"/>
      <c r="AN34" s="159"/>
    </row>
    <row r="35" spans="1:40" ht="14.1" customHeight="1" x14ac:dyDescent="0.25">
      <c r="A35" s="3">
        <v>35</v>
      </c>
      <c r="B35" s="11"/>
      <c r="E35" s="19" t="s">
        <v>72</v>
      </c>
      <c r="L35" s="70" t="str">
        <f t="shared" si="4"/>
        <v>TBD</v>
      </c>
      <c r="M35" s="71" t="str">
        <f t="shared" si="5"/>
        <v/>
      </c>
      <c r="O35" s="14"/>
      <c r="Y35" s="15"/>
      <c r="AA35" s="18" t="s">
        <v>45</v>
      </c>
      <c r="AB35" s="83"/>
      <c r="AC35" s="29" t="str">
        <f t="shared" si="3"/>
        <v/>
      </c>
      <c r="AD35" s="36" t="str">
        <f>IF(V21="","",V21)</f>
        <v/>
      </c>
      <c r="AF35" s="117">
        <v>80</v>
      </c>
      <c r="AG35" s="117">
        <v>5</v>
      </c>
      <c r="AH35" s="117"/>
      <c r="AI35" s="117"/>
      <c r="AJ35" s="117"/>
      <c r="AK35" s="117"/>
      <c r="AL35" s="117"/>
      <c r="AM35" s="117"/>
      <c r="AN35" s="117"/>
    </row>
    <row r="36" spans="1:40" ht="14.1" customHeight="1" x14ac:dyDescent="0.25">
      <c r="A36" s="3">
        <v>36</v>
      </c>
      <c r="B36" s="11"/>
      <c r="C36" s="69" t="s">
        <v>73</v>
      </c>
      <c r="E36" s="19" t="s">
        <v>74</v>
      </c>
      <c r="L36" s="70" t="str">
        <f t="shared" si="4"/>
        <v>TBD</v>
      </c>
      <c r="M36" s="71" t="str">
        <f t="shared" si="5"/>
        <v/>
      </c>
      <c r="O36" s="14"/>
      <c r="T36" s="31" t="s">
        <v>64</v>
      </c>
      <c r="Y36" s="15"/>
      <c r="AA36" s="18" t="s">
        <v>47</v>
      </c>
      <c r="AB36" s="83"/>
      <c r="AC36" s="29" t="str">
        <f t="shared" si="3"/>
        <v/>
      </c>
      <c r="AD36" s="36" t="str">
        <f>IF(V22="","",V22)</f>
        <v/>
      </c>
      <c r="AF36" s="117">
        <v>80</v>
      </c>
      <c r="AG36" s="117">
        <v>10</v>
      </c>
      <c r="AH36" s="117"/>
      <c r="AI36" s="117"/>
      <c r="AJ36" s="117"/>
      <c r="AK36" s="117"/>
      <c r="AL36" s="117"/>
      <c r="AM36" s="117"/>
      <c r="AN36" s="117"/>
    </row>
    <row r="37" spans="1:40" ht="14.1" customHeight="1" x14ac:dyDescent="0.25">
      <c r="A37" s="3">
        <v>37</v>
      </c>
      <c r="B37" s="11"/>
      <c r="E37" s="19" t="s">
        <v>75</v>
      </c>
      <c r="L37" s="70" t="str">
        <f t="shared" si="4"/>
        <v>TBD</v>
      </c>
      <c r="M37" s="71" t="str">
        <f t="shared" si="5"/>
        <v/>
      </c>
      <c r="O37" s="73"/>
      <c r="P37" s="19" t="s">
        <v>67</v>
      </c>
      <c r="Y37" s="15"/>
      <c r="AA37" s="18" t="s">
        <v>49</v>
      </c>
      <c r="AB37" s="83"/>
      <c r="AC37" s="29" t="str">
        <f t="shared" si="3"/>
        <v/>
      </c>
      <c r="AD37" s="36" t="str">
        <f>IF(V23="","",V23)</f>
        <v/>
      </c>
      <c r="AF37" s="117">
        <v>80</v>
      </c>
      <c r="AG37" s="117">
        <v>15</v>
      </c>
      <c r="AH37" s="117"/>
      <c r="AI37" s="117"/>
      <c r="AJ37" s="117"/>
      <c r="AK37" s="117"/>
      <c r="AL37" s="117"/>
      <c r="AM37" s="117"/>
      <c r="AN37" s="117"/>
    </row>
    <row r="38" spans="1:40" ht="14.1" customHeight="1" x14ac:dyDescent="0.25">
      <c r="A38" s="3">
        <v>38</v>
      </c>
      <c r="B38" s="11"/>
      <c r="E38" s="19" t="s">
        <v>76</v>
      </c>
      <c r="L38" s="70" t="str">
        <f t="shared" si="4"/>
        <v>TBD</v>
      </c>
      <c r="M38" s="71" t="str">
        <f t="shared" si="5"/>
        <v/>
      </c>
      <c r="O38" s="73"/>
      <c r="P38" s="19" t="s">
        <v>70</v>
      </c>
      <c r="Y38" s="15"/>
      <c r="AA38" s="18" t="s">
        <v>51</v>
      </c>
      <c r="AB38" s="83"/>
      <c r="AC38" s="29" t="str">
        <f t="shared" si="3"/>
        <v/>
      </c>
      <c r="AD38" s="36" t="str">
        <f>IF(V26="","",V26)</f>
        <v/>
      </c>
      <c r="AF38" s="117">
        <v>80</v>
      </c>
      <c r="AG38" s="117">
        <v>2</v>
      </c>
      <c r="AH38" s="117"/>
      <c r="AI38" s="117"/>
      <c r="AJ38" s="117"/>
      <c r="AK38" s="117"/>
      <c r="AL38" s="117"/>
      <c r="AM38" s="117"/>
      <c r="AN38" s="117"/>
    </row>
    <row r="39" spans="1:40" ht="14.1" customHeight="1" x14ac:dyDescent="0.25">
      <c r="A39" s="3">
        <v>39</v>
      </c>
      <c r="B39" s="11"/>
      <c r="M39" s="13"/>
      <c r="O39" s="73"/>
      <c r="P39" s="19" t="s">
        <v>72</v>
      </c>
      <c r="Y39" s="15"/>
      <c r="AA39" s="18" t="s">
        <v>53</v>
      </c>
      <c r="AB39" s="83"/>
      <c r="AC39" s="29" t="str">
        <f t="shared" si="3"/>
        <v/>
      </c>
      <c r="AD39" s="36" t="str">
        <f>IF(V27="","",V27)</f>
        <v/>
      </c>
      <c r="AF39" s="117">
        <v>90</v>
      </c>
      <c r="AG39" s="117">
        <v>5</v>
      </c>
      <c r="AH39" s="117"/>
      <c r="AI39" s="117"/>
      <c r="AJ39" s="117"/>
      <c r="AK39" s="117"/>
      <c r="AL39" s="117"/>
      <c r="AM39" s="117"/>
      <c r="AN39" s="117"/>
    </row>
    <row r="40" spans="1:40" ht="14.1" customHeight="1" x14ac:dyDescent="0.25">
      <c r="A40" s="3">
        <v>40</v>
      </c>
      <c r="B40" s="11"/>
      <c r="F40" s="31" t="s">
        <v>77</v>
      </c>
      <c r="M40" s="13"/>
      <c r="O40" s="73"/>
      <c r="P40" s="19" t="s">
        <v>74</v>
      </c>
      <c r="Y40" s="15"/>
      <c r="AB40" s="125"/>
      <c r="AF40" s="151"/>
      <c r="AG40" s="151"/>
      <c r="AH40" s="151"/>
      <c r="AI40" s="151"/>
      <c r="AJ40" s="151"/>
      <c r="AK40" s="151"/>
      <c r="AL40" s="151"/>
      <c r="AM40" s="151"/>
      <c r="AN40" s="151"/>
    </row>
    <row r="41" spans="1:40" ht="14.1" customHeight="1" x14ac:dyDescent="0.25">
      <c r="A41" s="3">
        <v>41</v>
      </c>
      <c r="B41" s="11"/>
      <c r="E41" s="19" t="s">
        <v>78</v>
      </c>
      <c r="L41" s="70" t="str">
        <f t="shared" ref="L41:L46" si="6">IF(O44="","TBD",IF(O44=1,"YES",IF(O44=3,"NA","")))</f>
        <v>TBD</v>
      </c>
      <c r="M41" s="71" t="str">
        <f t="shared" ref="M41:M46" si="7">IF(O44=2,"NO","")</f>
        <v/>
      </c>
      <c r="O41" s="73"/>
      <c r="P41" s="19" t="s">
        <v>75</v>
      </c>
      <c r="Y41" s="15"/>
      <c r="AA41" s="26" t="s">
        <v>79</v>
      </c>
      <c r="AB41" s="125"/>
      <c r="AF41" s="74"/>
      <c r="AG41" s="74"/>
      <c r="AH41" s="74"/>
      <c r="AI41" s="74"/>
      <c r="AJ41" s="74"/>
      <c r="AK41" s="74"/>
      <c r="AL41" s="74"/>
      <c r="AM41" s="74"/>
      <c r="AN41" s="74"/>
    </row>
    <row r="42" spans="1:40" ht="14.1" customHeight="1" x14ac:dyDescent="0.25">
      <c r="A42" s="3">
        <v>42</v>
      </c>
      <c r="B42" s="11"/>
      <c r="E42" s="19" t="s">
        <v>80</v>
      </c>
      <c r="L42" s="70" t="str">
        <f t="shared" si="6"/>
        <v>TBD</v>
      </c>
      <c r="M42" s="71" t="str">
        <f t="shared" si="7"/>
        <v/>
      </c>
      <c r="O42" s="73"/>
      <c r="P42" s="19" t="s">
        <v>76</v>
      </c>
      <c r="Y42" s="15"/>
      <c r="AA42" s="18" t="s">
        <v>81</v>
      </c>
      <c r="AB42" s="83"/>
      <c r="AC42" s="29" t="str">
        <f t="shared" ref="AC42:AC48" si="8">IF(AB42&lt;&gt;AD42,"Change","")</f>
        <v/>
      </c>
      <c r="AD42" s="36" t="str">
        <f t="shared" ref="AD42:AD47" si="9">IF(Q61="","",Q61)</f>
        <v/>
      </c>
      <c r="AF42" s="74"/>
      <c r="AG42" s="74"/>
      <c r="AH42" s="74"/>
      <c r="AI42" s="74"/>
      <c r="AJ42" s="74"/>
      <c r="AK42" s="74"/>
      <c r="AL42" s="74"/>
      <c r="AM42" s="74"/>
      <c r="AN42" s="74"/>
    </row>
    <row r="43" spans="1:40" ht="14.1" customHeight="1" x14ac:dyDescent="0.25">
      <c r="A43" s="3">
        <v>43</v>
      </c>
      <c r="B43" s="11"/>
      <c r="E43" s="19" t="s">
        <v>82</v>
      </c>
      <c r="L43" s="70" t="str">
        <f t="shared" si="6"/>
        <v>TBD</v>
      </c>
      <c r="M43" s="71" t="str">
        <f t="shared" si="7"/>
        <v/>
      </c>
      <c r="O43" s="14"/>
      <c r="T43" s="31" t="s">
        <v>77</v>
      </c>
      <c r="Y43" s="15"/>
      <c r="AA43" s="18" t="s">
        <v>83</v>
      </c>
      <c r="AB43" s="83"/>
      <c r="AC43" s="29" t="str">
        <f t="shared" si="8"/>
        <v/>
      </c>
      <c r="AD43" s="36" t="str">
        <f t="shared" si="9"/>
        <v/>
      </c>
      <c r="AF43"/>
      <c r="AG43"/>
      <c r="AH43"/>
      <c r="AI43"/>
      <c r="AJ43"/>
      <c r="AK43"/>
      <c r="AL43"/>
      <c r="AM43"/>
      <c r="AN43"/>
    </row>
    <row r="44" spans="1:40" ht="14.1" customHeight="1" x14ac:dyDescent="0.25">
      <c r="A44" s="3">
        <v>44</v>
      </c>
      <c r="B44" s="11"/>
      <c r="E44" s="19" t="s">
        <v>84</v>
      </c>
      <c r="L44" s="70" t="str">
        <f t="shared" si="6"/>
        <v>TBD</v>
      </c>
      <c r="M44" s="71" t="str">
        <f t="shared" si="7"/>
        <v/>
      </c>
      <c r="O44" s="73"/>
      <c r="P44" s="19" t="s">
        <v>78</v>
      </c>
      <c r="Y44" s="15"/>
      <c r="AA44" s="18" t="s">
        <v>85</v>
      </c>
      <c r="AB44" s="83"/>
      <c r="AC44" s="29" t="str">
        <f t="shared" si="8"/>
        <v/>
      </c>
      <c r="AD44" s="36" t="str">
        <f t="shared" si="9"/>
        <v/>
      </c>
      <c r="AF44" s="74"/>
      <c r="AG44" s="74"/>
      <c r="AH44" s="74"/>
      <c r="AI44" s="74"/>
      <c r="AJ44" s="74"/>
      <c r="AK44" s="74"/>
      <c r="AL44" s="74"/>
      <c r="AM44" s="74"/>
      <c r="AN44" s="74"/>
    </row>
    <row r="45" spans="1:40" ht="14.1" customHeight="1" x14ac:dyDescent="0.25">
      <c r="A45" s="3">
        <v>45</v>
      </c>
      <c r="B45" s="11"/>
      <c r="E45" s="19" t="s">
        <v>86</v>
      </c>
      <c r="L45" s="70" t="str">
        <f t="shared" si="6"/>
        <v>TBD</v>
      </c>
      <c r="M45" s="71" t="str">
        <f t="shared" si="7"/>
        <v/>
      </c>
      <c r="O45" s="73"/>
      <c r="P45" s="19" t="s">
        <v>80</v>
      </c>
      <c r="Y45" s="15"/>
      <c r="AA45" s="18" t="s">
        <v>87</v>
      </c>
      <c r="AB45" s="83"/>
      <c r="AC45" s="29" t="str">
        <f t="shared" si="8"/>
        <v/>
      </c>
      <c r="AD45" s="36" t="str">
        <f t="shared" si="9"/>
        <v/>
      </c>
    </row>
    <row r="46" spans="1:40" ht="14.1" customHeight="1" x14ac:dyDescent="0.25">
      <c r="A46" s="3">
        <v>46</v>
      </c>
      <c r="B46" s="11"/>
      <c r="E46" s="207" t="s">
        <v>183</v>
      </c>
      <c r="L46" s="70" t="str">
        <f t="shared" si="6"/>
        <v>TBD</v>
      </c>
      <c r="M46" s="71" t="str">
        <f t="shared" si="7"/>
        <v/>
      </c>
      <c r="O46" s="73"/>
      <c r="P46" s="19" t="s">
        <v>82</v>
      </c>
      <c r="Y46" s="15"/>
      <c r="AA46" s="18" t="s">
        <v>88</v>
      </c>
      <c r="AB46" s="83"/>
      <c r="AC46" s="29" t="str">
        <f t="shared" si="8"/>
        <v>Change</v>
      </c>
      <c r="AD46" s="36">
        <f t="shared" si="9"/>
        <v>100</v>
      </c>
    </row>
    <row r="47" spans="1:40" ht="14.1" customHeight="1" x14ac:dyDescent="0.25">
      <c r="A47" s="3">
        <v>47</v>
      </c>
      <c r="B47" s="11"/>
      <c r="E47" s="19" t="s">
        <v>89</v>
      </c>
      <c r="L47" s="70" t="str">
        <f t="shared" ref="L47:L52" si="10">IF(O51="","TBD",IF(O51=1,"YES",IF(O51=3,"NA","")))</f>
        <v>TBD</v>
      </c>
      <c r="M47" s="71" t="str">
        <f t="shared" ref="M47:M52" si="11">IF(O51=2,"NO","")</f>
        <v/>
      </c>
      <c r="O47" s="73"/>
      <c r="P47" s="19" t="s">
        <v>84</v>
      </c>
      <c r="Y47" s="15"/>
      <c r="AA47" s="18" t="s">
        <v>90</v>
      </c>
      <c r="AB47" s="83"/>
      <c r="AC47" s="29" t="str">
        <f t="shared" si="8"/>
        <v>Change</v>
      </c>
      <c r="AD47" s="36">
        <f t="shared" si="9"/>
        <v>1</v>
      </c>
    </row>
    <row r="48" spans="1:40" ht="14.1" customHeight="1" x14ac:dyDescent="0.25">
      <c r="A48" s="3">
        <v>48</v>
      </c>
      <c r="B48" s="11"/>
      <c r="C48" s="19" t="s">
        <v>91</v>
      </c>
      <c r="E48" s="19" t="s">
        <v>92</v>
      </c>
      <c r="L48" s="70" t="str">
        <f t="shared" si="10"/>
        <v>TBD</v>
      </c>
      <c r="M48" s="71" t="str">
        <f t="shared" si="11"/>
        <v/>
      </c>
      <c r="O48" s="73"/>
      <c r="P48" s="19" t="s">
        <v>86</v>
      </c>
      <c r="Y48" s="15"/>
      <c r="AA48" s="18" t="s">
        <v>93</v>
      </c>
      <c r="AB48" s="83"/>
      <c r="AC48" s="29" t="str">
        <f t="shared" si="8"/>
        <v/>
      </c>
      <c r="AD48" s="75" t="str">
        <f>IF(X63="","",X63)</f>
        <v/>
      </c>
    </row>
    <row r="49" spans="1:30" ht="14.1" customHeight="1" x14ac:dyDescent="0.25">
      <c r="A49" s="3">
        <v>49</v>
      </c>
      <c r="B49" s="11"/>
      <c r="C49" s="19" t="s">
        <v>94</v>
      </c>
      <c r="E49" s="19" t="s">
        <v>95</v>
      </c>
      <c r="L49" s="70" t="str">
        <f t="shared" si="10"/>
        <v>TBD</v>
      </c>
      <c r="M49" s="71" t="str">
        <f t="shared" si="11"/>
        <v/>
      </c>
      <c r="O49" s="206"/>
      <c r="P49" s="180" t="s">
        <v>183</v>
      </c>
      <c r="Y49" s="15"/>
      <c r="AA49" s="68"/>
      <c r="AB49" s="76"/>
      <c r="AC49" s="68"/>
      <c r="AD49" s="68"/>
    </row>
    <row r="50" spans="1:30" ht="14.1" customHeight="1" x14ac:dyDescent="0.25">
      <c r="A50" s="3">
        <v>50</v>
      </c>
      <c r="B50" s="11"/>
      <c r="C50" s="19" t="s">
        <v>96</v>
      </c>
      <c r="E50" s="19" t="s">
        <v>97</v>
      </c>
      <c r="L50" s="70" t="str">
        <f t="shared" si="10"/>
        <v>TBD</v>
      </c>
      <c r="M50" s="71" t="str">
        <f t="shared" si="11"/>
        <v/>
      </c>
      <c r="O50" s="14"/>
      <c r="Y50" s="15"/>
      <c r="AA50" s="18" t="s">
        <v>98</v>
      </c>
      <c r="AB50" s="83"/>
      <c r="AC50" s="29" t="str">
        <f>IF(AB50&lt;&gt;AD50,"Change","")</f>
        <v/>
      </c>
      <c r="AD50" s="36" t="str">
        <f>IF(O76="","",O76)</f>
        <v/>
      </c>
    </row>
    <row r="51" spans="1:30" ht="14.1" customHeight="1" x14ac:dyDescent="0.25">
      <c r="A51" s="3">
        <v>51</v>
      </c>
      <c r="B51" s="11"/>
      <c r="C51" s="19" t="s">
        <v>99</v>
      </c>
      <c r="E51" s="19" t="s">
        <v>100</v>
      </c>
      <c r="L51" s="70" t="str">
        <f t="shared" si="10"/>
        <v>TBD</v>
      </c>
      <c r="M51" s="71" t="str">
        <f t="shared" si="11"/>
        <v/>
      </c>
      <c r="O51" s="73"/>
      <c r="P51" s="19" t="s">
        <v>89</v>
      </c>
      <c r="Y51" s="15"/>
      <c r="AA51" s="18" t="s">
        <v>101</v>
      </c>
      <c r="AB51" s="83"/>
      <c r="AC51" s="29" t="e">
        <f>IF(AB51&lt;&gt;AD51,"Change","")</f>
        <v>#DIV/0!</v>
      </c>
      <c r="AD51" s="75" t="e">
        <f>IF(X77="","",X77)</f>
        <v>#DIV/0!</v>
      </c>
    </row>
    <row r="52" spans="1:30" ht="14.1" customHeight="1" x14ac:dyDescent="0.25">
      <c r="A52" s="3">
        <v>52</v>
      </c>
      <c r="B52" s="11"/>
      <c r="C52" s="180" t="s">
        <v>182</v>
      </c>
      <c r="E52" s="19" t="s">
        <v>102</v>
      </c>
      <c r="L52" s="70" t="str">
        <f t="shared" si="10"/>
        <v>TBD</v>
      </c>
      <c r="M52" s="71" t="str">
        <f t="shared" si="11"/>
        <v/>
      </c>
      <c r="O52" s="73"/>
      <c r="P52" s="19" t="s">
        <v>92</v>
      </c>
      <c r="Y52" s="15"/>
      <c r="AA52" s="18" t="s">
        <v>103</v>
      </c>
      <c r="AB52" s="83"/>
      <c r="AC52" s="29" t="str">
        <f>IF(AB52&lt;&gt;AD52,"Change","")</f>
        <v/>
      </c>
      <c r="AD52" s="75" t="str">
        <f>IF(X92="","",X92)</f>
        <v/>
      </c>
    </row>
    <row r="53" spans="1:30" ht="14.1" customHeight="1" x14ac:dyDescent="0.25">
      <c r="A53" s="3">
        <v>53</v>
      </c>
      <c r="B53" s="11"/>
      <c r="C53" s="180" t="s">
        <v>182</v>
      </c>
      <c r="E53" s="180" t="s">
        <v>181</v>
      </c>
      <c r="L53" s="70" t="str">
        <f>IF(O57="","TBD",IF(O57=1,"YES",IF(O57=3,"NA","")))</f>
        <v>TBD</v>
      </c>
      <c r="M53" s="71" t="str">
        <f>IF(O57=2,"NO","")</f>
        <v/>
      </c>
      <c r="O53" s="73"/>
      <c r="P53" s="19" t="s">
        <v>104</v>
      </c>
      <c r="Y53" s="15"/>
      <c r="AA53" s="18" t="s">
        <v>105</v>
      </c>
      <c r="AB53" s="83"/>
      <c r="AC53" s="29" t="str">
        <f>IF(AB53&lt;&gt;AD53,"Change","")</f>
        <v/>
      </c>
      <c r="AD53" s="36" t="str">
        <f>IF(P120="","",P120)</f>
        <v/>
      </c>
    </row>
    <row r="54" spans="1:30" ht="14.1" customHeight="1" x14ac:dyDescent="0.25">
      <c r="A54" s="3">
        <v>54</v>
      </c>
      <c r="B54" s="11"/>
      <c r="M54" s="13"/>
      <c r="O54" s="73"/>
      <c r="P54" s="19" t="s">
        <v>106</v>
      </c>
      <c r="Y54" s="15"/>
      <c r="AA54" s="68"/>
      <c r="AB54" s="68"/>
      <c r="AC54" s="68"/>
      <c r="AD54" s="68"/>
    </row>
    <row r="55" spans="1:30" ht="14.1" customHeight="1" x14ac:dyDescent="0.25">
      <c r="A55" s="3">
        <v>55</v>
      </c>
      <c r="B55" s="11"/>
      <c r="M55" s="13"/>
      <c r="O55" s="73"/>
      <c r="P55" s="19" t="s">
        <v>100</v>
      </c>
      <c r="Y55" s="15"/>
      <c r="AA55" s="26" t="s">
        <v>107</v>
      </c>
      <c r="AB55" s="77"/>
      <c r="AC55" s="29" t="str">
        <f>IF(AB55&lt;&gt;AD55,"Change","")</f>
        <v/>
      </c>
      <c r="AD55" s="30" t="str">
        <f>IF(Q126="","",Q126)</f>
        <v/>
      </c>
    </row>
    <row r="56" spans="1:30" ht="14.1" customHeight="1" x14ac:dyDescent="0.25">
      <c r="A56" s="3">
        <v>56</v>
      </c>
      <c r="B56" s="11"/>
      <c r="M56" s="13"/>
      <c r="O56" s="73"/>
      <c r="P56" s="19" t="s">
        <v>102</v>
      </c>
      <c r="Y56" s="15"/>
      <c r="AA56" s="18"/>
      <c r="AB56" s="19"/>
      <c r="AD56" s="19"/>
    </row>
    <row r="57" spans="1:30" ht="14.1" customHeight="1" thickBot="1" x14ac:dyDescent="0.3">
      <c r="A57" s="3">
        <v>57</v>
      </c>
      <c r="B57" s="11"/>
      <c r="M57" s="13"/>
      <c r="O57" s="73"/>
      <c r="P57" s="205" t="s">
        <v>181</v>
      </c>
      <c r="Q57" s="24"/>
      <c r="R57" s="24"/>
      <c r="S57" s="24"/>
      <c r="T57" s="24"/>
      <c r="U57" s="24"/>
      <c r="V57" s="24"/>
      <c r="W57" s="24"/>
      <c r="X57" s="24"/>
      <c r="Y57" s="25"/>
      <c r="AA57" s="18"/>
      <c r="AB57" s="77"/>
      <c r="AC57" s="29" t="str">
        <f>IF(AB57&lt;&gt;AD57,"Change","")</f>
        <v/>
      </c>
      <c r="AD57" s="30" t="str">
        <f>IF(Q128="","",Q128)</f>
        <v/>
      </c>
    </row>
    <row r="58" spans="1:30" ht="14.1" customHeight="1" x14ac:dyDescent="0.25">
      <c r="A58" s="3">
        <v>58</v>
      </c>
      <c r="B58" s="11"/>
      <c r="F58" s="31"/>
      <c r="M58" s="13"/>
      <c r="AA58" s="18"/>
      <c r="AB58" s="19"/>
      <c r="AD58" s="19"/>
    </row>
    <row r="59" spans="1:30" ht="14.1" customHeight="1" x14ac:dyDescent="0.25">
      <c r="A59" s="3">
        <v>59</v>
      </c>
      <c r="B59" s="11"/>
      <c r="L59" s="70"/>
      <c r="M59" s="71"/>
      <c r="T59" s="31" t="s">
        <v>108</v>
      </c>
      <c r="AA59" s="18"/>
      <c r="AB59" s="77"/>
      <c r="AC59" s="29" t="str">
        <f>IF(AB59&lt;&gt;AD59,"Change","")</f>
        <v/>
      </c>
      <c r="AD59" s="30" t="str">
        <f>IF(Q130="","",Q130)</f>
        <v/>
      </c>
    </row>
    <row r="60" spans="1:30" ht="14.1" customHeight="1" x14ac:dyDescent="0.25">
      <c r="A60" s="3">
        <v>60</v>
      </c>
      <c r="B60" s="11"/>
      <c r="L60" s="70"/>
      <c r="M60" s="71"/>
      <c r="O60" s="78" t="s">
        <v>79</v>
      </c>
      <c r="P60" s="79"/>
      <c r="Q60" s="216"/>
      <c r="R60" s="216"/>
      <c r="S60" s="216"/>
      <c r="T60" s="216"/>
      <c r="U60" s="216"/>
      <c r="V60" s="79"/>
      <c r="W60" s="79"/>
      <c r="X60" s="79"/>
      <c r="Y60" s="80"/>
      <c r="AA60" s="18"/>
      <c r="AB60" s="19"/>
      <c r="AD60" s="19"/>
    </row>
    <row r="61" spans="1:30" ht="14.1" customHeight="1" x14ac:dyDescent="0.25">
      <c r="A61" s="3">
        <v>61</v>
      </c>
      <c r="B61" s="11"/>
      <c r="L61" s="70"/>
      <c r="M61" s="71"/>
      <c r="O61" s="81"/>
      <c r="P61" s="62" t="s">
        <v>109</v>
      </c>
      <c r="Q61" s="82"/>
      <c r="R61" s="83" t="str">
        <f t="shared" ref="R61:R66" si="12">IF(AB42="","",AB42)</f>
        <v/>
      </c>
      <c r="T61" s="2" t="s">
        <v>110</v>
      </c>
      <c r="U61" s="2" t="s">
        <v>111</v>
      </c>
      <c r="V61" s="61"/>
      <c r="W61" s="61"/>
      <c r="X61" s="61"/>
      <c r="Y61" s="84"/>
      <c r="AA61" s="18"/>
      <c r="AB61" s="77"/>
      <c r="AC61" s="29" t="str">
        <f>IF(AB61&lt;&gt;AD61,"Change","")</f>
        <v/>
      </c>
      <c r="AD61" s="30" t="str">
        <f>IF(Q132="","",Q132)</f>
        <v/>
      </c>
    </row>
    <row r="62" spans="1:30" ht="14.1" customHeight="1" thickBot="1" x14ac:dyDescent="0.3">
      <c r="A62" s="3">
        <v>62</v>
      </c>
      <c r="B62" s="11"/>
      <c r="L62" s="70"/>
      <c r="M62" s="71"/>
      <c r="O62" s="81"/>
      <c r="P62" s="62" t="s">
        <v>83</v>
      </c>
      <c r="Q62" s="82"/>
      <c r="R62" s="83" t="str">
        <f t="shared" si="12"/>
        <v/>
      </c>
      <c r="S62" s="85">
        <v>1</v>
      </c>
      <c r="T62" s="87"/>
      <c r="U62" s="87"/>
      <c r="V62" s="61"/>
      <c r="W62" s="86" t="s">
        <v>112</v>
      </c>
      <c r="X62" s="87"/>
      <c r="Y62" s="84"/>
      <c r="AA62" s="18"/>
      <c r="AB62" s="19"/>
      <c r="AD62" s="19"/>
    </row>
    <row r="63" spans="1:30" ht="14.1" customHeight="1" thickBot="1" x14ac:dyDescent="0.3">
      <c r="A63" s="3">
        <v>63</v>
      </c>
      <c r="B63" s="11"/>
      <c r="M63" s="13"/>
      <c r="O63" s="81"/>
      <c r="P63" s="62" t="s">
        <v>85</v>
      </c>
      <c r="Q63" s="82"/>
      <c r="R63" s="83" t="str">
        <f t="shared" si="12"/>
        <v/>
      </c>
      <c r="S63" s="85">
        <v>2</v>
      </c>
      <c r="T63" s="87"/>
      <c r="U63" s="87"/>
      <c r="V63" s="61"/>
      <c r="W63" s="52" t="s">
        <v>113</v>
      </c>
      <c r="X63" s="88" t="str">
        <f>IF(OR(T66="",U66=""),"",T66/3+2*U66/3)</f>
        <v/>
      </c>
      <c r="Y63" s="84"/>
      <c r="AA63" s="18"/>
      <c r="AB63" s="77"/>
      <c r="AC63" s="29" t="str">
        <f>IF(AB63&lt;&gt;AD63,"Change","")</f>
        <v/>
      </c>
      <c r="AD63" s="30" t="str">
        <f>IF(Q134="","",Q134)</f>
        <v/>
      </c>
    </row>
    <row r="64" spans="1:30" ht="14.1" customHeight="1" thickBot="1" x14ac:dyDescent="0.3">
      <c r="A64" s="3">
        <v>64</v>
      </c>
      <c r="B64" s="20"/>
      <c r="C64" s="21"/>
      <c r="D64" s="21"/>
      <c r="E64" s="21"/>
      <c r="F64" s="21"/>
      <c r="G64" s="21"/>
      <c r="H64" s="21"/>
      <c r="I64" s="21"/>
      <c r="J64" s="21"/>
      <c r="K64" s="21"/>
      <c r="L64" s="21"/>
      <c r="M64" s="22"/>
      <c r="O64" s="81"/>
      <c r="P64" s="62" t="s">
        <v>87</v>
      </c>
      <c r="Q64" s="82"/>
      <c r="R64" s="83" t="str">
        <f t="shared" si="12"/>
        <v/>
      </c>
      <c r="S64" s="85">
        <v>3</v>
      </c>
      <c r="T64" s="87"/>
      <c r="U64" s="87"/>
      <c r="V64" s="61"/>
      <c r="W64" s="18" t="s">
        <v>114</v>
      </c>
      <c r="X64" s="89" t="str">
        <f>IF(AB48="","",AB48)</f>
        <v/>
      </c>
      <c r="Y64" s="84"/>
      <c r="AA64" s="18"/>
      <c r="AB64" s="19"/>
      <c r="AD64" s="19"/>
    </row>
    <row r="65" spans="1:30" ht="14.1" customHeight="1" thickTop="1" x14ac:dyDescent="0.25">
      <c r="A65" s="3">
        <v>65</v>
      </c>
      <c r="C65" s="90" t="s">
        <v>10</v>
      </c>
      <c r="D65" s="197" t="str">
        <f>IF($P$7="","",$P$7)</f>
        <v/>
      </c>
      <c r="E65" s="91"/>
      <c r="F65" s="91"/>
      <c r="G65" s="91"/>
      <c r="H65" s="91"/>
      <c r="I65" s="91"/>
      <c r="J65" s="91"/>
      <c r="K65" s="91"/>
      <c r="L65" s="90" t="s">
        <v>11</v>
      </c>
      <c r="M65" s="92" t="str">
        <f>IF($X$7="","",$X$7)</f>
        <v>Eugene Mah</v>
      </c>
      <c r="O65" s="81"/>
      <c r="P65" s="62" t="s">
        <v>88</v>
      </c>
      <c r="Q65" s="82">
        <v>100</v>
      </c>
      <c r="R65" s="83" t="str">
        <f t="shared" si="12"/>
        <v/>
      </c>
      <c r="S65" s="52" t="s">
        <v>115</v>
      </c>
      <c r="T65" s="93" t="str">
        <f>IF(OR(T62="",T63="",T64=""),"",AVERAGE(T62:T64))</f>
        <v/>
      </c>
      <c r="U65" s="93" t="str">
        <f>IF(OR(U62="",U63="",U64=""),"",AVERAGE(U62:U64))</f>
        <v/>
      </c>
      <c r="V65" s="61"/>
      <c r="W65" s="62" t="s">
        <v>116</v>
      </c>
      <c r="X65" s="94" t="str">
        <f>IF(OR(X63="",X64=""),"",(X63-X64)/X64)</f>
        <v/>
      </c>
      <c r="Y65" s="84"/>
      <c r="AA65" s="18"/>
      <c r="AB65" s="77"/>
      <c r="AC65" s="29" t="str">
        <f>IF(AB65&lt;&gt;AD65,"Change","")</f>
        <v/>
      </c>
      <c r="AD65" s="30" t="str">
        <f>IF(Q136="","",Q136)</f>
        <v/>
      </c>
    </row>
    <row r="66" spans="1:30" ht="14.1" customHeight="1" x14ac:dyDescent="0.25">
      <c r="A66" s="3">
        <v>66</v>
      </c>
      <c r="C66" s="90" t="s">
        <v>117</v>
      </c>
      <c r="D66" s="92" t="str">
        <f>IF($R$14="","",$R$14)</f>
        <v/>
      </c>
      <c r="E66" s="91"/>
      <c r="F66" s="91"/>
      <c r="G66" s="91"/>
      <c r="H66" s="91"/>
      <c r="I66" s="91"/>
      <c r="J66" s="91"/>
      <c r="K66" s="91"/>
      <c r="L66" s="90" t="s">
        <v>33</v>
      </c>
      <c r="M66" s="95" t="str">
        <f>IF($R$13="","",$R$13)</f>
        <v/>
      </c>
      <c r="O66" s="81"/>
      <c r="P66" s="62" t="s">
        <v>90</v>
      </c>
      <c r="Q66" s="82">
        <v>1</v>
      </c>
      <c r="R66" s="83" t="str">
        <f t="shared" si="12"/>
        <v/>
      </c>
      <c r="S66" s="52" t="s">
        <v>118</v>
      </c>
      <c r="T66" s="93" t="str">
        <f>IF(T65="","",($Q$65*$Q$66*T65)/$Q$64)</f>
        <v/>
      </c>
      <c r="U66" s="93" t="str">
        <f>IF(U65="","",($Q$65*$Q$66*U65)/$Q$64)</f>
        <v/>
      </c>
      <c r="V66" s="61"/>
      <c r="W66" s="61" t="s">
        <v>119</v>
      </c>
      <c r="X66" s="96" t="str">
        <f>IF(X65="","NA",IF(X65&lt;=0.15,"Pass","Fail"))</f>
        <v>NA</v>
      </c>
      <c r="Y66" s="84"/>
      <c r="AA66" s="18"/>
      <c r="AB66" s="19"/>
      <c r="AD66" s="19"/>
    </row>
    <row r="67" spans="1:30" ht="14.1" customHeight="1" x14ac:dyDescent="0.25">
      <c r="A67" s="3">
        <v>1</v>
      </c>
      <c r="M67" s="97" t="str">
        <f>$H$2</f>
        <v>Medical University of South Carolina</v>
      </c>
      <c r="O67" s="14"/>
      <c r="P67" s="98" t="s">
        <v>120</v>
      </c>
      <c r="Q67" s="99" t="s">
        <v>121</v>
      </c>
      <c r="Y67" s="15"/>
      <c r="AA67" s="18"/>
      <c r="AB67" s="77"/>
      <c r="AC67" s="29" t="str">
        <f>IF(AB67&lt;&gt;AD67,"Change","")</f>
        <v/>
      </c>
      <c r="AD67" s="30" t="str">
        <f>IF(Q138="","",Q138)</f>
        <v/>
      </c>
    </row>
    <row r="68" spans="1:30" ht="14.1" customHeight="1" thickBot="1" x14ac:dyDescent="0.3">
      <c r="A68" s="3">
        <v>2</v>
      </c>
      <c r="H68" s="31" t="s">
        <v>68</v>
      </c>
      <c r="M68" s="26" t="str">
        <f>$H$5</f>
        <v>Dental CT System Compliance Inspection</v>
      </c>
      <c r="O68" s="81"/>
      <c r="Y68" s="84"/>
      <c r="AA68" s="18"/>
      <c r="AB68" s="19"/>
      <c r="AD68" s="19"/>
    </row>
    <row r="69" spans="1:30" ht="14.1" customHeight="1" thickTop="1" x14ac:dyDescent="0.25">
      <c r="A69" s="3">
        <v>3</v>
      </c>
      <c r="B69" s="4"/>
      <c r="C69" s="100" t="s">
        <v>79</v>
      </c>
      <c r="D69" s="5"/>
      <c r="E69" s="5"/>
      <c r="F69" s="5"/>
      <c r="G69" s="5"/>
      <c r="H69" s="32"/>
      <c r="I69" s="5"/>
      <c r="J69" s="5"/>
      <c r="K69" s="5"/>
      <c r="L69" s="5"/>
      <c r="M69" s="6"/>
      <c r="O69" s="81"/>
      <c r="P69" s="62" t="s">
        <v>178</v>
      </c>
      <c r="Q69" s="82"/>
      <c r="S69" s="150" t="s">
        <v>179</v>
      </c>
      <c r="T69" s="200"/>
      <c r="V69" s="62" t="s">
        <v>180</v>
      </c>
      <c r="W69" s="200"/>
      <c r="Y69" s="84"/>
      <c r="AA69" s="18"/>
      <c r="AB69" s="77"/>
      <c r="AC69" s="29" t="str">
        <f>IF(AB69&lt;&gt;AD69,"Change","")</f>
        <v/>
      </c>
      <c r="AD69" s="30" t="str">
        <f>IF(Q140="","",Q140)</f>
        <v/>
      </c>
    </row>
    <row r="70" spans="1:30" ht="14.1" customHeight="1" x14ac:dyDescent="0.25">
      <c r="A70" s="3">
        <v>4</v>
      </c>
      <c r="B70" s="11"/>
      <c r="D70" s="62" t="s">
        <v>109</v>
      </c>
      <c r="E70" s="102" t="str">
        <f t="shared" ref="E70:E75" si="13">IF(Q61="","",Q61)</f>
        <v/>
      </c>
      <c r="F70" s="74"/>
      <c r="G70" s="74"/>
      <c r="H70" s="74"/>
      <c r="I70" s="74"/>
      <c r="J70" s="74"/>
      <c r="M70" s="13"/>
      <c r="O70" s="81"/>
      <c r="Y70" s="84"/>
      <c r="AA70" s="18"/>
      <c r="AB70" s="19"/>
      <c r="AD70" s="19"/>
    </row>
    <row r="71" spans="1:30" ht="14.1" customHeight="1" thickBot="1" x14ac:dyDescent="0.3">
      <c r="A71" s="3">
        <v>5</v>
      </c>
      <c r="B71" s="11"/>
      <c r="D71" s="62" t="s">
        <v>83</v>
      </c>
      <c r="E71" s="102" t="str">
        <f t="shared" si="13"/>
        <v/>
      </c>
      <c r="G71" s="18" t="s">
        <v>113</v>
      </c>
      <c r="H71" s="103" t="str">
        <f>IF(X63="","",X63)</f>
        <v/>
      </c>
      <c r="J71" s="62" t="s">
        <v>178</v>
      </c>
      <c r="K71" s="167" t="str">
        <f>IF(Q69="","",Q69)</f>
        <v/>
      </c>
      <c r="M71" s="13"/>
      <c r="O71" s="81"/>
      <c r="P71" s="62"/>
      <c r="Q71" s="52"/>
      <c r="R71" s="52"/>
      <c r="U71" s="52"/>
      <c r="V71" s="61"/>
      <c r="W71" s="61"/>
      <c r="X71" s="61"/>
      <c r="Y71" s="84"/>
      <c r="AA71" s="18"/>
      <c r="AB71" s="77"/>
      <c r="AC71" s="29" t="str">
        <f>IF(AB71&lt;&gt;AD71,"Change","")</f>
        <v/>
      </c>
      <c r="AD71" s="30" t="str">
        <f>IF(Q142="","",Q142)</f>
        <v/>
      </c>
    </row>
    <row r="72" spans="1:30" ht="14.1" customHeight="1" x14ac:dyDescent="0.25">
      <c r="A72" s="3">
        <v>6</v>
      </c>
      <c r="B72" s="11"/>
      <c r="D72" s="62" t="s">
        <v>85</v>
      </c>
      <c r="E72" s="102" t="str">
        <f t="shared" si="13"/>
        <v/>
      </c>
      <c r="F72" s="52"/>
      <c r="G72" s="86" t="s">
        <v>116</v>
      </c>
      <c r="H72" s="104" t="str">
        <f>IF(X65="","",X65)</f>
        <v/>
      </c>
      <c r="I72" s="52"/>
      <c r="J72" s="150" t="s">
        <v>179</v>
      </c>
      <c r="K72" s="202" t="str">
        <f>IF(T69="","",T69)</f>
        <v/>
      </c>
      <c r="M72" s="13"/>
      <c r="O72" s="101" t="s">
        <v>13</v>
      </c>
      <c r="P72" s="8"/>
      <c r="Q72" s="8"/>
      <c r="R72" s="8"/>
      <c r="S72" s="8"/>
      <c r="T72" s="8"/>
      <c r="U72" s="8"/>
      <c r="V72" s="8"/>
      <c r="W72" s="8"/>
      <c r="X72" s="8"/>
      <c r="Y72" s="9"/>
      <c r="AA72" s="18"/>
      <c r="AB72" s="19"/>
      <c r="AD72" s="19"/>
    </row>
    <row r="73" spans="1:30" ht="14.1" customHeight="1" x14ac:dyDescent="0.25">
      <c r="A73" s="3">
        <v>7</v>
      </c>
      <c r="B73" s="11"/>
      <c r="D73" s="62" t="s">
        <v>87</v>
      </c>
      <c r="E73" s="102" t="str">
        <f t="shared" si="13"/>
        <v/>
      </c>
      <c r="F73" s="52"/>
      <c r="G73" s="61" t="s">
        <v>119</v>
      </c>
      <c r="H73" s="108" t="str">
        <f>IF(X66="","",X66)</f>
        <v>NA</v>
      </c>
      <c r="I73" s="52"/>
      <c r="J73" s="150" t="s">
        <v>180</v>
      </c>
      <c r="K73" s="202" t="str">
        <f>IF(W69="","",W69)</f>
        <v/>
      </c>
      <c r="M73" s="13"/>
      <c r="O73" s="73">
        <v>2</v>
      </c>
      <c r="P73" s="19" t="s">
        <v>122</v>
      </c>
      <c r="Y73" s="15"/>
      <c r="AA73" s="18"/>
      <c r="AB73" s="77"/>
      <c r="AC73" s="29" t="str">
        <f>IF(AB73&lt;&gt;AD73,"Change","")</f>
        <v/>
      </c>
      <c r="AD73" s="30" t="str">
        <f>IF(Q144="","",Q144)</f>
        <v/>
      </c>
    </row>
    <row r="74" spans="1:30" ht="14.1" customHeight="1" x14ac:dyDescent="0.25">
      <c r="A74" s="3">
        <v>8</v>
      </c>
      <c r="B74" s="11"/>
      <c r="D74" s="62" t="s">
        <v>88</v>
      </c>
      <c r="E74" s="102">
        <f t="shared" si="13"/>
        <v>100</v>
      </c>
      <c r="F74" s="52"/>
      <c r="G74" s="52"/>
      <c r="H74" s="52"/>
      <c r="I74" s="52"/>
      <c r="J74" s="52"/>
      <c r="M74" s="13"/>
      <c r="O74" s="81"/>
      <c r="P74" s="189"/>
      <c r="Q74" s="189"/>
      <c r="R74" s="189"/>
      <c r="S74" s="189"/>
      <c r="T74" s="189"/>
      <c r="U74" s="189"/>
      <c r="V74" s="189"/>
      <c r="W74" s="189"/>
      <c r="X74" s="189"/>
      <c r="Y74" s="84"/>
      <c r="AA74" s="18"/>
      <c r="AB74" s="19"/>
      <c r="AD74" s="19"/>
    </row>
    <row r="75" spans="1:30" ht="14.1" customHeight="1" thickBot="1" x14ac:dyDescent="0.3">
      <c r="A75" s="3">
        <v>9</v>
      </c>
      <c r="B75" s="11"/>
      <c r="D75" s="62" t="s">
        <v>90</v>
      </c>
      <c r="E75" s="102">
        <f t="shared" si="13"/>
        <v>1</v>
      </c>
      <c r="F75" s="52"/>
      <c r="G75" s="98" t="s">
        <v>120</v>
      </c>
      <c r="H75" s="99" t="s">
        <v>121</v>
      </c>
      <c r="I75" s="52"/>
      <c r="J75" s="52"/>
      <c r="M75" s="13"/>
      <c r="O75" s="105" t="s">
        <v>57</v>
      </c>
      <c r="P75" s="106" t="s">
        <v>123</v>
      </c>
      <c r="Q75" s="105" t="s">
        <v>124</v>
      </c>
      <c r="R75" s="107" t="s">
        <v>59</v>
      </c>
      <c r="S75" s="189"/>
      <c r="T75" s="180" t="s">
        <v>125</v>
      </c>
      <c r="U75" s="189"/>
      <c r="V75" s="189"/>
      <c r="W75" s="189"/>
      <c r="X75" s="189"/>
      <c r="Y75" s="84"/>
      <c r="AA75" s="18"/>
      <c r="AB75" s="77"/>
      <c r="AC75" s="29" t="str">
        <f>IF(AB75&lt;&gt;AD75,"Change","")</f>
        <v/>
      </c>
      <c r="AD75" s="30" t="str">
        <f>IF(Q146="","",Q146)</f>
        <v/>
      </c>
    </row>
    <row r="76" spans="1:30" ht="14.1" customHeight="1" thickBot="1" x14ac:dyDescent="0.3">
      <c r="A76" s="3">
        <v>10</v>
      </c>
      <c r="B76" s="120"/>
      <c r="C76" s="24"/>
      <c r="D76" s="24"/>
      <c r="E76" s="24"/>
      <c r="F76" s="24"/>
      <c r="G76" s="24"/>
      <c r="H76" s="24"/>
      <c r="I76" s="24"/>
      <c r="J76" s="24"/>
      <c r="K76" s="24"/>
      <c r="L76" s="24"/>
      <c r="M76" s="121"/>
      <c r="O76" s="109"/>
      <c r="P76" s="110"/>
      <c r="Q76" s="111">
        <v>0</v>
      </c>
      <c r="R76" s="112"/>
      <c r="S76" s="189"/>
      <c r="T76" s="190" t="s">
        <v>124</v>
      </c>
      <c r="U76" s="190" t="s">
        <v>126</v>
      </c>
      <c r="V76" s="190" t="s">
        <v>127</v>
      </c>
      <c r="W76" s="190" t="s">
        <v>128</v>
      </c>
      <c r="X76" s="113" t="s">
        <v>23</v>
      </c>
      <c r="Y76" s="84"/>
      <c r="AA76" s="18"/>
      <c r="AB76" s="19"/>
      <c r="AD76" s="19"/>
    </row>
    <row r="77" spans="1:30" ht="14.1" customHeight="1" thickBot="1" x14ac:dyDescent="0.3">
      <c r="A77" s="3">
        <v>11</v>
      </c>
      <c r="B77" s="11"/>
      <c r="C77" s="122" t="s">
        <v>13</v>
      </c>
      <c r="E77" s="18"/>
      <c r="F77" s="52"/>
      <c r="G77" s="52"/>
      <c r="H77" s="52"/>
      <c r="I77" s="52"/>
      <c r="J77" s="52"/>
      <c r="M77" s="13"/>
      <c r="O77" s="81"/>
      <c r="P77" s="114"/>
      <c r="Q77" s="115">
        <v>0</v>
      </c>
      <c r="R77" s="116"/>
      <c r="S77" s="189"/>
      <c r="T77" s="136">
        <f>Q76</f>
        <v>0</v>
      </c>
      <c r="U77" s="190" t="str">
        <f>IF(MIN(R76:R77)=0,"",AVERAGE(R76:R77))</f>
        <v/>
      </c>
      <c r="V77" s="190" t="str">
        <f t="shared" ref="V77:V82" si="14">IF(U77="","",ABS(U77-$U$77/2))</f>
        <v/>
      </c>
      <c r="W77" s="136" t="str">
        <f>IF(OR($U$77="",$U$78=""),"",IF(ABS($U$77-$U$77/2)=SMALL($V$77:$V$82,1),T77,IF(ABS(U78-$U$77/2)=SMALL($V$77:$V$82,1),T78,IF(ABS(U79-$U$77/2)=SMALL($V$77:$V$82,1),T79,IF(ABS(U80-$U$77/2)=SMALL($V$77:$V$82,1),T80,IF(ABS(U81-$U$77/2)=SMALL($V$77:$V$82,1),T81,IF(ABS(U82-$U$77/2)=SMALL($V$77:$V$82,1),T82,"")))))))</f>
        <v/>
      </c>
      <c r="X77" s="118" t="e">
        <f>AVERAGE(AL31:AL37)</f>
        <v>#DIV/0!</v>
      </c>
      <c r="Y77" s="84"/>
      <c r="AA77" s="18"/>
      <c r="AB77" s="77"/>
      <c r="AC77" s="29" t="str">
        <f>IF(AB77&lt;&gt;AD77,"Change","")</f>
        <v/>
      </c>
      <c r="AD77" s="30" t="str">
        <f>IF(Q148="","",Q148)</f>
        <v/>
      </c>
    </row>
    <row r="78" spans="1:30" ht="14.1" customHeight="1" x14ac:dyDescent="0.25">
      <c r="A78" s="3">
        <v>12</v>
      </c>
      <c r="B78" s="11"/>
      <c r="C78" s="18" t="s">
        <v>131</v>
      </c>
      <c r="D78" s="124" t="str">
        <f>IF(O76="","",O76)</f>
        <v/>
      </c>
      <c r="F78" s="52"/>
      <c r="G78" s="52"/>
      <c r="H78" s="52"/>
      <c r="I78" s="52"/>
      <c r="J78" s="52"/>
      <c r="M78" s="13"/>
      <c r="O78" s="81"/>
      <c r="P78" s="151"/>
      <c r="Q78" s="119"/>
      <c r="R78" s="112"/>
      <c r="S78" s="189"/>
      <c r="T78" s="136" t="str">
        <f>IF(Q78="","",Q78)</f>
        <v/>
      </c>
      <c r="U78" s="190" t="str">
        <f>IF(MIN(R78:R79)=0,"",AVERAGE(R78:R79))</f>
        <v/>
      </c>
      <c r="V78" s="190" t="str">
        <f t="shared" si="14"/>
        <v/>
      </c>
      <c r="W78" s="136" t="str">
        <f>IF(OR($U$77="",$U$78=""),"",IF(ABS($U$77-$U$77/2)=SMALL($V$77:$V$82,2),T77,IF(ABS(U78-$U$77/2)=SMALL($V$77:$V$82,2),T78,IF(ABS(U79-$U$77/2)=SMALL($V$77:$V$82,2),T79,IF(ABS(U80-$U$77/2)=SMALL($V$77:$V$82,2),T80,IF(ABS(U81-$U$77/2)=SMALL($V$77:$V$82,2),T81,IF(ABS(U82-$U$77/2)=SMALL($V$77:$V$82,2),T82,"")))))))</f>
        <v/>
      </c>
      <c r="X78" s="189"/>
      <c r="Y78" s="84"/>
      <c r="AA78" s="18"/>
      <c r="AB78" s="19"/>
      <c r="AD78" s="19"/>
    </row>
    <row r="79" spans="1:30" ht="14.1" customHeight="1" thickBot="1" x14ac:dyDescent="0.3">
      <c r="A79" s="3">
        <v>13</v>
      </c>
      <c r="B79" s="11"/>
      <c r="F79" s="52"/>
      <c r="G79" s="52"/>
      <c r="H79" s="52"/>
      <c r="I79" s="52"/>
      <c r="J79" s="52"/>
      <c r="M79" s="13"/>
      <c r="O79" s="81"/>
      <c r="P79" s="151"/>
      <c r="Q79" s="115" t="str">
        <f>IF(Q78="","",Q78)</f>
        <v/>
      </c>
      <c r="R79" s="116"/>
      <c r="S79" s="189"/>
      <c r="T79" s="136" t="str">
        <f>IF(Q80="","",Q80)</f>
        <v/>
      </c>
      <c r="U79" s="190" t="str">
        <f>IF(MIN(R80:R81)=0,"",AVERAGE(R80:R81))</f>
        <v/>
      </c>
      <c r="V79" s="190" t="str">
        <f t="shared" si="14"/>
        <v/>
      </c>
      <c r="W79" s="189"/>
      <c r="X79" s="189"/>
      <c r="Y79" s="84"/>
      <c r="AA79" s="18"/>
      <c r="AB79" s="77"/>
      <c r="AC79" s="29" t="str">
        <f>IF(AB79&lt;&gt;AD79,"Change","")</f>
        <v/>
      </c>
      <c r="AD79" s="30" t="str">
        <f>IF(Q150="","",Q150)</f>
        <v/>
      </c>
    </row>
    <row r="80" spans="1:30" ht="14.1" customHeight="1" thickBot="1" x14ac:dyDescent="0.3">
      <c r="A80" s="3">
        <v>14</v>
      </c>
      <c r="B80" s="11"/>
      <c r="C80" s="2" t="s">
        <v>132</v>
      </c>
      <c r="D80" s="2" t="s">
        <v>59</v>
      </c>
      <c r="E80" s="2" t="s">
        <v>59</v>
      </c>
      <c r="F80" s="52"/>
      <c r="G80" s="18" t="s">
        <v>133</v>
      </c>
      <c r="H80" s="125" t="e">
        <f>X77</f>
        <v>#DIV/0!</v>
      </c>
      <c r="I80" s="52"/>
      <c r="J80" s="52"/>
      <c r="M80" s="13"/>
      <c r="O80" s="81"/>
      <c r="P80" s="151"/>
      <c r="Q80" s="123"/>
      <c r="R80" s="112"/>
      <c r="S80" s="189"/>
      <c r="T80" s="190" t="str">
        <f>IF(Q82="","",Q82)</f>
        <v/>
      </c>
      <c r="U80" s="190" t="str">
        <f>IF(MIN(R82:R83)=0,"",AVERAGE(R82:R83))</f>
        <v/>
      </c>
      <c r="V80" s="190" t="str">
        <f t="shared" si="14"/>
        <v/>
      </c>
      <c r="W80" s="189" t="s">
        <v>129</v>
      </c>
      <c r="X80" s="189" t="s">
        <v>130</v>
      </c>
      <c r="Y80" s="84"/>
      <c r="AA80" s="18"/>
      <c r="AB80" s="19"/>
      <c r="AD80" s="19"/>
    </row>
    <row r="81" spans="1:30" ht="14.1" customHeight="1" thickBot="1" x14ac:dyDescent="0.3">
      <c r="A81" s="3">
        <v>15</v>
      </c>
      <c r="B81" s="11"/>
      <c r="C81" s="136">
        <f>Q76</f>
        <v>0</v>
      </c>
      <c r="D81" s="117" t="str">
        <f>IF(R76="","",R76)</f>
        <v/>
      </c>
      <c r="E81" s="117" t="str">
        <f>IF(R77="","",R77)</f>
        <v/>
      </c>
      <c r="F81" s="52"/>
      <c r="G81" s="18" t="s">
        <v>134</v>
      </c>
      <c r="H81" s="127" t="e">
        <f>X84</f>
        <v>#DIV/0!</v>
      </c>
      <c r="I81" s="52"/>
      <c r="J81" s="52"/>
      <c r="M81" s="13"/>
      <c r="O81" s="81"/>
      <c r="P81" s="151"/>
      <c r="Q81" s="115" t="str">
        <f>IF(Q80="","",Q80)</f>
        <v/>
      </c>
      <c r="R81" s="116"/>
      <c r="S81" s="189"/>
      <c r="T81" s="190" t="str">
        <f>IF(Q84="","",Q84)</f>
        <v/>
      </c>
      <c r="U81" s="190" t="str">
        <f>IF(MIN(R84:R85)=0,"",AVERAGE(R84:R85))</f>
        <v/>
      </c>
      <c r="V81" s="190" t="str">
        <f t="shared" si="14"/>
        <v/>
      </c>
      <c r="W81" s="190" t="str">
        <f>IF(OR(U77="",U78=""),"",VLOOKUP(W77,T77:U82,2))</f>
        <v/>
      </c>
      <c r="X81" s="190" t="str">
        <f>IF(W81="","",LN(W81))</f>
        <v/>
      </c>
      <c r="Y81" s="84"/>
      <c r="AA81" s="18"/>
      <c r="AB81" s="77"/>
      <c r="AC81" s="29" t="str">
        <f>IF(AB81&lt;&gt;AD81,"Change","")</f>
        <v/>
      </c>
      <c r="AD81" s="30" t="str">
        <f>IF(Q152="","",Q152)</f>
        <v/>
      </c>
    </row>
    <row r="82" spans="1:30" ht="14.1" customHeight="1" x14ac:dyDescent="0.25">
      <c r="A82" s="3">
        <v>16</v>
      </c>
      <c r="B82" s="11"/>
      <c r="C82" s="136" t="str">
        <f>IF(Q78="","",Q78)</f>
        <v/>
      </c>
      <c r="D82" s="117" t="str">
        <f>IF(R78="","",R78)</f>
        <v/>
      </c>
      <c r="E82" s="117" t="str">
        <f>IF(R79="","",R79)</f>
        <v/>
      </c>
      <c r="F82" s="52"/>
      <c r="G82" s="52"/>
      <c r="H82" s="52"/>
      <c r="I82" s="52"/>
      <c r="J82" s="52"/>
      <c r="M82" s="13"/>
      <c r="O82" s="81"/>
      <c r="P82" s="151"/>
      <c r="Q82" s="123"/>
      <c r="R82" s="112"/>
      <c r="S82" s="189"/>
      <c r="T82" s="190" t="str">
        <f>IF(Q86="","",Q86)</f>
        <v/>
      </c>
      <c r="U82" s="190" t="str">
        <f>IF(MIN(R86:R87)=0,"",AVERAGE(R86:R87))</f>
        <v/>
      </c>
      <c r="V82" s="190" t="str">
        <f t="shared" si="14"/>
        <v/>
      </c>
      <c r="W82" s="190" t="str">
        <f>IF(OR(U77="",U78=""),"",VLOOKUP(W78,T77:U82,2))</f>
        <v/>
      </c>
      <c r="X82" s="190" t="str">
        <f>IF(W82="","",LN(W82))</f>
        <v/>
      </c>
      <c r="Y82" s="84"/>
      <c r="AA82" s="18"/>
      <c r="AB82" s="19"/>
      <c r="AD82" s="19"/>
    </row>
    <row r="83" spans="1:30" ht="14.1" customHeight="1" thickBot="1" x14ac:dyDescent="0.3">
      <c r="A83" s="3">
        <v>17</v>
      </c>
      <c r="B83" s="11"/>
      <c r="C83" s="136" t="str">
        <f>IF(Q80="","",Q80)</f>
        <v/>
      </c>
      <c r="D83" s="117" t="str">
        <f>IF(R80="","",R80)</f>
        <v/>
      </c>
      <c r="E83" s="117" t="str">
        <f>IF(R81="","",R81)</f>
        <v/>
      </c>
      <c r="F83" s="52"/>
      <c r="H83" s="10" t="s">
        <v>137</v>
      </c>
      <c r="J83" s="52"/>
      <c r="M83" s="13"/>
      <c r="O83" s="81"/>
      <c r="P83" s="151"/>
      <c r="Q83" s="115" t="str">
        <f>IF(Q82="","",Q82)</f>
        <v/>
      </c>
      <c r="R83" s="116"/>
      <c r="S83" s="189"/>
      <c r="T83" s="126" t="e">
        <f>X77</f>
        <v>#DIV/0!</v>
      </c>
      <c r="U83" s="126" t="e">
        <f>IF(X77="","",EXP(TREND(X81:X82,W77:W78,T83)))</f>
        <v>#DIV/0!</v>
      </c>
      <c r="V83" s="189"/>
      <c r="W83" s="189"/>
      <c r="X83" s="189"/>
      <c r="Y83" s="84"/>
      <c r="AA83" s="18"/>
      <c r="AB83" s="77"/>
      <c r="AC83" s="29" t="str">
        <f>IF(AB83&lt;&gt;AD83,"Change","")</f>
        <v/>
      </c>
      <c r="AD83" s="30" t="str">
        <f>IF(Q154="","",Q154)</f>
        <v/>
      </c>
    </row>
    <row r="84" spans="1:30" ht="14.1" customHeight="1" thickBot="1" x14ac:dyDescent="0.3">
      <c r="A84" s="3">
        <v>18</v>
      </c>
      <c r="B84" s="11"/>
      <c r="C84" s="136" t="str">
        <f>IF(Q82="","",Q82)</f>
        <v/>
      </c>
      <c r="D84" s="117" t="str">
        <f>IF(R82="","",R82)</f>
        <v/>
      </c>
      <c r="E84" s="117" t="str">
        <f>IF(R83="","",R83)</f>
        <v/>
      </c>
      <c r="F84" s="52"/>
      <c r="H84" s="18" t="str">
        <f>"Min acceptable HVL at "&amp;D78&amp;" kVp:"</f>
        <v>Min acceptable HVL at  kVp:</v>
      </c>
      <c r="I84" s="2" t="e">
        <f>U85</f>
        <v>#VALUE!</v>
      </c>
      <c r="J84" s="52"/>
      <c r="M84" s="13"/>
      <c r="O84" s="81"/>
      <c r="P84" s="151"/>
      <c r="Q84" s="123"/>
      <c r="R84" s="112"/>
      <c r="S84" s="189"/>
      <c r="T84" s="190" t="s">
        <v>135</v>
      </c>
      <c r="U84" s="190"/>
      <c r="V84" s="189"/>
      <c r="W84" s="62" t="s">
        <v>134</v>
      </c>
      <c r="X84" s="128" t="e">
        <f>IF(X77&gt;=U85,"YES","NO")</f>
        <v>#DIV/0!</v>
      </c>
      <c r="Y84" s="84"/>
      <c r="AA84" s="18"/>
      <c r="AB84" s="19"/>
      <c r="AD84" s="19"/>
    </row>
    <row r="85" spans="1:30" ht="14.1" customHeight="1" thickBot="1" x14ac:dyDescent="0.3">
      <c r="A85" s="3">
        <v>19</v>
      </c>
      <c r="B85" s="11"/>
      <c r="C85" s="136" t="str">
        <f>IF(Q84="","",Q84)</f>
        <v/>
      </c>
      <c r="D85" s="140" t="str">
        <f>IF(R84="","",R84)</f>
        <v/>
      </c>
      <c r="E85" s="140" t="str">
        <f>IF(R85="","",R85)</f>
        <v/>
      </c>
      <c r="F85" s="52"/>
      <c r="H85" s="18" t="str">
        <f>"Desired HVL at "&amp;D78&amp;" kVp:"</f>
        <v>Desired HVL at  kVp:</v>
      </c>
      <c r="I85" s="2" t="e">
        <f>U86</f>
        <v>#VALUE!</v>
      </c>
      <c r="J85" s="52"/>
      <c r="M85" s="13"/>
      <c r="O85" s="81"/>
      <c r="P85" s="151"/>
      <c r="Q85" s="115" t="str">
        <f>IF(Q84="","",Q84)</f>
        <v/>
      </c>
      <c r="R85" s="116"/>
      <c r="S85" s="189"/>
      <c r="T85" s="190" t="s">
        <v>136</v>
      </c>
      <c r="U85" s="190" t="e">
        <f>IF($O$73=1,IF(O76&lt;=75,MIN(ROUND(TREND(AH14:AH16,AG14:AG16,O76, ),1),TRUNC(TREND(AH14:AH16,AG14:AG16,O76),2)),MIN(ROUND(TREND(AH17:AH25,AG17:AG25,O76),1),TRUNC(TREND(AH17:AH25,AG17:AG25,O76),2))),MIN(ROUND(TREND(AL11:AL13,AJ11:AJ13,O76),1),TRUNC(TREND(AL14:AL18,AJ14:AJ18,O76),2)))</f>
        <v>#VALUE!</v>
      </c>
      <c r="V85" s="189"/>
      <c r="W85" s="189"/>
      <c r="X85" s="189"/>
      <c r="Y85" s="84"/>
      <c r="AA85" s="18"/>
      <c r="AB85" s="77"/>
      <c r="AC85" s="29" t="str">
        <f>IF(AB85&lt;&gt;AD85,"Change","")</f>
        <v/>
      </c>
      <c r="AD85" s="30" t="str">
        <f>IF(Q156="","",Q156)</f>
        <v/>
      </c>
    </row>
    <row r="86" spans="1:30" ht="14.1" customHeight="1" x14ac:dyDescent="0.25">
      <c r="A86" s="3">
        <v>20</v>
      </c>
      <c r="B86" s="11"/>
      <c r="C86" s="136" t="str">
        <f>IF(Q86="","",Q86)</f>
        <v/>
      </c>
      <c r="D86" s="140" t="str">
        <f>IF(R86="","",R86)</f>
        <v/>
      </c>
      <c r="E86" s="140" t="str">
        <f>IF(R87="","",R87)</f>
        <v/>
      </c>
      <c r="F86" s="52"/>
      <c r="G86" s="18" t="s">
        <v>120</v>
      </c>
      <c r="H86" s="19" t="str">
        <f>IF(O73=1,"DHEC Standard","MUSC Standard")</f>
        <v>MUSC Standard</v>
      </c>
      <c r="J86" s="52"/>
      <c r="M86" s="13"/>
      <c r="O86" s="81"/>
      <c r="P86" s="151"/>
      <c r="Q86" s="123"/>
      <c r="R86" s="112"/>
      <c r="S86" s="189"/>
      <c r="T86" s="190" t="s">
        <v>138</v>
      </c>
      <c r="U86" s="190" t="e">
        <f>IF($O$73=1,"",ROUND(AVERAGE(ROUND(TREND(AK11:AK18,AJ11:AJ18,O76),2),TRUNC(TREND(AK11:AK18,AJ11:AJ18,O76),2)),1))</f>
        <v>#VALUE!</v>
      </c>
      <c r="V86" s="189"/>
      <c r="W86" s="62" t="str">
        <f>"Previous HVL @ "&amp;O76&amp;" kV:"</f>
        <v>Previous HVL @  kV:</v>
      </c>
      <c r="X86" s="129" t="str">
        <f>IF(AB51="","",AB51)</f>
        <v/>
      </c>
      <c r="Y86" s="84"/>
      <c r="AA86" s="18"/>
      <c r="AB86" s="19"/>
      <c r="AD86" s="19"/>
    </row>
    <row r="87" spans="1:30" ht="14.1" customHeight="1" thickBot="1" x14ac:dyDescent="0.3">
      <c r="A87" s="3">
        <v>21</v>
      </c>
      <c r="B87" s="11"/>
      <c r="E87" s="18"/>
      <c r="F87" s="52"/>
      <c r="G87" s="52"/>
      <c r="H87" s="52"/>
      <c r="I87" s="52"/>
      <c r="J87" s="52"/>
      <c r="M87" s="13"/>
      <c r="O87" s="81"/>
      <c r="P87" s="151"/>
      <c r="Q87" s="115" t="str">
        <f>IF(Q86="","",Q86)</f>
        <v/>
      </c>
      <c r="R87" s="116"/>
      <c r="S87" s="189"/>
      <c r="T87" s="190" t="s">
        <v>139</v>
      </c>
      <c r="U87" s="190" t="e">
        <f>IF($O$73=1,"",MAX(ROUND(TREND(AM11:AM18,AJ11:AJ18,O76),1),TRUNC(TREND(AM11:AM18,AJ11:AJ18,O76),2)))</f>
        <v>#VALUE!</v>
      </c>
      <c r="V87" s="189"/>
      <c r="W87" s="189"/>
      <c r="X87" s="189"/>
      <c r="Y87" s="84"/>
      <c r="AA87" s="18"/>
      <c r="AB87" s="77"/>
      <c r="AC87" s="29" t="str">
        <f>IF(AB87&lt;&gt;AD87,"Change","")</f>
        <v/>
      </c>
      <c r="AD87" s="30" t="str">
        <f>IF(Q158="","",Q158)</f>
        <v/>
      </c>
    </row>
    <row r="88" spans="1:30" ht="14.1" customHeight="1" thickBot="1" x14ac:dyDescent="0.3">
      <c r="A88" s="3">
        <v>22</v>
      </c>
      <c r="B88" s="11"/>
      <c r="E88" s="18"/>
      <c r="F88" s="52"/>
      <c r="G88" s="52"/>
      <c r="H88" s="52"/>
      <c r="I88" s="52"/>
      <c r="J88" s="52"/>
      <c r="M88" s="13"/>
      <c r="O88" s="130"/>
      <c r="P88" s="131"/>
      <c r="Q88" s="131"/>
      <c r="R88" s="131"/>
      <c r="S88" s="131"/>
      <c r="T88" s="131"/>
      <c r="U88" s="131"/>
      <c r="V88" s="131"/>
      <c r="W88" s="131"/>
      <c r="X88" s="131"/>
      <c r="Y88" s="132"/>
      <c r="AA88" s="18"/>
      <c r="AB88" s="19"/>
      <c r="AD88" s="19"/>
    </row>
    <row r="89" spans="1:30" ht="14.1" customHeight="1" x14ac:dyDescent="0.25">
      <c r="A89" s="3">
        <v>23</v>
      </c>
      <c r="B89" s="11"/>
      <c r="C89" s="74"/>
      <c r="D89" s="74"/>
      <c r="E89" s="74"/>
      <c r="F89" s="74"/>
      <c r="G89" s="74"/>
      <c r="H89" s="74"/>
      <c r="I89" s="74"/>
      <c r="J89" s="74"/>
      <c r="K89" s="74"/>
      <c r="L89" s="74"/>
      <c r="M89" s="13"/>
      <c r="O89" s="152" t="s">
        <v>140</v>
      </c>
      <c r="P89" s="62"/>
      <c r="Q89" s="151"/>
      <c r="R89" s="151"/>
      <c r="S89" s="151"/>
      <c r="T89" s="151"/>
      <c r="U89" s="151"/>
      <c r="V89" s="189"/>
      <c r="W89" s="189"/>
      <c r="X89" s="189"/>
      <c r="Y89" s="84"/>
      <c r="AA89" s="18"/>
      <c r="AB89" s="77"/>
      <c r="AC89" s="29" t="str">
        <f>IF(AB89&lt;&gt;AD89,"Change","")</f>
        <v/>
      </c>
      <c r="AD89" s="30" t="str">
        <f>IF(Q160="","",Q160)</f>
        <v/>
      </c>
    </row>
    <row r="90" spans="1:30" ht="14.1" customHeight="1" x14ac:dyDescent="0.25">
      <c r="A90" s="3">
        <v>24</v>
      </c>
      <c r="B90" s="11"/>
      <c r="C90" s="135"/>
      <c r="M90" s="13"/>
      <c r="O90" s="157" t="s">
        <v>81</v>
      </c>
      <c r="P90" s="133">
        <v>80</v>
      </c>
      <c r="Q90" s="150"/>
      <c r="R90" s="62" t="s">
        <v>178</v>
      </c>
      <c r="S90" s="82"/>
      <c r="T90" s="189"/>
      <c r="U90" s="150" t="s">
        <v>179</v>
      </c>
      <c r="V90" s="200"/>
      <c r="W90" s="189"/>
      <c r="X90" s="62" t="s">
        <v>180</v>
      </c>
      <c r="Y90" s="201"/>
      <c r="AA90" s="18"/>
      <c r="AB90" s="19"/>
      <c r="AD90" s="19"/>
    </row>
    <row r="91" spans="1:30" ht="14.1" customHeight="1" thickBot="1" x14ac:dyDescent="0.3">
      <c r="A91" s="3">
        <v>25</v>
      </c>
      <c r="B91" s="11"/>
      <c r="F91" s="74"/>
      <c r="G91" s="74"/>
      <c r="H91" s="74"/>
      <c r="I91" s="74"/>
      <c r="J91" s="74"/>
      <c r="M91" s="13"/>
      <c r="O91" s="81"/>
      <c r="P91" s="189"/>
      <c r="Q91" s="151"/>
      <c r="R91" s="189"/>
      <c r="S91" s="151"/>
      <c r="T91" s="151"/>
      <c r="U91" s="151"/>
      <c r="V91" s="189"/>
      <c r="W91" s="189"/>
      <c r="X91" s="189"/>
      <c r="Y91" s="84"/>
      <c r="AA91" s="18"/>
      <c r="AB91" s="77"/>
      <c r="AC91" s="29" t="str">
        <f>IF(AB91&lt;&gt;AD91,"Change","")</f>
        <v/>
      </c>
      <c r="AD91" s="30" t="str">
        <f>IF(Q162="","",Q162)</f>
        <v/>
      </c>
    </row>
    <row r="92" spans="1:30" ht="14.1" customHeight="1" thickBot="1" x14ac:dyDescent="0.3">
      <c r="A92" s="3">
        <v>26</v>
      </c>
      <c r="B92" s="11"/>
      <c r="F92" s="74"/>
      <c r="G92" s="74"/>
      <c r="H92" s="74"/>
      <c r="I92" s="74"/>
      <c r="J92" s="74"/>
      <c r="K92" s="31"/>
      <c r="M92" s="13"/>
      <c r="O92" s="81"/>
      <c r="P92" s="66" t="s">
        <v>141</v>
      </c>
      <c r="Q92" s="190" t="s">
        <v>123</v>
      </c>
      <c r="R92" s="190" t="s">
        <v>142</v>
      </c>
      <c r="S92" s="190" t="s">
        <v>143</v>
      </c>
      <c r="T92" s="190" t="s">
        <v>59</v>
      </c>
      <c r="U92" s="190" t="s">
        <v>144</v>
      </c>
      <c r="V92" s="68"/>
      <c r="W92" s="62" t="s">
        <v>103</v>
      </c>
      <c r="X92" s="134" t="str">
        <f>IF(U93="","",AVERAGE(U93:U96))</f>
        <v/>
      </c>
      <c r="Y92" s="84"/>
      <c r="AA92" s="68"/>
      <c r="AB92" s="68"/>
      <c r="AC92" s="68"/>
      <c r="AD92" s="68"/>
    </row>
    <row r="93" spans="1:30" ht="14.1" customHeight="1" thickBot="1" x14ac:dyDescent="0.3">
      <c r="A93" s="3">
        <v>27</v>
      </c>
      <c r="B93" s="11"/>
      <c r="D93" s="74"/>
      <c r="E93" s="18"/>
      <c r="F93" s="52"/>
      <c r="G93" s="52"/>
      <c r="H93" s="52"/>
      <c r="I93" s="52"/>
      <c r="J93" s="52"/>
      <c r="M93" s="13"/>
      <c r="O93" s="81"/>
      <c r="P93" s="190" t="str">
        <f>IF(R113="","",R113)</f>
        <v/>
      </c>
      <c r="Q93" s="190">
        <f>Q106</f>
        <v>5</v>
      </c>
      <c r="R93" s="190" t="str">
        <f>IF(AI31="","",AVERAGE(AI31:AI35)/1000)</f>
        <v/>
      </c>
      <c r="S93" s="136" t="str">
        <f>IF(OR(Q93="",R93=""),"",Q93*R93)</f>
        <v/>
      </c>
      <c r="T93" s="190" t="str">
        <f>IF(S113="","",S113)</f>
        <v/>
      </c>
      <c r="U93" s="137" t="str">
        <f>IF(OR(Q93="",T93=""),"",T93/S93)</f>
        <v/>
      </c>
      <c r="V93" s="68"/>
      <c r="W93" s="150" t="s">
        <v>145</v>
      </c>
      <c r="X93" s="138" t="str">
        <f>IF(OR(U93="",U94=""),"",(MAX(U93:U96)-MIN(U93:U96))/(MAX(U93:U96)+MIN(U93:U96)))</f>
        <v/>
      </c>
      <c r="Y93" s="84"/>
      <c r="AA93" s="68"/>
      <c r="AB93" s="68"/>
      <c r="AC93" s="68"/>
      <c r="AD93" s="68"/>
    </row>
    <row r="94" spans="1:30" ht="14.1" customHeight="1" thickBot="1" x14ac:dyDescent="0.3">
      <c r="A94" s="3">
        <v>28</v>
      </c>
      <c r="B94" s="11"/>
      <c r="D94" s="142"/>
      <c r="F94" s="143"/>
      <c r="G94" s="143"/>
      <c r="H94" s="143"/>
      <c r="I94" s="143"/>
      <c r="J94" s="143"/>
      <c r="L94" s="74"/>
      <c r="M94" s="13"/>
      <c r="O94" s="81" t="s">
        <v>146</v>
      </c>
      <c r="P94" s="190" t="str">
        <f>IF(AH36="","",AH36)</f>
        <v/>
      </c>
      <c r="Q94" s="190">
        <f>AG36</f>
        <v>10</v>
      </c>
      <c r="R94" s="190" t="str">
        <f>IF(AI36="","",AI36/1000)</f>
        <v/>
      </c>
      <c r="S94" s="136" t="str">
        <f>IF(OR(Q94="",R94=""),"",Q94*R94)</f>
        <v/>
      </c>
      <c r="T94" s="190" t="str">
        <f>IF(AJ36="","",AJ36)</f>
        <v/>
      </c>
      <c r="U94" s="137" t="str">
        <f>IF(OR(Q94="",T94=""),"",T94/S94)</f>
        <v/>
      </c>
      <c r="V94" s="68"/>
      <c r="W94" s="62" t="s">
        <v>147</v>
      </c>
      <c r="X94" s="139" t="str">
        <f>IF(AB52="","",AB52)</f>
        <v/>
      </c>
      <c r="Y94" s="84"/>
      <c r="AA94" s="68"/>
      <c r="AB94" s="68"/>
      <c r="AC94" s="68"/>
      <c r="AD94" s="68"/>
    </row>
    <row r="95" spans="1:30" ht="14.1" customHeight="1" thickBot="1" x14ac:dyDescent="0.3">
      <c r="A95" s="3">
        <v>29</v>
      </c>
      <c r="B95" s="11"/>
      <c r="D95" s="74"/>
      <c r="F95" s="143"/>
      <c r="G95" s="143"/>
      <c r="H95" s="143"/>
      <c r="I95" s="143"/>
      <c r="J95" s="143"/>
      <c r="L95" s="74"/>
      <c r="M95" s="13"/>
      <c r="O95" s="81"/>
      <c r="P95" s="190" t="str">
        <f>IF(AH37="","",AH37)</f>
        <v/>
      </c>
      <c r="Q95" s="140">
        <f>AG37</f>
        <v>15</v>
      </c>
      <c r="R95" s="190" t="str">
        <f>IF(AI37="","",AI37/1000)</f>
        <v/>
      </c>
      <c r="S95" s="136" t="str">
        <f>IF(OR(Q95="",R95=""),"",Q95*R95)</f>
        <v/>
      </c>
      <c r="T95" s="190" t="str">
        <f>IF(AJ37="","",AJ37)</f>
        <v/>
      </c>
      <c r="U95" s="137" t="str">
        <f>IF(OR(Q95="",T95=""),"",T95/S95)</f>
        <v/>
      </c>
      <c r="V95" s="68"/>
      <c r="W95" s="150" t="s">
        <v>119</v>
      </c>
      <c r="X95" s="141" t="str">
        <f>IF(X93="","",IF(X93&gt;0.1,"NO","YES"))</f>
        <v/>
      </c>
      <c r="Y95" s="84"/>
      <c r="AA95" s="68" t="s">
        <v>151</v>
      </c>
      <c r="AB95" s="68"/>
      <c r="AC95" s="68"/>
      <c r="AD95" s="68"/>
    </row>
    <row r="96" spans="1:30" ht="14.1" customHeight="1" x14ac:dyDescent="0.25">
      <c r="A96" s="3">
        <v>30</v>
      </c>
      <c r="B96" s="11"/>
      <c r="D96" s="74"/>
      <c r="F96" s="143"/>
      <c r="G96" s="143"/>
      <c r="H96" s="143"/>
      <c r="I96" s="143"/>
      <c r="J96" s="143"/>
      <c r="K96" s="150"/>
      <c r="L96" s="74"/>
      <c r="M96" s="13"/>
      <c r="O96" s="81"/>
      <c r="P96" s="190" t="str">
        <f>IF(AH38="","",AH38)</f>
        <v/>
      </c>
      <c r="Q96" s="140">
        <f>AG38</f>
        <v>2</v>
      </c>
      <c r="R96" s="190" t="str">
        <f>IF(AI38="","",AI38/1000)</f>
        <v/>
      </c>
      <c r="S96" s="136" t="str">
        <f>IF(OR(Q96="",R96=""),"",Q96*R96)</f>
        <v/>
      </c>
      <c r="T96" s="190" t="str">
        <f>IF(AJ38="","",AJ38)</f>
        <v/>
      </c>
      <c r="U96" s="137" t="str">
        <f>IF(OR(Q96="",T96=""),"",T96/S96)</f>
        <v/>
      </c>
      <c r="V96" s="68"/>
      <c r="W96" s="68"/>
      <c r="X96" s="68"/>
      <c r="Y96" s="84"/>
      <c r="AA96" s="68" t="s">
        <v>153</v>
      </c>
      <c r="AB96" s="68">
        <v>18</v>
      </c>
      <c r="AC96" s="68">
        <v>20</v>
      </c>
      <c r="AD96" s="68"/>
    </row>
    <row r="97" spans="1:30" ht="14.1" customHeight="1" x14ac:dyDescent="0.25">
      <c r="A97" s="3">
        <v>31</v>
      </c>
      <c r="B97" s="11"/>
      <c r="D97" s="74"/>
      <c r="E97" s="18"/>
      <c r="F97" s="151"/>
      <c r="G97" s="151"/>
      <c r="H97" s="151"/>
      <c r="I97" s="125"/>
      <c r="J97" s="125"/>
      <c r="K97" s="150"/>
      <c r="L97" s="74"/>
      <c r="M97" s="13"/>
      <c r="O97" s="144"/>
      <c r="P97" s="145" t="s">
        <v>148</v>
      </c>
      <c r="Q97" s="146" t="s">
        <v>149</v>
      </c>
      <c r="R97" s="68"/>
      <c r="S97" s="68"/>
      <c r="T97" s="68"/>
      <c r="U97" s="68"/>
      <c r="V97" s="68"/>
      <c r="W97" s="68"/>
      <c r="X97" s="68"/>
      <c r="Y97" s="147"/>
      <c r="AA97" s="68"/>
      <c r="AB97" s="68"/>
      <c r="AC97" s="68"/>
      <c r="AD97" s="68"/>
    </row>
    <row r="98" spans="1:30" ht="14.1" customHeight="1" x14ac:dyDescent="0.25">
      <c r="A98" s="3">
        <v>32</v>
      </c>
      <c r="B98" s="11"/>
      <c r="D98" s="74"/>
      <c r="E98" s="18"/>
      <c r="F98" s="76"/>
      <c r="G98" s="76"/>
      <c r="H98" s="76"/>
      <c r="I98" s="76"/>
      <c r="J98" s="76"/>
      <c r="K98" s="150"/>
      <c r="L98" s="74"/>
      <c r="M98" s="13"/>
      <c r="O98" s="144"/>
      <c r="P98" s="148"/>
      <c r="Q98" s="149" t="s">
        <v>150</v>
      </c>
      <c r="R98" s="68"/>
      <c r="S98" s="68"/>
      <c r="T98" s="68"/>
      <c r="U98" s="68"/>
      <c r="V98" s="68"/>
      <c r="W98" s="68"/>
      <c r="X98" s="68"/>
      <c r="Y98" s="147"/>
      <c r="AA98" s="68"/>
      <c r="AB98" s="68"/>
      <c r="AC98" s="68"/>
      <c r="AD98" s="68"/>
    </row>
    <row r="99" spans="1:30" ht="14.1" customHeight="1" x14ac:dyDescent="0.25">
      <c r="A99" s="3">
        <v>33</v>
      </c>
      <c r="B99" s="11"/>
      <c r="E99" s="18"/>
      <c r="F99" s="52"/>
      <c r="G99" s="52"/>
      <c r="H99" s="52"/>
      <c r="I99" s="52"/>
      <c r="J99" s="52"/>
      <c r="K99" s="150"/>
      <c r="L99" s="74"/>
      <c r="M99" s="13"/>
      <c r="O99" s="144"/>
      <c r="P99" s="148"/>
      <c r="Q99" s="149" t="s">
        <v>152</v>
      </c>
      <c r="R99" s="68"/>
      <c r="S99" s="68"/>
      <c r="T99" s="68"/>
      <c r="U99" s="68"/>
      <c r="V99" s="68"/>
      <c r="W99" s="68"/>
      <c r="X99" s="68"/>
      <c r="Y99" s="147"/>
      <c r="AA99" s="68"/>
      <c r="AB99" s="68"/>
      <c r="AC99" s="68"/>
      <c r="AD99" s="68"/>
    </row>
    <row r="100" spans="1:30" ht="14.1" customHeight="1" x14ac:dyDescent="0.25">
      <c r="A100" s="3">
        <v>34</v>
      </c>
      <c r="B100" s="11"/>
      <c r="E100" s="18"/>
      <c r="F100" s="74"/>
      <c r="G100" s="74"/>
      <c r="H100" s="74"/>
      <c r="I100" s="74"/>
      <c r="J100" s="74"/>
      <c r="M100" s="13"/>
      <c r="O100" s="144"/>
      <c r="P100" s="68"/>
      <c r="Q100" s="68"/>
      <c r="R100" s="68"/>
      <c r="S100" s="68"/>
      <c r="T100" s="68"/>
      <c r="U100" s="68"/>
      <c r="V100" s="68"/>
      <c r="W100" s="68"/>
      <c r="X100" s="68"/>
      <c r="Y100" s="147"/>
      <c r="AA100" s="62"/>
      <c r="AB100" s="76"/>
      <c r="AC100" s="154"/>
      <c r="AD100" s="52"/>
    </row>
    <row r="101" spans="1:30" ht="14.1" customHeight="1" x14ac:dyDescent="0.25">
      <c r="A101" s="3">
        <v>35</v>
      </c>
      <c r="B101" s="11"/>
      <c r="M101" s="13"/>
      <c r="O101" s="152" t="s">
        <v>154</v>
      </c>
      <c r="P101" s="68"/>
      <c r="Q101" s="68"/>
      <c r="R101" s="68"/>
      <c r="S101" s="68"/>
      <c r="T101" s="68"/>
      <c r="U101" s="68"/>
      <c r="V101" s="68"/>
      <c r="W101" s="68"/>
      <c r="X101" s="68"/>
      <c r="Y101" s="147"/>
      <c r="AA101" s="62"/>
      <c r="AB101" s="76"/>
      <c r="AC101" s="154"/>
      <c r="AD101" s="52"/>
    </row>
    <row r="102" spans="1:30" ht="14.1" customHeight="1" x14ac:dyDescent="0.25">
      <c r="A102" s="3">
        <v>36</v>
      </c>
      <c r="B102" s="11"/>
      <c r="C102" s="10"/>
      <c r="M102" s="13"/>
      <c r="O102" s="144"/>
      <c r="P102" s="190" t="s">
        <v>57</v>
      </c>
      <c r="Q102" s="190" t="s">
        <v>123</v>
      </c>
      <c r="R102" s="220" t="s">
        <v>155</v>
      </c>
      <c r="S102" s="221"/>
      <c r="T102" s="190"/>
      <c r="U102" s="190" t="s">
        <v>156</v>
      </c>
      <c r="V102" s="68"/>
      <c r="W102" s="68"/>
      <c r="X102" s="68"/>
      <c r="Y102" s="147"/>
      <c r="AA102" s="62"/>
      <c r="AB102" s="76"/>
      <c r="AC102" s="154"/>
      <c r="AD102" s="52"/>
    </row>
    <row r="103" spans="1:30" ht="14.1" customHeight="1" x14ac:dyDescent="0.25">
      <c r="A103" s="3">
        <v>37</v>
      </c>
      <c r="B103" s="11"/>
      <c r="M103" s="13"/>
      <c r="O103" s="144"/>
      <c r="P103" s="190"/>
      <c r="Q103" s="190"/>
      <c r="R103" s="159" t="s">
        <v>57</v>
      </c>
      <c r="S103" s="159" t="s">
        <v>59</v>
      </c>
      <c r="T103" s="159" t="s">
        <v>60</v>
      </c>
      <c r="U103" s="190"/>
      <c r="V103" s="68"/>
      <c r="W103" s="62"/>
      <c r="X103" s="153"/>
      <c r="Y103" s="147"/>
      <c r="AA103" s="62"/>
      <c r="AB103" s="76"/>
      <c r="AC103" s="154"/>
      <c r="AD103" s="52"/>
    </row>
    <row r="104" spans="1:30" ht="14.1" customHeight="1" x14ac:dyDescent="0.25">
      <c r="A104" s="3">
        <v>38</v>
      </c>
      <c r="B104" s="11"/>
      <c r="M104" s="13"/>
      <c r="O104" s="144"/>
      <c r="P104" s="159">
        <f t="shared" ref="P104:Q110" si="15">AF29</f>
        <v>60</v>
      </c>
      <c r="Q104" s="159">
        <f t="shared" si="15"/>
        <v>5</v>
      </c>
      <c r="R104" s="159" t="str">
        <f t="shared" ref="R104:R110" si="16">IF(AH29="","",AH29)</f>
        <v/>
      </c>
      <c r="S104" s="159" t="str">
        <f t="shared" ref="S104:T110" si="17">IF(AJ29="","",AJ29)</f>
        <v/>
      </c>
      <c r="T104" s="159" t="str">
        <f t="shared" si="17"/>
        <v/>
      </c>
      <c r="U104" s="162" t="str">
        <f t="shared" ref="U104:U111" si="18">IF(OR(P104="",R104=""),"",(R104-P104)/P104)</f>
        <v/>
      </c>
      <c r="V104" s="68"/>
      <c r="W104" s="68"/>
      <c r="X104" s="68"/>
      <c r="Y104" s="147"/>
      <c r="AA104" s="62"/>
      <c r="AB104" s="76"/>
      <c r="AC104" s="154"/>
      <c r="AD104" s="52"/>
    </row>
    <row r="105" spans="1:30" ht="14.1" customHeight="1" x14ac:dyDescent="0.25">
      <c r="A105" s="3">
        <v>39</v>
      </c>
      <c r="B105" s="11"/>
      <c r="E105" s="18"/>
      <c r="F105" s="52"/>
      <c r="G105" s="52"/>
      <c r="H105" s="52"/>
      <c r="I105" s="52"/>
      <c r="M105" s="13"/>
      <c r="O105" s="144"/>
      <c r="P105" s="159">
        <f t="shared" si="15"/>
        <v>70</v>
      </c>
      <c r="Q105" s="159">
        <f t="shared" si="15"/>
        <v>5</v>
      </c>
      <c r="R105" s="159" t="str">
        <f t="shared" si="16"/>
        <v/>
      </c>
      <c r="S105" s="159" t="str">
        <f t="shared" si="17"/>
        <v/>
      </c>
      <c r="T105" s="159" t="str">
        <f t="shared" si="17"/>
        <v/>
      </c>
      <c r="U105" s="162" t="str">
        <f t="shared" si="18"/>
        <v/>
      </c>
      <c r="V105" s="68"/>
      <c r="W105" s="68"/>
      <c r="X105" s="68"/>
      <c r="Y105" s="147"/>
      <c r="AA105" s="62"/>
      <c r="AB105" s="76"/>
      <c r="AC105" s="154"/>
      <c r="AD105" s="52"/>
    </row>
    <row r="106" spans="1:30" ht="14.1" customHeight="1" x14ac:dyDescent="0.25">
      <c r="A106" s="3">
        <v>40</v>
      </c>
      <c r="B106" s="11"/>
      <c r="E106" s="18"/>
      <c r="F106" s="52"/>
      <c r="G106" s="52"/>
      <c r="H106" s="52"/>
      <c r="I106" s="52"/>
      <c r="M106" s="13"/>
      <c r="O106" s="144"/>
      <c r="P106" s="159">
        <f t="shared" si="15"/>
        <v>80</v>
      </c>
      <c r="Q106" s="159">
        <f t="shared" si="15"/>
        <v>5</v>
      </c>
      <c r="R106" s="159" t="str">
        <f t="shared" si="16"/>
        <v/>
      </c>
      <c r="S106" s="159" t="str">
        <f t="shared" si="17"/>
        <v/>
      </c>
      <c r="T106" s="159" t="str">
        <f t="shared" si="17"/>
        <v/>
      </c>
      <c r="U106" s="162" t="str">
        <f t="shared" si="18"/>
        <v/>
      </c>
      <c r="V106" s="68"/>
      <c r="W106" s="68"/>
      <c r="X106" s="68"/>
      <c r="Y106" s="147"/>
      <c r="AA106" s="62"/>
      <c r="AB106" s="76"/>
      <c r="AC106" s="154"/>
      <c r="AD106" s="52"/>
    </row>
    <row r="107" spans="1:30" ht="14.1" customHeight="1" x14ac:dyDescent="0.25">
      <c r="A107" s="3">
        <v>41</v>
      </c>
      <c r="B107" s="11"/>
      <c r="E107" s="18"/>
      <c r="F107" s="52"/>
      <c r="G107" s="52"/>
      <c r="H107" s="52"/>
      <c r="I107" s="52"/>
      <c r="M107" s="13"/>
      <c r="O107" s="144"/>
      <c r="P107" s="159">
        <f t="shared" si="15"/>
        <v>80</v>
      </c>
      <c r="Q107" s="159">
        <f t="shared" si="15"/>
        <v>5</v>
      </c>
      <c r="R107" s="159" t="str">
        <f t="shared" si="16"/>
        <v/>
      </c>
      <c r="S107" s="159" t="str">
        <f t="shared" si="17"/>
        <v/>
      </c>
      <c r="T107" s="159" t="str">
        <f t="shared" si="17"/>
        <v/>
      </c>
      <c r="U107" s="162" t="str">
        <f t="shared" si="18"/>
        <v/>
      </c>
      <c r="V107" s="68"/>
      <c r="W107" s="68"/>
      <c r="X107" s="68"/>
      <c r="Y107" s="147"/>
      <c r="AA107" s="62"/>
      <c r="AB107" s="76"/>
      <c r="AC107" s="154"/>
      <c r="AD107" s="52"/>
    </row>
    <row r="108" spans="1:30" ht="14.1" customHeight="1" x14ac:dyDescent="0.25">
      <c r="A108" s="3">
        <v>42</v>
      </c>
      <c r="B108" s="11"/>
      <c r="E108" s="18"/>
      <c r="F108" s="52"/>
      <c r="G108" s="52"/>
      <c r="H108" s="52"/>
      <c r="I108" s="52"/>
      <c r="M108" s="13"/>
      <c r="O108" s="144"/>
      <c r="P108" s="159">
        <f t="shared" si="15"/>
        <v>80</v>
      </c>
      <c r="Q108" s="159">
        <f t="shared" si="15"/>
        <v>5</v>
      </c>
      <c r="R108" s="159" t="str">
        <f t="shared" si="16"/>
        <v/>
      </c>
      <c r="S108" s="159" t="str">
        <f t="shared" si="17"/>
        <v/>
      </c>
      <c r="T108" s="159" t="str">
        <f t="shared" si="17"/>
        <v/>
      </c>
      <c r="U108" s="162" t="str">
        <f t="shared" si="18"/>
        <v/>
      </c>
      <c r="V108" s="68"/>
      <c r="W108" s="68"/>
      <c r="X108" s="68"/>
      <c r="Y108" s="147"/>
      <c r="AA108" s="62"/>
      <c r="AB108" s="76"/>
      <c r="AC108" s="154"/>
      <c r="AD108" s="52"/>
    </row>
    <row r="109" spans="1:30" ht="14.1" customHeight="1" x14ac:dyDescent="0.25">
      <c r="A109" s="3">
        <v>43</v>
      </c>
      <c r="B109" s="11"/>
      <c r="E109" s="218"/>
      <c r="F109" s="52"/>
      <c r="G109" s="52"/>
      <c r="H109" s="52"/>
      <c r="I109" s="52"/>
      <c r="M109" s="13"/>
      <c r="O109" s="144"/>
      <c r="P109" s="159">
        <f t="shared" si="15"/>
        <v>80</v>
      </c>
      <c r="Q109" s="159">
        <f t="shared" si="15"/>
        <v>5</v>
      </c>
      <c r="R109" s="159" t="str">
        <f t="shared" si="16"/>
        <v/>
      </c>
      <c r="S109" s="159" t="str">
        <f t="shared" si="17"/>
        <v/>
      </c>
      <c r="T109" s="159" t="str">
        <f t="shared" si="17"/>
        <v/>
      </c>
      <c r="U109" s="162" t="str">
        <f t="shared" si="18"/>
        <v/>
      </c>
      <c r="V109" s="68"/>
      <c r="W109" s="68"/>
      <c r="X109" s="68"/>
      <c r="Y109" s="147"/>
      <c r="AA109" s="62"/>
      <c r="AB109" s="76"/>
      <c r="AC109" s="154"/>
      <c r="AD109" s="52"/>
    </row>
    <row r="110" spans="1:30" ht="14.1" customHeight="1" x14ac:dyDescent="0.25">
      <c r="A110" s="3">
        <v>44</v>
      </c>
      <c r="B110" s="11"/>
      <c r="E110" s="218"/>
      <c r="F110" s="52"/>
      <c r="G110" s="52"/>
      <c r="H110" s="52"/>
      <c r="I110" s="52"/>
      <c r="M110" s="13"/>
      <c r="O110" s="144"/>
      <c r="P110" s="159">
        <f t="shared" si="15"/>
        <v>80</v>
      </c>
      <c r="Q110" s="159">
        <f t="shared" si="15"/>
        <v>5</v>
      </c>
      <c r="R110" s="159" t="str">
        <f t="shared" si="16"/>
        <v/>
      </c>
      <c r="S110" s="159" t="str">
        <f t="shared" si="17"/>
        <v/>
      </c>
      <c r="T110" s="159" t="str">
        <f t="shared" si="17"/>
        <v/>
      </c>
      <c r="U110" s="162" t="str">
        <f t="shared" si="18"/>
        <v/>
      </c>
      <c r="V110" s="68"/>
      <c r="W110" s="68"/>
      <c r="X110" s="68"/>
      <c r="Y110" s="147"/>
      <c r="AA110" s="62"/>
      <c r="AB110" s="76"/>
      <c r="AC110" s="154"/>
      <c r="AD110" s="52"/>
    </row>
    <row r="111" spans="1:30" ht="14.1" customHeight="1" x14ac:dyDescent="0.25">
      <c r="A111" s="3">
        <v>45</v>
      </c>
      <c r="B111" s="11"/>
      <c r="E111" s="218"/>
      <c r="F111" s="52"/>
      <c r="G111" s="52"/>
      <c r="H111" s="52"/>
      <c r="I111" s="52"/>
      <c r="M111" s="13"/>
      <c r="O111" s="144"/>
      <c r="P111" s="159">
        <f>AF39</f>
        <v>90</v>
      </c>
      <c r="Q111" s="159">
        <f>AG39</f>
        <v>5</v>
      </c>
      <c r="R111" s="159" t="str">
        <f>IF(AH39="","",AH39)</f>
        <v/>
      </c>
      <c r="S111" s="159" t="str">
        <f>IF(AJ39="","",AJ39)</f>
        <v/>
      </c>
      <c r="T111" s="159" t="str">
        <f>IF(AK39="","",AK39)</f>
        <v/>
      </c>
      <c r="U111" s="162" t="str">
        <f t="shared" si="18"/>
        <v/>
      </c>
      <c r="V111" s="68"/>
      <c r="W111" s="68"/>
      <c r="X111" s="68"/>
      <c r="Y111" s="147"/>
      <c r="AA111" s="62"/>
      <c r="AB111" s="76"/>
      <c r="AC111" s="154"/>
      <c r="AD111" s="52"/>
    </row>
    <row r="112" spans="1:30" ht="14.1" customHeight="1" thickBot="1" x14ac:dyDescent="0.3">
      <c r="A112" s="3">
        <v>46</v>
      </c>
      <c r="B112" s="120"/>
      <c r="C112" s="24"/>
      <c r="D112" s="24"/>
      <c r="E112" s="24"/>
      <c r="F112" s="24"/>
      <c r="G112" s="24"/>
      <c r="H112" s="24"/>
      <c r="I112" s="24"/>
      <c r="J112" s="24"/>
      <c r="K112" s="24"/>
      <c r="L112" s="24"/>
      <c r="M112" s="121"/>
      <c r="O112" s="144"/>
      <c r="P112" s="68"/>
      <c r="Q112" s="68"/>
      <c r="R112" s="68"/>
      <c r="S112" s="68"/>
      <c r="T112" s="68"/>
      <c r="U112" s="68"/>
      <c r="V112" s="68"/>
      <c r="W112" s="68"/>
      <c r="X112" s="68"/>
      <c r="Y112" s="147"/>
      <c r="AA112" s="62"/>
      <c r="AB112" s="76"/>
      <c r="AC112" s="154"/>
      <c r="AD112" s="52"/>
    </row>
    <row r="113" spans="1:30" ht="14.1" customHeight="1" thickBot="1" x14ac:dyDescent="0.3">
      <c r="A113" s="3">
        <v>47</v>
      </c>
      <c r="B113" s="11"/>
      <c r="C113" s="122" t="s">
        <v>160</v>
      </c>
      <c r="E113" s="18"/>
      <c r="F113" s="74"/>
      <c r="G113" s="74"/>
      <c r="H113" s="74"/>
      <c r="I113" s="74"/>
      <c r="M113" s="13"/>
      <c r="O113" s="144"/>
      <c r="P113" s="68"/>
      <c r="Q113" s="181" t="s">
        <v>157</v>
      </c>
      <c r="R113" s="159" t="str">
        <f>IF(R106="","",AVERAGE(R106:R110))</f>
        <v/>
      </c>
      <c r="S113" s="159" t="str">
        <f>IF(S106="","",AVERAGE(S106:S110))</f>
        <v/>
      </c>
      <c r="T113" s="182" t="s">
        <v>119</v>
      </c>
      <c r="U113" s="183" t="str">
        <f>IF(U104="","",IF(AND(ABS(MAX(U104,U105,U106,U111))&lt;=0.05,ABS(MIN(U104,U105,U106,U111))&lt;=0.05),"YES","NO"))</f>
        <v/>
      </c>
      <c r="V113" s="68"/>
      <c r="W113" s="68"/>
      <c r="X113" s="68"/>
      <c r="Y113" s="147"/>
      <c r="AA113" s="155"/>
      <c r="AB113" s="61"/>
      <c r="AC113" s="61"/>
      <c r="AD113" s="61"/>
    </row>
    <row r="114" spans="1:30" ht="14.1" customHeight="1" x14ac:dyDescent="0.25">
      <c r="A114" s="3">
        <v>48</v>
      </c>
      <c r="B114" s="11"/>
      <c r="C114" s="18" t="s">
        <v>109</v>
      </c>
      <c r="D114" s="124">
        <f>IF(P90="","",P90)</f>
        <v>80</v>
      </c>
      <c r="F114" s="26"/>
      <c r="G114" s="219" t="s">
        <v>27</v>
      </c>
      <c r="H114" s="219" t="s">
        <v>123</v>
      </c>
      <c r="I114" s="219" t="s">
        <v>155</v>
      </c>
      <c r="J114" s="219"/>
      <c r="K114" s="219"/>
      <c r="L114" s="219" t="s">
        <v>156</v>
      </c>
      <c r="M114" s="13"/>
      <c r="O114" s="144"/>
      <c r="P114" s="68"/>
      <c r="Q114" s="181" t="s">
        <v>158</v>
      </c>
      <c r="R114" s="159" t="str">
        <f>IF(R106="","",STDEV(R106:R110))</f>
        <v/>
      </c>
      <c r="S114" s="159" t="str">
        <f>IF(S106="","",STDEV(S106:S110))</f>
        <v/>
      </c>
      <c r="T114" s="68"/>
      <c r="U114" s="68"/>
      <c r="V114" s="68"/>
      <c r="W114" s="68"/>
      <c r="X114" s="68"/>
      <c r="Y114" s="147"/>
      <c r="AA114" s="62"/>
      <c r="AB114" s="76"/>
      <c r="AC114" s="154"/>
      <c r="AD114" s="52"/>
    </row>
    <row r="115" spans="1:30" ht="14.1" customHeight="1" x14ac:dyDescent="0.25">
      <c r="A115" s="3">
        <v>49</v>
      </c>
      <c r="B115" s="11"/>
      <c r="C115" s="66" t="s">
        <v>141</v>
      </c>
      <c r="D115" s="40" t="s">
        <v>123</v>
      </c>
      <c r="E115" s="96" t="s">
        <v>59</v>
      </c>
      <c r="F115" s="184" t="s">
        <v>144</v>
      </c>
      <c r="G115" s="219"/>
      <c r="H115" s="219"/>
      <c r="I115" s="159" t="s">
        <v>57</v>
      </c>
      <c r="J115" s="159" t="s">
        <v>59</v>
      </c>
      <c r="K115" s="159" t="s">
        <v>60</v>
      </c>
      <c r="L115" s="219"/>
      <c r="M115" s="13"/>
      <c r="O115" s="144"/>
      <c r="P115" s="68"/>
      <c r="Q115" s="181" t="s">
        <v>159</v>
      </c>
      <c r="R115" s="162" t="str">
        <f>IF(OR(R113="",R114=""),"",R114/R113)</f>
        <v/>
      </c>
      <c r="S115" s="162" t="str">
        <f>IF(OR(S113="",S114=""),"",S114/S113)</f>
        <v/>
      </c>
      <c r="T115" s="68"/>
      <c r="U115" s="68"/>
      <c r="V115" s="68"/>
      <c r="W115" s="68"/>
      <c r="X115" s="68"/>
      <c r="Y115" s="147"/>
      <c r="AA115" s="62"/>
      <c r="AB115" s="76"/>
      <c r="AC115" s="154"/>
      <c r="AD115" s="52"/>
    </row>
    <row r="116" spans="1:30" ht="14.1" customHeight="1" x14ac:dyDescent="0.25">
      <c r="A116" s="3">
        <v>50</v>
      </c>
      <c r="B116" s="11"/>
      <c r="C116" s="136" t="str">
        <f t="shared" ref="C116:D119" si="19">IF(P93="","",P93)</f>
        <v/>
      </c>
      <c r="D116" s="93">
        <f t="shared" si="19"/>
        <v>5</v>
      </c>
      <c r="E116" s="93" t="str">
        <f t="shared" ref="E116:F119" si="20">IF(T93="","",T93)</f>
        <v/>
      </c>
      <c r="F116" s="185" t="str">
        <f t="shared" si="20"/>
        <v/>
      </c>
      <c r="G116" s="159">
        <f t="shared" ref="G116:L117" si="21">P104</f>
        <v>60</v>
      </c>
      <c r="H116" s="159">
        <f t="shared" si="21"/>
        <v>5</v>
      </c>
      <c r="I116" s="159" t="str">
        <f t="shared" si="21"/>
        <v/>
      </c>
      <c r="J116" s="117" t="str">
        <f t="shared" si="21"/>
        <v/>
      </c>
      <c r="K116" s="137" t="str">
        <f t="shared" si="21"/>
        <v/>
      </c>
      <c r="L116" s="94" t="str">
        <f t="shared" si="21"/>
        <v/>
      </c>
      <c r="M116" s="13"/>
      <c r="O116" s="144"/>
      <c r="P116" s="68"/>
      <c r="Q116" s="68"/>
      <c r="R116" s="68"/>
      <c r="S116" s="68"/>
      <c r="T116" s="68"/>
      <c r="U116" s="68"/>
      <c r="V116" s="68"/>
      <c r="W116" s="68"/>
      <c r="X116" s="68"/>
      <c r="Y116" s="147"/>
      <c r="AA116" s="62"/>
      <c r="AB116" s="76"/>
      <c r="AC116" s="154"/>
      <c r="AD116" s="52"/>
    </row>
    <row r="117" spans="1:30" ht="14.1" customHeight="1" thickBot="1" x14ac:dyDescent="0.3">
      <c r="A117" s="3">
        <v>51</v>
      </c>
      <c r="B117" s="11"/>
      <c r="C117" s="136" t="str">
        <f t="shared" si="19"/>
        <v/>
      </c>
      <c r="D117" s="140">
        <f t="shared" si="19"/>
        <v>10</v>
      </c>
      <c r="E117" s="93" t="str">
        <f t="shared" si="20"/>
        <v/>
      </c>
      <c r="F117" s="185" t="str">
        <f t="shared" si="20"/>
        <v/>
      </c>
      <c r="G117" s="159">
        <f t="shared" si="21"/>
        <v>70</v>
      </c>
      <c r="H117" s="159">
        <f t="shared" si="21"/>
        <v>5</v>
      </c>
      <c r="I117" s="159" t="str">
        <f t="shared" si="21"/>
        <v/>
      </c>
      <c r="J117" s="117" t="str">
        <f t="shared" si="21"/>
        <v/>
      </c>
      <c r="K117" s="137" t="str">
        <f t="shared" si="21"/>
        <v/>
      </c>
      <c r="L117" s="94" t="str">
        <f t="shared" si="21"/>
        <v/>
      </c>
      <c r="M117" s="13"/>
      <c r="O117" s="130"/>
      <c r="P117" s="156"/>
      <c r="Q117" s="131"/>
      <c r="R117" s="131"/>
      <c r="S117" s="131"/>
      <c r="T117" s="131"/>
      <c r="U117" s="131"/>
      <c r="V117" s="131"/>
      <c r="W117" s="131"/>
      <c r="X117" s="131"/>
      <c r="Y117" s="132"/>
      <c r="AA117" s="62"/>
      <c r="AB117" s="76"/>
      <c r="AC117" s="154"/>
      <c r="AD117" s="52"/>
    </row>
    <row r="118" spans="1:30" ht="14.1" customHeight="1" x14ac:dyDescent="0.25">
      <c r="A118" s="3">
        <v>52</v>
      </c>
      <c r="B118" s="11"/>
      <c r="C118" s="136" t="str">
        <f t="shared" si="19"/>
        <v/>
      </c>
      <c r="D118" s="140">
        <f t="shared" si="19"/>
        <v>15</v>
      </c>
      <c r="E118" s="93" t="str">
        <f t="shared" si="20"/>
        <v/>
      </c>
      <c r="F118" s="185" t="str">
        <f t="shared" si="20"/>
        <v/>
      </c>
      <c r="G118" s="159">
        <f>P106</f>
        <v>80</v>
      </c>
      <c r="H118" s="159">
        <f>Q106</f>
        <v>5</v>
      </c>
      <c r="I118" s="159" t="str">
        <f>R113</f>
        <v/>
      </c>
      <c r="J118" s="117" t="str">
        <f>S113</f>
        <v/>
      </c>
      <c r="K118" s="137" t="e">
        <f>AVERAGE(T106:T110)</f>
        <v>#DIV/0!</v>
      </c>
      <c r="L118" s="94" t="e">
        <f>AVERAGE(U106:U110)</f>
        <v>#DIV/0!</v>
      </c>
      <c r="M118" s="13"/>
      <c r="O118" s="152" t="s">
        <v>161</v>
      </c>
      <c r="P118" s="189"/>
      <c r="Q118" s="189"/>
      <c r="R118" s="189"/>
      <c r="S118" s="189"/>
      <c r="T118" s="189"/>
      <c r="U118" s="151"/>
      <c r="V118" s="189"/>
      <c r="W118" s="189"/>
      <c r="X118" s="189"/>
      <c r="Y118" s="84"/>
      <c r="AA118" s="62"/>
      <c r="AB118" s="76"/>
      <c r="AC118" s="154"/>
      <c r="AD118" s="52"/>
    </row>
    <row r="119" spans="1:30" ht="14.1" customHeight="1" x14ac:dyDescent="0.25">
      <c r="A119" s="3">
        <v>53</v>
      </c>
      <c r="B119" s="11"/>
      <c r="C119" s="136" t="str">
        <f t="shared" si="19"/>
        <v/>
      </c>
      <c r="D119" s="140">
        <f t="shared" si="19"/>
        <v>2</v>
      </c>
      <c r="E119" s="93" t="str">
        <f t="shared" si="20"/>
        <v/>
      </c>
      <c r="F119" s="185" t="str">
        <f t="shared" si="20"/>
        <v/>
      </c>
      <c r="G119" s="159">
        <f t="shared" ref="G119:L119" si="22">P111</f>
        <v>90</v>
      </c>
      <c r="H119" s="159">
        <f t="shared" si="22"/>
        <v>5</v>
      </c>
      <c r="I119" s="159" t="str">
        <f t="shared" si="22"/>
        <v/>
      </c>
      <c r="J119" s="159" t="str">
        <f t="shared" si="22"/>
        <v/>
      </c>
      <c r="K119" s="187" t="str">
        <f t="shared" si="22"/>
        <v/>
      </c>
      <c r="L119" s="188" t="str">
        <f t="shared" si="22"/>
        <v/>
      </c>
      <c r="M119" s="13"/>
      <c r="O119" s="81"/>
      <c r="P119" s="189" t="s">
        <v>162</v>
      </c>
      <c r="Q119" s="189" t="s">
        <v>163</v>
      </c>
      <c r="R119" s="151" t="s">
        <v>164</v>
      </c>
      <c r="S119" s="189"/>
      <c r="T119" s="189"/>
      <c r="U119" s="151"/>
      <c r="V119" s="189"/>
      <c r="W119" s="189"/>
      <c r="X119" s="189"/>
      <c r="Y119" s="84"/>
      <c r="AA119" s="62"/>
      <c r="AB119" s="76"/>
      <c r="AC119" s="154"/>
      <c r="AD119" s="52"/>
    </row>
    <row r="120" spans="1:30" ht="14.1" customHeight="1" x14ac:dyDescent="0.25">
      <c r="A120" s="3">
        <v>54</v>
      </c>
      <c r="B120" s="11"/>
      <c r="C120" s="68"/>
      <c r="D120" s="68"/>
      <c r="E120" s="18" t="s">
        <v>103</v>
      </c>
      <c r="F120" s="137" t="str">
        <f>IF(X92="","",X92)</f>
        <v/>
      </c>
      <c r="G120" s="68"/>
      <c r="H120" s="161" t="s">
        <v>157</v>
      </c>
      <c r="I120" s="186" t="str">
        <f t="shared" ref="I120:J122" si="23">R113</f>
        <v/>
      </c>
      <c r="J120" s="186" t="str">
        <f t="shared" si="23"/>
        <v/>
      </c>
      <c r="K120" s="160" t="s">
        <v>119</v>
      </c>
      <c r="L120" s="40" t="str">
        <f>U113</f>
        <v/>
      </c>
      <c r="M120" s="13"/>
      <c r="O120" s="157"/>
      <c r="P120" s="87"/>
      <c r="Q120" s="190" t="str">
        <f>IF(P120="","",IF(P120&gt;=7,"YES","NO"))</f>
        <v/>
      </c>
      <c r="R120" s="89" t="str">
        <f>IF(AB53="","",AB53)</f>
        <v/>
      </c>
      <c r="S120" s="145" t="s">
        <v>148</v>
      </c>
      <c r="T120" s="158" t="s">
        <v>165</v>
      </c>
      <c r="U120" s="189"/>
      <c r="V120" s="189"/>
      <c r="W120" s="189"/>
      <c r="X120" s="189"/>
      <c r="Y120" s="84"/>
      <c r="AA120" s="62"/>
      <c r="AB120" s="76"/>
      <c r="AC120" s="154"/>
      <c r="AD120" s="52"/>
    </row>
    <row r="121" spans="1:30" ht="14.1" customHeight="1" x14ac:dyDescent="0.25">
      <c r="A121" s="3">
        <v>55</v>
      </c>
      <c r="B121" s="11"/>
      <c r="C121" s="68"/>
      <c r="D121" s="68"/>
      <c r="E121" s="86" t="s">
        <v>145</v>
      </c>
      <c r="F121" s="94" t="str">
        <f>IF(X93="","",X93)</f>
        <v/>
      </c>
      <c r="G121" s="68"/>
      <c r="H121" s="161" t="s">
        <v>158</v>
      </c>
      <c r="I121" s="159" t="str">
        <f t="shared" si="23"/>
        <v/>
      </c>
      <c r="J121" s="159" t="str">
        <f t="shared" si="23"/>
        <v/>
      </c>
      <c r="M121" s="13"/>
      <c r="O121" s="157"/>
      <c r="P121" s="151"/>
      <c r="Q121" s="151"/>
      <c r="R121" s="151"/>
      <c r="S121" s="151"/>
      <c r="T121" s="189"/>
      <c r="U121" s="189"/>
      <c r="V121" s="189"/>
      <c r="W121" s="189"/>
      <c r="X121" s="189"/>
      <c r="Y121" s="84"/>
      <c r="AA121" s="62"/>
      <c r="AB121" s="76"/>
      <c r="AC121" s="154"/>
      <c r="AD121" s="52"/>
    </row>
    <row r="122" spans="1:30" ht="14.1" customHeight="1" thickBot="1" x14ac:dyDescent="0.3">
      <c r="A122" s="3">
        <v>56</v>
      </c>
      <c r="B122" s="11"/>
      <c r="C122" s="68"/>
      <c r="D122" s="68"/>
      <c r="E122" s="86" t="s">
        <v>119</v>
      </c>
      <c r="F122" s="96" t="str">
        <f>IF(X95="","",X95)</f>
        <v/>
      </c>
      <c r="G122" s="68"/>
      <c r="H122" s="161" t="s">
        <v>159</v>
      </c>
      <c r="I122" s="162" t="str">
        <f t="shared" si="23"/>
        <v/>
      </c>
      <c r="J122" s="162" t="str">
        <f t="shared" si="23"/>
        <v/>
      </c>
      <c r="M122" s="13"/>
      <c r="O122" s="130"/>
      <c r="P122" s="131"/>
      <c r="Q122" s="131"/>
      <c r="R122" s="131"/>
      <c r="S122" s="131"/>
      <c r="T122" s="131"/>
      <c r="U122" s="131"/>
      <c r="V122" s="131"/>
      <c r="W122" s="131"/>
      <c r="X122" s="131"/>
      <c r="Y122" s="132"/>
      <c r="AA122" s="62"/>
      <c r="AB122" s="76"/>
      <c r="AC122" s="154"/>
      <c r="AD122" s="52"/>
    </row>
    <row r="123" spans="1:30" ht="14.1" customHeight="1" x14ac:dyDescent="0.25">
      <c r="A123" s="3">
        <v>57</v>
      </c>
      <c r="B123" s="11"/>
      <c r="C123" s="68"/>
      <c r="D123" s="68"/>
      <c r="E123" s="68"/>
      <c r="F123" s="68"/>
      <c r="G123" s="68"/>
      <c r="H123" s="68"/>
      <c r="I123" s="68"/>
      <c r="J123" s="68"/>
      <c r="M123" s="13"/>
      <c r="O123" s="189"/>
      <c r="P123" s="189"/>
      <c r="Q123" s="189"/>
      <c r="R123" s="189"/>
      <c r="S123" s="189"/>
      <c r="T123" s="189"/>
      <c r="U123" s="189"/>
      <c r="V123" s="189"/>
      <c r="W123" s="189"/>
      <c r="X123" s="189"/>
      <c r="Y123" s="189"/>
      <c r="AA123" s="62"/>
      <c r="AB123" s="76"/>
      <c r="AC123" s="154"/>
      <c r="AD123" s="52"/>
    </row>
    <row r="124" spans="1:30" ht="14.1" customHeight="1" thickBot="1" x14ac:dyDescent="0.3">
      <c r="A124" s="3">
        <v>58</v>
      </c>
      <c r="B124" s="11"/>
      <c r="C124" s="68"/>
      <c r="D124" s="68"/>
      <c r="E124" s="68"/>
      <c r="F124" s="68"/>
      <c r="G124" s="68"/>
      <c r="H124" s="168" t="s">
        <v>148</v>
      </c>
      <c r="I124" s="198" t="s">
        <v>149</v>
      </c>
      <c r="J124" s="68"/>
      <c r="M124" s="13"/>
      <c r="O124" s="189"/>
      <c r="P124" s="189"/>
      <c r="Q124" s="189"/>
      <c r="R124" s="189"/>
      <c r="S124" s="189"/>
      <c r="T124" s="31" t="s">
        <v>166</v>
      </c>
      <c r="U124" s="189"/>
      <c r="V124" s="189"/>
      <c r="W124" s="189"/>
      <c r="X124" s="189"/>
      <c r="Y124" s="189"/>
      <c r="AA124" s="62"/>
      <c r="AB124" s="76"/>
      <c r="AC124" s="154"/>
      <c r="AD124" s="52"/>
    </row>
    <row r="125" spans="1:30" ht="14.1" customHeight="1" x14ac:dyDescent="0.25">
      <c r="A125" s="3">
        <v>59</v>
      </c>
      <c r="B125" s="11"/>
      <c r="C125" s="68"/>
      <c r="D125" s="68"/>
      <c r="E125" s="68"/>
      <c r="F125" s="68"/>
      <c r="G125" s="68"/>
      <c r="H125" s="68"/>
      <c r="I125" s="199" t="s">
        <v>150</v>
      </c>
      <c r="J125" s="68"/>
      <c r="M125" s="13"/>
      <c r="O125" s="33"/>
      <c r="P125" s="191"/>
      <c r="Q125" s="191"/>
      <c r="R125" s="191"/>
      <c r="S125" s="163" t="s">
        <v>167</v>
      </c>
      <c r="T125" s="191"/>
      <c r="U125" s="191"/>
      <c r="V125" s="191"/>
      <c r="W125" s="191"/>
      <c r="X125" s="191"/>
      <c r="Y125" s="80"/>
      <c r="AA125" s="62"/>
      <c r="AB125" s="76"/>
      <c r="AC125" s="154"/>
      <c r="AD125" s="52"/>
    </row>
    <row r="126" spans="1:30" ht="14.1" customHeight="1" x14ac:dyDescent="0.25">
      <c r="A126" s="3">
        <v>60</v>
      </c>
      <c r="B126" s="11"/>
      <c r="C126" s="122" t="s">
        <v>161</v>
      </c>
      <c r="H126" s="68"/>
      <c r="I126" s="199" t="s">
        <v>152</v>
      </c>
      <c r="M126" s="13"/>
      <c r="O126" s="81"/>
      <c r="P126" s="62" t="s">
        <v>168</v>
      </c>
      <c r="Q126" s="164"/>
      <c r="R126" s="165"/>
      <c r="S126" s="166" t="str">
        <f>IF(AB55="","",AB55)</f>
        <v/>
      </c>
      <c r="T126" s="167"/>
      <c r="U126" s="167"/>
      <c r="V126" s="189"/>
      <c r="W126" s="189"/>
      <c r="X126" s="167"/>
      <c r="Y126" s="84"/>
      <c r="AA126" s="62"/>
      <c r="AB126" s="76"/>
      <c r="AC126" s="154"/>
      <c r="AD126" s="52"/>
    </row>
    <row r="127" spans="1:30" ht="14.1" customHeight="1" x14ac:dyDescent="0.25">
      <c r="A127" s="3">
        <v>61</v>
      </c>
      <c r="B127" s="11"/>
      <c r="C127" s="18" t="s">
        <v>173</v>
      </c>
      <c r="D127" s="124" t="str">
        <f>IF(P120="","",P120)</f>
        <v/>
      </c>
      <c r="H127" s="68"/>
      <c r="I127" s="68"/>
      <c r="J127" s="68"/>
      <c r="M127" s="13"/>
      <c r="O127" s="81"/>
      <c r="P127" s="169" t="s">
        <v>169</v>
      </c>
      <c r="Q127" s="192"/>
      <c r="R127" s="170">
        <f>LEN(Q126)</f>
        <v>0</v>
      </c>
      <c r="S127" s="171"/>
      <c r="T127" s="171"/>
      <c r="U127" s="172" t="s">
        <v>170</v>
      </c>
      <c r="V127" s="171"/>
      <c r="W127" s="171"/>
      <c r="X127" s="171"/>
      <c r="Y127" s="84"/>
      <c r="AA127" s="62"/>
      <c r="AB127" s="76"/>
      <c r="AC127" s="154"/>
      <c r="AD127" s="52"/>
    </row>
    <row r="128" spans="1:30" ht="14.1" customHeight="1" x14ac:dyDescent="0.25">
      <c r="A128" s="3">
        <v>62</v>
      </c>
      <c r="B128" s="11"/>
      <c r="C128" s="2" t="s">
        <v>119</v>
      </c>
      <c r="D128" s="96" t="str">
        <f>IF(Q120="","",Q120)</f>
        <v/>
      </c>
      <c r="F128" s="62" t="s">
        <v>178</v>
      </c>
      <c r="G128" s="167" t="str">
        <f>IF(S90="","",S90)</f>
        <v/>
      </c>
      <c r="I128" s="62" t="s">
        <v>179</v>
      </c>
      <c r="J128" s="203" t="str">
        <f>IF(V90="","",V90)</f>
        <v/>
      </c>
      <c r="L128" s="62" t="s">
        <v>180</v>
      </c>
      <c r="M128" s="204" t="str">
        <f>IF(Y90="","",Y90)</f>
        <v/>
      </c>
      <c r="O128" s="81"/>
      <c r="P128" s="62" t="s">
        <v>171</v>
      </c>
      <c r="Q128" s="164"/>
      <c r="R128" s="165"/>
      <c r="S128" s="166" t="str">
        <f>IF(AB57="","",AB57)</f>
        <v/>
      </c>
      <c r="T128" s="167"/>
      <c r="U128" s="167"/>
      <c r="V128" s="189"/>
      <c r="W128" s="189"/>
      <c r="X128" s="167"/>
      <c r="Y128" s="84"/>
      <c r="AA128" s="62"/>
      <c r="AB128" s="76"/>
      <c r="AC128" s="154"/>
      <c r="AD128" s="52"/>
    </row>
    <row r="129" spans="1:40" ht="14.1" customHeight="1" x14ac:dyDescent="0.25">
      <c r="A129" s="3">
        <v>63</v>
      </c>
      <c r="B129" s="11"/>
      <c r="C129" s="145" t="s">
        <v>148</v>
      </c>
      <c r="D129" s="158" t="s">
        <v>165</v>
      </c>
      <c r="I129" s="68"/>
      <c r="J129" s="68"/>
      <c r="M129" s="13"/>
      <c r="O129" s="81"/>
      <c r="P129" s="169" t="s">
        <v>169</v>
      </c>
      <c r="Q129" s="192"/>
      <c r="R129" s="170">
        <f>LEN(Q128)</f>
        <v>0</v>
      </c>
      <c r="S129" s="171"/>
      <c r="T129" s="171"/>
      <c r="U129" s="172" t="s">
        <v>172</v>
      </c>
      <c r="V129" s="171"/>
      <c r="W129" s="171"/>
      <c r="X129" s="171"/>
      <c r="Y129" s="84"/>
      <c r="AA129" s="62"/>
      <c r="AB129" s="76"/>
      <c r="AC129" s="154"/>
      <c r="AD129" s="52"/>
    </row>
    <row r="130" spans="1:40" ht="14.1" customHeight="1" thickBot="1" x14ac:dyDescent="0.3">
      <c r="A130" s="3">
        <v>64</v>
      </c>
      <c r="B130" s="20"/>
      <c r="C130" s="21"/>
      <c r="D130" s="21"/>
      <c r="E130" s="21"/>
      <c r="F130" s="21"/>
      <c r="G130" s="21"/>
      <c r="H130" s="21"/>
      <c r="I130" s="21"/>
      <c r="J130" s="21"/>
      <c r="K130" s="21"/>
      <c r="L130" s="21"/>
      <c r="M130" s="22"/>
      <c r="O130" s="81"/>
      <c r="P130" s="62" t="s">
        <v>171</v>
      </c>
      <c r="Q130" s="164"/>
      <c r="R130" s="165"/>
      <c r="S130" s="166" t="str">
        <f>IF(AB59="","",AB59)</f>
        <v/>
      </c>
      <c r="T130" s="167"/>
      <c r="U130" s="167"/>
      <c r="V130" s="189"/>
      <c r="W130" s="189"/>
      <c r="X130" s="167"/>
      <c r="Y130" s="84"/>
      <c r="AA130" s="62"/>
      <c r="AB130" s="76"/>
      <c r="AC130" s="154"/>
      <c r="AD130" s="52"/>
    </row>
    <row r="131" spans="1:40" ht="14.1" customHeight="1" thickTop="1" x14ac:dyDescent="0.25">
      <c r="A131" s="3">
        <v>65</v>
      </c>
      <c r="C131" s="90" t="s">
        <v>10</v>
      </c>
      <c r="D131" s="197" t="str">
        <f>IF($P$7="","",$P$7)</f>
        <v/>
      </c>
      <c r="E131" s="91"/>
      <c r="F131" s="91"/>
      <c r="G131" s="91"/>
      <c r="H131" s="91"/>
      <c r="I131" s="91"/>
      <c r="J131" s="91"/>
      <c r="K131" s="91"/>
      <c r="L131" s="90" t="s">
        <v>11</v>
      </c>
      <c r="M131" s="92" t="str">
        <f>IF($X$7="","",$X$7)</f>
        <v>Eugene Mah</v>
      </c>
      <c r="O131" s="81"/>
      <c r="P131" s="169" t="s">
        <v>169</v>
      </c>
      <c r="Q131" s="192"/>
      <c r="R131" s="170">
        <f>LEN(Q130)</f>
        <v>0</v>
      </c>
      <c r="S131" s="171"/>
      <c r="T131" s="171"/>
      <c r="U131" s="172" t="s">
        <v>174</v>
      </c>
      <c r="V131" s="171"/>
      <c r="W131" s="171"/>
      <c r="X131" s="171"/>
      <c r="Y131" s="84"/>
      <c r="AA131" s="155"/>
      <c r="AB131" s="61"/>
      <c r="AC131" s="61"/>
      <c r="AD131" s="61"/>
    </row>
    <row r="132" spans="1:40" ht="14.1" customHeight="1" x14ac:dyDescent="0.25">
      <c r="A132" s="3">
        <v>66</v>
      </c>
      <c r="C132" s="90" t="s">
        <v>117</v>
      </c>
      <c r="D132" s="92" t="str">
        <f>IF($R$14="","",$R$14)</f>
        <v/>
      </c>
      <c r="E132" s="91"/>
      <c r="F132" s="91"/>
      <c r="G132" s="91"/>
      <c r="H132" s="91"/>
      <c r="I132" s="91"/>
      <c r="J132" s="91"/>
      <c r="K132" s="91"/>
      <c r="L132" s="90" t="s">
        <v>33</v>
      </c>
      <c r="M132" s="95" t="str">
        <f>IF($R$13="","",$R$13)</f>
        <v/>
      </c>
      <c r="O132" s="81"/>
      <c r="P132" s="62" t="s">
        <v>171</v>
      </c>
      <c r="Q132" s="164"/>
      <c r="R132" s="165"/>
      <c r="S132" s="166" t="str">
        <f>IF(AB61="","",AB61)</f>
        <v/>
      </c>
      <c r="T132" s="167"/>
      <c r="U132" s="167"/>
      <c r="V132" s="189"/>
      <c r="W132" s="189"/>
      <c r="X132" s="167"/>
      <c r="Y132" s="84"/>
      <c r="AA132" s="62"/>
      <c r="AB132" s="76"/>
      <c r="AC132" s="154"/>
      <c r="AD132" s="52"/>
    </row>
    <row r="133" spans="1:40" ht="14.1" customHeight="1" x14ac:dyDescent="0.25">
      <c r="A133" s="3">
        <v>1</v>
      </c>
      <c r="M133" s="97" t="str">
        <f>$H$2</f>
        <v>Medical University of South Carolina</v>
      </c>
      <c r="O133" s="81"/>
      <c r="P133" s="169" t="s">
        <v>169</v>
      </c>
      <c r="Q133" s="192"/>
      <c r="R133" s="170">
        <f>LEN(Q132)</f>
        <v>0</v>
      </c>
      <c r="S133" s="171"/>
      <c r="T133" s="171"/>
      <c r="U133" s="172" t="s">
        <v>175</v>
      </c>
      <c r="V133" s="171"/>
      <c r="W133" s="171"/>
      <c r="X133" s="171"/>
      <c r="Y133" s="84"/>
      <c r="AA133" s="62"/>
      <c r="AB133" s="76"/>
      <c r="AC133" s="154"/>
      <c r="AD133" s="52"/>
    </row>
    <row r="134" spans="1:40" ht="14.1" customHeight="1" thickBot="1" x14ac:dyDescent="0.3">
      <c r="A134" s="3">
        <v>2</v>
      </c>
      <c r="H134" s="31" t="s">
        <v>166</v>
      </c>
      <c r="M134" s="26" t="str">
        <f>$H$5</f>
        <v>Dental CT System Compliance Inspection</v>
      </c>
      <c r="O134" s="81"/>
      <c r="P134" s="62" t="s">
        <v>171</v>
      </c>
      <c r="Q134" s="164"/>
      <c r="R134" s="165"/>
      <c r="S134" s="166" t="str">
        <f>IF(AB63="","",AB63)</f>
        <v/>
      </c>
      <c r="T134" s="167"/>
      <c r="U134" s="167"/>
      <c r="V134" s="189"/>
      <c r="W134" s="189"/>
      <c r="X134" s="167"/>
      <c r="Y134" s="84"/>
      <c r="AA134" s="62"/>
      <c r="AB134" s="76"/>
      <c r="AC134" s="154"/>
      <c r="AD134" s="52"/>
    </row>
    <row r="135" spans="1:40" ht="14.1" customHeight="1" thickTop="1" x14ac:dyDescent="0.25">
      <c r="A135" s="3">
        <v>3</v>
      </c>
      <c r="B135" s="4"/>
      <c r="C135" s="5"/>
      <c r="D135" s="5"/>
      <c r="E135" s="5"/>
      <c r="F135" s="5"/>
      <c r="G135" s="5"/>
      <c r="H135" s="5"/>
      <c r="I135" s="5"/>
      <c r="J135" s="5"/>
      <c r="K135" s="5"/>
      <c r="L135" s="5"/>
      <c r="M135" s="6"/>
      <c r="O135" s="81"/>
      <c r="P135" s="169" t="s">
        <v>169</v>
      </c>
      <c r="Q135" s="192"/>
      <c r="R135" s="170">
        <f>LEN(Q134)</f>
        <v>0</v>
      </c>
      <c r="S135" s="171"/>
      <c r="T135" s="171"/>
      <c r="U135" s="172" t="s">
        <v>176</v>
      </c>
      <c r="V135" s="171"/>
      <c r="W135" s="171"/>
      <c r="X135" s="171"/>
      <c r="Y135" s="84"/>
      <c r="AA135" s="62"/>
      <c r="AB135" s="76"/>
      <c r="AC135" s="154"/>
      <c r="AD135" s="52"/>
    </row>
    <row r="136" spans="1:40" ht="14.1" customHeight="1" x14ac:dyDescent="0.25">
      <c r="A136" s="3">
        <v>4</v>
      </c>
      <c r="B136" s="11"/>
      <c r="D136" s="173" t="str">
        <f>IF(Q126="","",IF(LEN(Q126)&lt;=135,Q126,IF(LEN(Q126)&lt;=260,LEFT(Q126,SEARCH(" ",Q126,125)),LEFT(Q126,SEARCH(" ",Q126,130)))))</f>
        <v/>
      </c>
      <c r="E136" s="174"/>
      <c r="F136" s="174"/>
      <c r="G136" s="174"/>
      <c r="H136" s="174"/>
      <c r="I136" s="174"/>
      <c r="J136" s="174"/>
      <c r="K136" s="174"/>
      <c r="L136" s="174"/>
      <c r="M136" s="13"/>
      <c r="O136" s="81"/>
      <c r="P136" s="62" t="s">
        <v>171</v>
      </c>
      <c r="Q136" s="164"/>
      <c r="R136" s="165"/>
      <c r="S136" s="166" t="str">
        <f>IF(AB65="","",AB65)</f>
        <v/>
      </c>
      <c r="T136" s="167"/>
      <c r="U136" s="167"/>
      <c r="V136" s="189"/>
      <c r="W136" s="189"/>
      <c r="X136" s="167"/>
      <c r="Y136" s="84"/>
      <c r="AA136" s="62"/>
      <c r="AB136" s="76"/>
      <c r="AC136" s="154"/>
      <c r="AD136" s="52"/>
    </row>
    <row r="137" spans="1:40" ht="14.1" customHeight="1" x14ac:dyDescent="0.25">
      <c r="A137" s="3">
        <v>5</v>
      </c>
      <c r="B137" s="11"/>
      <c r="D137" s="175" t="str">
        <f>IF(LEN(Q126)&lt;=135,"",IF(LEN(Q126)&lt;=260,RIGHT(Q126,LEN(Q126)-SEARCH(" ",Q126,125)),MID(Q126,SEARCH(" ",Q126,130),IF(LEN(Q126)&lt;=265,LEN(Q126),SEARCH(" ",Q126,255)-SEARCH(" ",Q126,130)))))</f>
        <v/>
      </c>
      <c r="E137" s="176"/>
      <c r="F137" s="176"/>
      <c r="G137" s="176"/>
      <c r="H137" s="176"/>
      <c r="I137" s="176"/>
      <c r="J137" s="176"/>
      <c r="K137" s="176"/>
      <c r="L137" s="176"/>
      <c r="M137" s="13"/>
      <c r="O137" s="81"/>
      <c r="P137" s="169" t="s">
        <v>169</v>
      </c>
      <c r="Q137" s="192"/>
      <c r="R137" s="170">
        <f>LEN(Q136)</f>
        <v>0</v>
      </c>
      <c r="S137" s="171"/>
      <c r="T137" s="171"/>
      <c r="U137" s="171"/>
      <c r="V137" s="171"/>
      <c r="W137" s="171"/>
      <c r="X137" s="171"/>
      <c r="Y137" s="84"/>
    </row>
    <row r="138" spans="1:40" ht="14.1" customHeight="1" x14ac:dyDescent="0.25">
      <c r="A138" s="3">
        <v>6</v>
      </c>
      <c r="B138" s="11"/>
      <c r="D138" s="175" t="str">
        <f>IF(LEN(Q126)&lt;=265,"",RIGHT(Q126,LEN(Q126)-SEARCH(" ",Q126,255)))</f>
        <v/>
      </c>
      <c r="E138" s="176"/>
      <c r="F138" s="176"/>
      <c r="G138" s="176"/>
      <c r="H138" s="176"/>
      <c r="I138" s="176"/>
      <c r="J138" s="176"/>
      <c r="K138" s="176"/>
      <c r="L138" s="176"/>
      <c r="M138" s="13"/>
      <c r="O138" s="81"/>
      <c r="P138" s="62" t="s">
        <v>171</v>
      </c>
      <c r="Q138" s="164"/>
      <c r="R138" s="165"/>
      <c r="S138" s="166" t="str">
        <f>IF(AB67="","",AB67)</f>
        <v/>
      </c>
      <c r="T138" s="167"/>
      <c r="U138" s="167"/>
      <c r="V138" s="189"/>
      <c r="W138" s="189"/>
      <c r="X138" s="167"/>
      <c r="Y138" s="84"/>
    </row>
    <row r="139" spans="1:40" ht="14.1" customHeight="1" x14ac:dyDescent="0.25">
      <c r="A139" s="3">
        <v>7</v>
      </c>
      <c r="B139" s="11"/>
      <c r="D139" s="177" t="str">
        <f>IF(Q128="","",IF(LEN(Q128)&lt;=135,Q128,IF(LEN(Q128)&lt;=260,LEFT(Q128,SEARCH(" ",Q128,125)),LEFT(Q128,SEARCH(" ",Q128,130)))))</f>
        <v/>
      </c>
      <c r="E139" s="174"/>
      <c r="F139" s="174"/>
      <c r="G139" s="174"/>
      <c r="H139" s="174"/>
      <c r="I139" s="174"/>
      <c r="J139" s="174"/>
      <c r="K139" s="174"/>
      <c r="L139" s="174"/>
      <c r="M139" s="13"/>
      <c r="O139" s="81"/>
      <c r="P139" s="169" t="s">
        <v>169</v>
      </c>
      <c r="Q139" s="192"/>
      <c r="R139" s="170">
        <f>LEN(Q138)</f>
        <v>0</v>
      </c>
      <c r="S139" s="171"/>
      <c r="T139" s="171"/>
      <c r="U139" s="171"/>
      <c r="V139" s="171"/>
      <c r="W139" s="171"/>
      <c r="X139" s="171"/>
      <c r="Y139" s="84"/>
    </row>
    <row r="140" spans="1:40" ht="14.1" customHeight="1" x14ac:dyDescent="0.25">
      <c r="A140" s="3">
        <v>8</v>
      </c>
      <c r="B140" s="11"/>
      <c r="D140" s="175" t="str">
        <f>IF(LEN(Q128)&lt;=135,"",IF(LEN(Q128)&lt;=260,RIGHT(Q128,LEN(Q128)-SEARCH(" ",Q128,125)),MID(Q128,SEARCH(" ",Q128,130),IF(LEN(Q128)&lt;=265,LEN(Q128),SEARCH(" ",Q83,255)-SEARCH(" ",Q128,130)))))</f>
        <v/>
      </c>
      <c r="E140" s="176"/>
      <c r="F140" s="176"/>
      <c r="G140" s="176"/>
      <c r="H140" s="176"/>
      <c r="I140" s="176"/>
      <c r="J140" s="176"/>
      <c r="K140" s="176"/>
      <c r="L140" s="176"/>
      <c r="M140" s="13"/>
      <c r="O140" s="81"/>
      <c r="P140" s="62" t="s">
        <v>171</v>
      </c>
      <c r="Q140" s="164"/>
      <c r="R140" s="165"/>
      <c r="S140" s="166" t="str">
        <f>IF(AB69="","",AB69)</f>
        <v/>
      </c>
      <c r="T140" s="167"/>
      <c r="U140" s="167"/>
      <c r="V140" s="189"/>
      <c r="W140" s="189"/>
      <c r="X140" s="167"/>
      <c r="Y140" s="84"/>
    </row>
    <row r="141" spans="1:40" ht="14.1" customHeight="1" x14ac:dyDescent="0.25">
      <c r="A141" s="3">
        <v>9</v>
      </c>
      <c r="B141" s="11"/>
      <c r="D141" s="175" t="str">
        <f>IF(LEN(Q128)&lt;=265,"",RIGHT(Q128,LEN(Q128)-SEARCH(" ",Q128,255)))</f>
        <v/>
      </c>
      <c r="E141" s="176"/>
      <c r="F141" s="176"/>
      <c r="G141" s="176"/>
      <c r="H141" s="176"/>
      <c r="I141" s="176"/>
      <c r="J141" s="176"/>
      <c r="K141" s="176"/>
      <c r="L141" s="176"/>
      <c r="M141" s="13"/>
      <c r="O141" s="81"/>
      <c r="P141" s="169" t="s">
        <v>169</v>
      </c>
      <c r="Q141" s="192"/>
      <c r="R141" s="170">
        <f>LEN(Q140)</f>
        <v>0</v>
      </c>
      <c r="S141" s="171"/>
      <c r="T141" s="171"/>
      <c r="U141" s="171"/>
      <c r="V141" s="171"/>
      <c r="W141" s="171"/>
      <c r="X141" s="171"/>
      <c r="Y141" s="84"/>
      <c r="AA141" s="222"/>
      <c r="AB141" s="222"/>
      <c r="AC141" s="222"/>
      <c r="AD141" s="222"/>
      <c r="AE141" s="222"/>
      <c r="AF141" s="222"/>
      <c r="AG141" s="222"/>
      <c r="AH141" s="222"/>
      <c r="AI141" s="222"/>
      <c r="AJ141" s="222"/>
      <c r="AK141" s="222"/>
      <c r="AL141" s="222"/>
      <c r="AM141" s="222"/>
      <c r="AN141" s="222"/>
    </row>
    <row r="142" spans="1:40" ht="14.1" customHeight="1" x14ac:dyDescent="0.25">
      <c r="A142" s="3">
        <v>10</v>
      </c>
      <c r="B142" s="11"/>
      <c r="D142" s="177" t="str">
        <f>IF(Q130="","",IF(LEN(Q130)&lt;=135,Q130,IF(LEN(Q130)&lt;=260,LEFT(Q130,SEARCH(" ",Q130,125)),LEFT(Q130,SEARCH(" ",Q130,130)))))</f>
        <v/>
      </c>
      <c r="E142" s="174"/>
      <c r="F142" s="174"/>
      <c r="G142" s="174"/>
      <c r="H142" s="174"/>
      <c r="I142" s="174"/>
      <c r="J142" s="174"/>
      <c r="K142" s="174"/>
      <c r="L142" s="174"/>
      <c r="M142" s="13"/>
      <c r="O142" s="81"/>
      <c r="P142" s="62" t="s">
        <v>171</v>
      </c>
      <c r="Q142" s="164"/>
      <c r="R142" s="165"/>
      <c r="S142" s="166" t="str">
        <f>IF(AB71="","",AB71)</f>
        <v/>
      </c>
      <c r="T142" s="167"/>
      <c r="U142" s="167"/>
      <c r="V142" s="189"/>
      <c r="W142" s="189"/>
      <c r="X142" s="167"/>
      <c r="Y142" s="84"/>
      <c r="AA142" s="222"/>
      <c r="AE142" s="222"/>
      <c r="AI142" s="222"/>
      <c r="AL142" s="222"/>
    </row>
    <row r="143" spans="1:40" ht="14.1" customHeight="1" x14ac:dyDescent="0.25">
      <c r="A143" s="3">
        <v>11</v>
      </c>
      <c r="B143" s="11"/>
      <c r="D143" s="175" t="str">
        <f>IF(LEN(Q130)&lt;=135,"",IF(LEN(Q130)&lt;=260,RIGHT(Q130,LEN(Q130)-SEARCH(" ",Q130,125)),MID(Q130,SEARCH(" ",Q130,130),IF(LEN(Q130)&lt;=265,LEN(Q130),SEARCH(" ",Q130,255)-SEARCH(" ",Q130,130)))))</f>
        <v/>
      </c>
      <c r="E143" s="176"/>
      <c r="F143" s="176"/>
      <c r="G143" s="176"/>
      <c r="H143" s="176"/>
      <c r="I143" s="176"/>
      <c r="J143" s="176"/>
      <c r="K143" s="176"/>
      <c r="L143" s="176"/>
      <c r="M143" s="13"/>
      <c r="O143" s="81"/>
      <c r="P143" s="169" t="s">
        <v>169</v>
      </c>
      <c r="Q143" s="192"/>
      <c r="R143" s="170">
        <f>LEN(Q142)</f>
        <v>0</v>
      </c>
      <c r="S143" s="171"/>
      <c r="T143" s="171"/>
      <c r="U143" s="171"/>
      <c r="V143" s="171"/>
      <c r="W143" s="171"/>
      <c r="X143" s="171"/>
      <c r="Y143" s="84"/>
      <c r="AC143" s="178"/>
      <c r="AD143" s="178"/>
      <c r="AG143" s="178"/>
      <c r="AH143" s="178"/>
      <c r="AJ143" s="178"/>
      <c r="AK143" s="178"/>
      <c r="AM143" s="178"/>
      <c r="AN143" s="178"/>
    </row>
    <row r="144" spans="1:40" ht="14.1" customHeight="1" x14ac:dyDescent="0.25">
      <c r="A144" s="3">
        <v>12</v>
      </c>
      <c r="B144" s="11"/>
      <c r="D144" s="175" t="str">
        <f>IF(LEN(Q130)&lt;=265,"",RIGHT(Q130,LEN(Q130)-SEARCH(" ",Q130,255)))</f>
        <v/>
      </c>
      <c r="E144" s="176"/>
      <c r="F144" s="176"/>
      <c r="G144" s="176"/>
      <c r="H144" s="176"/>
      <c r="I144" s="176"/>
      <c r="J144" s="176"/>
      <c r="K144" s="176"/>
      <c r="L144" s="176"/>
      <c r="M144" s="13"/>
      <c r="O144" s="81"/>
      <c r="P144" s="62" t="s">
        <v>171</v>
      </c>
      <c r="Q144" s="164"/>
      <c r="R144" s="165"/>
      <c r="S144" s="166" t="str">
        <f>IF(AB73="","",AB73)</f>
        <v/>
      </c>
      <c r="T144" s="167"/>
      <c r="U144" s="167"/>
      <c r="V144" s="189"/>
      <c r="W144" s="189"/>
      <c r="X144" s="167"/>
      <c r="Y144" s="84"/>
      <c r="AC144" s="178"/>
      <c r="AD144" s="178"/>
      <c r="AG144" s="178"/>
      <c r="AH144" s="178"/>
      <c r="AJ144" s="178"/>
      <c r="AK144" s="178"/>
      <c r="AM144" s="178"/>
      <c r="AN144" s="178"/>
    </row>
    <row r="145" spans="1:40" ht="14.1" customHeight="1" x14ac:dyDescent="0.25">
      <c r="A145" s="3">
        <v>13</v>
      </c>
      <c r="B145" s="11"/>
      <c r="D145" s="177" t="str">
        <f>IF(Q132="","",IF(LEN(Q132)&lt;=135,Q132,IF(LEN(Q132)&lt;=260,LEFT(Q132,SEARCH(" ",Q132,125)),LEFT(Q132,SEARCH(" ",Q132,130)))))</f>
        <v/>
      </c>
      <c r="E145" s="174"/>
      <c r="F145" s="174"/>
      <c r="G145" s="174"/>
      <c r="H145" s="174"/>
      <c r="I145" s="174"/>
      <c r="J145" s="174"/>
      <c r="K145" s="174"/>
      <c r="L145" s="174"/>
      <c r="M145" s="13"/>
      <c r="O145" s="81"/>
      <c r="P145" s="169" t="s">
        <v>169</v>
      </c>
      <c r="Q145" s="192"/>
      <c r="R145" s="170">
        <f>LEN(Q144)</f>
        <v>0</v>
      </c>
      <c r="S145" s="171"/>
      <c r="T145" s="171"/>
      <c r="U145" s="171"/>
      <c r="V145" s="171"/>
      <c r="W145" s="171"/>
      <c r="X145" s="171"/>
      <c r="Y145" s="84"/>
      <c r="AC145" s="178"/>
      <c r="AD145" s="178"/>
      <c r="AG145" s="178"/>
      <c r="AH145" s="178"/>
      <c r="AJ145" s="178"/>
      <c r="AK145" s="178"/>
      <c r="AM145" s="178"/>
      <c r="AN145" s="178"/>
    </row>
    <row r="146" spans="1:40" ht="14.1" customHeight="1" x14ac:dyDescent="0.25">
      <c r="A146" s="3">
        <v>14</v>
      </c>
      <c r="B146" s="11"/>
      <c r="D146" s="175" t="str">
        <f>IF(LEN(Q132)&lt;=135,"",IF(LEN(Q132)&lt;=260,RIGHT(Q132,LEN(Q132)-SEARCH(" ",Q132,125)),MID(Q132,SEARCH(" ",Q132,130),IF(LEN(Q132)&lt;=265,LEN(Q132),SEARCH(" ",Q132,255)-SEARCH(" ",Q132,130)))))</f>
        <v/>
      </c>
      <c r="E146" s="176"/>
      <c r="F146" s="176"/>
      <c r="G146" s="176"/>
      <c r="H146" s="176"/>
      <c r="I146" s="176"/>
      <c r="J146" s="176"/>
      <c r="K146" s="176"/>
      <c r="L146" s="176"/>
      <c r="M146" s="13"/>
      <c r="O146" s="81"/>
      <c r="P146" s="62" t="s">
        <v>171</v>
      </c>
      <c r="Q146" s="164"/>
      <c r="R146" s="165"/>
      <c r="S146" s="166" t="str">
        <f>IF(AB75="","",AB75)</f>
        <v/>
      </c>
      <c r="T146" s="167"/>
      <c r="U146" s="167"/>
      <c r="V146" s="189"/>
      <c r="W146" s="189"/>
      <c r="X146" s="167"/>
      <c r="Y146" s="84"/>
      <c r="AC146" s="178"/>
      <c r="AD146" s="178"/>
      <c r="AG146" s="178"/>
      <c r="AH146" s="178"/>
      <c r="AJ146" s="178"/>
      <c r="AK146" s="178"/>
      <c r="AM146" s="178"/>
      <c r="AN146" s="178"/>
    </row>
    <row r="147" spans="1:40" ht="14.1" customHeight="1" x14ac:dyDescent="0.25">
      <c r="A147" s="3">
        <v>15</v>
      </c>
      <c r="B147" s="11"/>
      <c r="D147" s="175" t="str">
        <f>IF(LEN(Q132)&lt;=265,"",RIGHT(Q132,LEN(Q132)-SEARCH(" ",Q132,255)))</f>
        <v/>
      </c>
      <c r="E147" s="176"/>
      <c r="F147" s="176"/>
      <c r="G147" s="176"/>
      <c r="H147" s="176"/>
      <c r="I147" s="176"/>
      <c r="J147" s="176"/>
      <c r="K147" s="176"/>
      <c r="L147" s="176"/>
      <c r="M147" s="13"/>
      <c r="O147" s="81"/>
      <c r="P147" s="169" t="s">
        <v>169</v>
      </c>
      <c r="Q147" s="192"/>
      <c r="R147" s="170">
        <f>LEN(Q146)</f>
        <v>0</v>
      </c>
      <c r="S147" s="171"/>
      <c r="T147" s="171"/>
      <c r="U147" s="171"/>
      <c r="V147" s="171"/>
      <c r="W147" s="171"/>
      <c r="X147" s="171"/>
      <c r="Y147" s="84"/>
      <c r="AC147" s="178"/>
      <c r="AD147" s="178"/>
      <c r="AG147" s="178"/>
      <c r="AH147" s="178"/>
      <c r="AJ147" s="178"/>
      <c r="AK147" s="178"/>
      <c r="AM147" s="178"/>
      <c r="AN147" s="178"/>
    </row>
    <row r="148" spans="1:40" ht="14.1" customHeight="1" x14ac:dyDescent="0.25">
      <c r="A148" s="3">
        <v>16</v>
      </c>
      <c r="B148" s="11"/>
      <c r="D148" s="177" t="str">
        <f>IF(Q134="","",IF(LEN(Q134)&lt;=135,Q134,IF(LEN(Q134)&lt;=260,LEFT(Q134,SEARCH(" ",Q134,125)),LEFT(Q134,SEARCH(" ",Q134,130)))))</f>
        <v/>
      </c>
      <c r="E148" s="174"/>
      <c r="F148" s="174"/>
      <c r="G148" s="174"/>
      <c r="H148" s="174"/>
      <c r="I148" s="174"/>
      <c r="J148" s="174"/>
      <c r="K148" s="174"/>
      <c r="L148" s="174"/>
      <c r="M148" s="13"/>
      <c r="O148" s="81"/>
      <c r="P148" s="62" t="s">
        <v>171</v>
      </c>
      <c r="Q148" s="164"/>
      <c r="R148" s="165"/>
      <c r="S148" s="166" t="str">
        <f>IF(AB77="","",AB77)</f>
        <v/>
      </c>
      <c r="T148" s="167"/>
      <c r="U148" s="167"/>
      <c r="V148" s="189"/>
      <c r="W148" s="189"/>
      <c r="X148" s="167"/>
      <c r="Y148" s="84"/>
      <c r="AC148" s="178"/>
      <c r="AD148" s="178"/>
      <c r="AG148" s="178"/>
      <c r="AH148" s="178"/>
      <c r="AJ148" s="178"/>
      <c r="AK148" s="178"/>
      <c r="AM148" s="178"/>
      <c r="AN148" s="178"/>
    </row>
    <row r="149" spans="1:40" ht="14.1" customHeight="1" x14ac:dyDescent="0.25">
      <c r="A149" s="3">
        <v>17</v>
      </c>
      <c r="B149" s="11"/>
      <c r="D149" s="175" t="str">
        <f>IF(LEN(Q134)&lt;=135,"",IF(LEN(Q134)&lt;=260,RIGHT(Q134,LEN(Q134)-SEARCH(" ",Q134,125)),MID(Q134,SEARCH(" ",Q134,130),IF(LEN(Q134)&lt;=265,LEN(Q134),SEARCH(" ",Q134,255)-SEARCH(" ",Q134,130)))))</f>
        <v/>
      </c>
      <c r="E149" s="176"/>
      <c r="F149" s="176"/>
      <c r="G149" s="176"/>
      <c r="H149" s="176"/>
      <c r="I149" s="176"/>
      <c r="J149" s="176"/>
      <c r="K149" s="176"/>
      <c r="L149" s="176"/>
      <c r="M149" s="13"/>
      <c r="O149" s="81"/>
      <c r="P149" s="169" t="s">
        <v>169</v>
      </c>
      <c r="Q149" s="192"/>
      <c r="R149" s="170">
        <f>LEN(Q148)</f>
        <v>0</v>
      </c>
      <c r="S149" s="171"/>
      <c r="T149" s="171"/>
      <c r="U149" s="171"/>
      <c r="V149" s="171"/>
      <c r="W149" s="171"/>
      <c r="X149" s="171"/>
      <c r="Y149" s="84"/>
      <c r="AC149" s="178"/>
      <c r="AD149" s="178"/>
      <c r="AG149" s="178"/>
      <c r="AH149" s="178"/>
      <c r="AJ149" s="178"/>
      <c r="AK149" s="178"/>
      <c r="AM149" s="178"/>
      <c r="AN149" s="178"/>
    </row>
    <row r="150" spans="1:40" ht="14.1" customHeight="1" x14ac:dyDescent="0.25">
      <c r="A150" s="3">
        <v>18</v>
      </c>
      <c r="B150" s="11"/>
      <c r="D150" s="175" t="str">
        <f>IF(LEN(Q134)&lt;=265,"",RIGHT(Q134,LEN(Q134)-SEARCH(" ",Q134,255)))</f>
        <v/>
      </c>
      <c r="E150" s="176"/>
      <c r="F150" s="176"/>
      <c r="G150" s="176"/>
      <c r="H150" s="176"/>
      <c r="I150" s="176"/>
      <c r="J150" s="176"/>
      <c r="K150" s="176"/>
      <c r="L150" s="176"/>
      <c r="M150" s="13"/>
      <c r="O150" s="81"/>
      <c r="P150" s="62" t="s">
        <v>171</v>
      </c>
      <c r="Q150" s="164"/>
      <c r="R150" s="165"/>
      <c r="S150" s="166" t="str">
        <f>IF(AB79="","",AB79)</f>
        <v/>
      </c>
      <c r="T150" s="167"/>
      <c r="U150" s="167"/>
      <c r="V150" s="189"/>
      <c r="W150" s="189"/>
      <c r="X150" s="167"/>
      <c r="Y150" s="84"/>
      <c r="AC150" s="178"/>
      <c r="AD150" s="178"/>
      <c r="AG150" s="178"/>
      <c r="AH150" s="178"/>
    </row>
    <row r="151" spans="1:40" ht="14.1" customHeight="1" x14ac:dyDescent="0.25">
      <c r="A151" s="3">
        <v>19</v>
      </c>
      <c r="B151" s="11"/>
      <c r="D151" s="177" t="str">
        <f>IF(Q136="","",IF(LEN(Q136)&lt;=135,Q136,IF(LEN(Q136)&lt;=260,LEFT(Q136,SEARCH(" ",Q136,125)),LEFT(Q136,SEARCH(" ",Q136,130)))))</f>
        <v/>
      </c>
      <c r="E151" s="174"/>
      <c r="F151" s="174"/>
      <c r="G151" s="174"/>
      <c r="H151" s="174"/>
      <c r="I151" s="174"/>
      <c r="J151" s="174"/>
      <c r="K151" s="174"/>
      <c r="L151" s="174"/>
      <c r="M151" s="13"/>
      <c r="O151" s="81"/>
      <c r="P151" s="169" t="s">
        <v>169</v>
      </c>
      <c r="Q151" s="192"/>
      <c r="R151" s="170">
        <f>LEN(Q150)</f>
        <v>0</v>
      </c>
      <c r="S151" s="171"/>
      <c r="T151" s="171"/>
      <c r="U151" s="171"/>
      <c r="V151" s="171"/>
      <c r="W151" s="171"/>
      <c r="X151" s="171"/>
      <c r="Y151" s="84"/>
      <c r="AC151" s="178"/>
      <c r="AD151" s="178"/>
      <c r="AG151" s="178"/>
      <c r="AH151" s="178"/>
    </row>
    <row r="152" spans="1:40" ht="14.1" customHeight="1" x14ac:dyDescent="0.25">
      <c r="A152" s="3">
        <v>20</v>
      </c>
      <c r="B152" s="11"/>
      <c r="D152" s="175" t="str">
        <f>IF(LEN(Q136)&lt;=135,"",IF(LEN(Q136)&lt;=260,RIGHT(Q136,LEN(Q136)-SEARCH(" ",Q136,125)),MID(Q136,SEARCH(" ",Q136,130),IF(LEN(Q136)&lt;=265,LEN(Q136),SEARCH(" ",Q136,255)-SEARCH(" ",Q136,130)))))</f>
        <v/>
      </c>
      <c r="E152" s="176"/>
      <c r="F152" s="176"/>
      <c r="G152" s="176"/>
      <c r="H152" s="176"/>
      <c r="I152" s="176"/>
      <c r="J152" s="176"/>
      <c r="K152" s="176"/>
      <c r="L152" s="176"/>
      <c r="M152" s="13"/>
      <c r="O152" s="81"/>
      <c r="P152" s="62" t="s">
        <v>171</v>
      </c>
      <c r="Q152" s="164"/>
      <c r="R152" s="165"/>
      <c r="S152" s="166" t="str">
        <f>IF(AB81="","",AB81)</f>
        <v/>
      </c>
      <c r="T152" s="167"/>
      <c r="U152" s="167"/>
      <c r="V152" s="189"/>
      <c r="W152" s="189"/>
      <c r="X152" s="167"/>
      <c r="Y152" s="84"/>
      <c r="AC152" s="178"/>
      <c r="AD152" s="178"/>
      <c r="AG152" s="178"/>
      <c r="AH152" s="178"/>
    </row>
    <row r="153" spans="1:40" ht="14.1" customHeight="1" x14ac:dyDescent="0.25">
      <c r="A153" s="3">
        <v>21</v>
      </c>
      <c r="B153" s="11"/>
      <c r="D153" s="175" t="str">
        <f>IF(LEN(Q136)&lt;=265,"",RIGHT(Q136,LEN(Q136)-SEARCH(" ",Q136,255)))</f>
        <v/>
      </c>
      <c r="E153" s="176"/>
      <c r="F153" s="176"/>
      <c r="G153" s="176"/>
      <c r="H153" s="176"/>
      <c r="I153" s="176"/>
      <c r="J153" s="176"/>
      <c r="K153" s="176"/>
      <c r="L153" s="176"/>
      <c r="M153" s="13"/>
      <c r="O153" s="81"/>
      <c r="P153" s="169" t="s">
        <v>169</v>
      </c>
      <c r="Q153" s="192"/>
      <c r="R153" s="170">
        <f>LEN(Q152)</f>
        <v>0</v>
      </c>
      <c r="S153" s="171"/>
      <c r="T153" s="171"/>
      <c r="U153" s="171"/>
      <c r="V153" s="171"/>
      <c r="W153" s="171"/>
      <c r="X153" s="171"/>
      <c r="Y153" s="84"/>
      <c r="AC153" s="178"/>
      <c r="AD153" s="178"/>
      <c r="AG153" s="178"/>
      <c r="AH153" s="178"/>
    </row>
    <row r="154" spans="1:40" ht="14.1" customHeight="1" x14ac:dyDescent="0.25">
      <c r="A154" s="3">
        <v>22</v>
      </c>
      <c r="B154" s="11"/>
      <c r="D154" s="177" t="str">
        <f>IF(Q138="","",IF(LEN(Q138)&lt;=135,Q138,IF(LEN(Q138)&lt;=260,LEFT(Q138,SEARCH(" ",Q138,125)),LEFT(Q138,SEARCH(" ",Q138,130)))))</f>
        <v/>
      </c>
      <c r="E154" s="174"/>
      <c r="F154" s="174"/>
      <c r="G154" s="174"/>
      <c r="H154" s="174"/>
      <c r="I154" s="174"/>
      <c r="J154" s="174"/>
      <c r="K154" s="174"/>
      <c r="L154" s="174"/>
      <c r="M154" s="13"/>
      <c r="O154" s="81"/>
      <c r="P154" s="62" t="s">
        <v>171</v>
      </c>
      <c r="Q154" s="164"/>
      <c r="R154" s="165"/>
      <c r="S154" s="166" t="str">
        <f>IF(AB83="","",AB83)</f>
        <v/>
      </c>
      <c r="T154" s="167"/>
      <c r="U154" s="167"/>
      <c r="V154" s="189"/>
      <c r="W154" s="189"/>
      <c r="X154" s="167"/>
      <c r="Y154" s="84"/>
      <c r="AG154" s="178"/>
      <c r="AH154" s="178"/>
    </row>
    <row r="155" spans="1:40" ht="14.1" customHeight="1" x14ac:dyDescent="0.25">
      <c r="A155" s="3">
        <v>23</v>
      </c>
      <c r="B155" s="11"/>
      <c r="D155" s="175" t="str">
        <f>IF(LEN(Q138)&lt;=135,"",IF(LEN(Q138)&lt;=260,RIGHT(Q138,LEN(Q138)-SEARCH(" ",Q138,125)),MID(Q138,SEARCH(" ",Q138,130),IF(LEN(Q138)&lt;=265,LEN(Q138),SEARCH(" ",Q138,255)-SEARCH(" ",Q138,130)))))</f>
        <v/>
      </c>
      <c r="E155" s="176"/>
      <c r="F155" s="176"/>
      <c r="G155" s="176"/>
      <c r="H155" s="176"/>
      <c r="I155" s="176"/>
      <c r="J155" s="176"/>
      <c r="K155" s="176"/>
      <c r="L155" s="176"/>
      <c r="M155" s="13"/>
      <c r="O155" s="81"/>
      <c r="P155" s="169" t="s">
        <v>169</v>
      </c>
      <c r="Q155" s="192"/>
      <c r="R155" s="170">
        <f>LEN(Q154)</f>
        <v>0</v>
      </c>
      <c r="S155" s="171"/>
      <c r="T155" s="171"/>
      <c r="U155" s="171"/>
      <c r="V155" s="171"/>
      <c r="W155" s="171"/>
      <c r="X155" s="171"/>
      <c r="Y155" s="84"/>
      <c r="AG155" s="178"/>
      <c r="AH155" s="178"/>
    </row>
    <row r="156" spans="1:40" ht="14.1" customHeight="1" x14ac:dyDescent="0.25">
      <c r="A156" s="3">
        <v>24</v>
      </c>
      <c r="B156" s="11"/>
      <c r="D156" s="175" t="str">
        <f>IF(LEN(Q138)&lt;=265,"",RIGHT(Q138,LEN(Q138)-SEARCH(" ",Q138,255)))</f>
        <v/>
      </c>
      <c r="E156" s="176"/>
      <c r="F156" s="176"/>
      <c r="G156" s="176"/>
      <c r="H156" s="176"/>
      <c r="I156" s="176"/>
      <c r="J156" s="176"/>
      <c r="K156" s="176"/>
      <c r="L156" s="176"/>
      <c r="M156" s="13"/>
      <c r="O156" s="81"/>
      <c r="P156" s="62" t="s">
        <v>171</v>
      </c>
      <c r="Q156" s="164"/>
      <c r="R156" s="165"/>
      <c r="S156" s="166" t="str">
        <f>IF(AB85="","",AB85)</f>
        <v/>
      </c>
      <c r="T156" s="167"/>
      <c r="U156" s="167"/>
      <c r="V156" s="189"/>
      <c r="W156" s="189"/>
      <c r="X156" s="167"/>
      <c r="Y156" s="84"/>
      <c r="AG156" s="178"/>
      <c r="AH156" s="178"/>
    </row>
    <row r="157" spans="1:40" ht="14.1" customHeight="1" x14ac:dyDescent="0.25">
      <c r="A157" s="3">
        <v>25</v>
      </c>
      <c r="B157" s="11"/>
      <c r="D157" s="177" t="str">
        <f>IF(Q140="","",IF(LEN(Q140)&lt;=135,Q140,IF(LEN(Q140)&lt;=260,LEFT(Q140,SEARCH(" ",Q140,125)),LEFT(Q140,SEARCH(" ",Q140,130)))))</f>
        <v/>
      </c>
      <c r="E157" s="174"/>
      <c r="F157" s="174"/>
      <c r="G157" s="174"/>
      <c r="H157" s="174"/>
      <c r="I157" s="174"/>
      <c r="J157" s="174"/>
      <c r="K157" s="174"/>
      <c r="L157" s="174"/>
      <c r="M157" s="13"/>
      <c r="O157" s="81"/>
      <c r="P157" s="169" t="s">
        <v>169</v>
      </c>
      <c r="Q157" s="192"/>
      <c r="R157" s="170">
        <f>LEN(Q156)</f>
        <v>0</v>
      </c>
      <c r="S157" s="171"/>
      <c r="T157" s="171"/>
      <c r="U157" s="171"/>
      <c r="V157" s="171"/>
      <c r="W157" s="171"/>
      <c r="X157" s="171"/>
      <c r="Y157" s="84"/>
      <c r="AG157" s="178"/>
      <c r="AH157" s="178"/>
    </row>
    <row r="158" spans="1:40" ht="14.1" customHeight="1" x14ac:dyDescent="0.25">
      <c r="A158" s="3">
        <v>26</v>
      </c>
      <c r="B158" s="11"/>
      <c r="D158" s="175" t="str">
        <f>IF(LEN(Q140)&lt;=135,"",IF(LEN(Q140)&lt;=260,RIGHT(Q140,LEN(Q140)-SEARCH(" ",Q140,125)),MID(Q140,SEARCH(" ",Q140,130),IF(LEN(Q140)&lt;=265,LEN(Q140),SEARCH(" ",Q140,255)-SEARCH(" ",Q140,130)))))</f>
        <v/>
      </c>
      <c r="E158" s="176"/>
      <c r="F158" s="176"/>
      <c r="G158" s="176"/>
      <c r="H158" s="176"/>
      <c r="I158" s="176"/>
      <c r="J158" s="176"/>
      <c r="K158" s="176"/>
      <c r="L158" s="176"/>
      <c r="M158" s="13"/>
      <c r="O158" s="81"/>
      <c r="P158" s="62" t="s">
        <v>171</v>
      </c>
      <c r="Q158" s="164"/>
      <c r="R158" s="165"/>
      <c r="S158" s="166" t="str">
        <f>IF(AB87="","",AB87)</f>
        <v/>
      </c>
      <c r="T158" s="167"/>
      <c r="U158" s="167"/>
      <c r="V158" s="189"/>
      <c r="W158" s="189"/>
      <c r="X158" s="167"/>
      <c r="Y158" s="84"/>
      <c r="AG158" s="178"/>
      <c r="AH158" s="178"/>
    </row>
    <row r="159" spans="1:40" ht="14.1" customHeight="1" x14ac:dyDescent="0.25">
      <c r="A159" s="3">
        <v>27</v>
      </c>
      <c r="B159" s="11"/>
      <c r="D159" s="175" t="str">
        <f>IF(LEN(Q140)&lt;=265,"",RIGHT(Q140,LEN(Q140)-SEARCH(" ",Q140,255)))</f>
        <v/>
      </c>
      <c r="E159" s="176"/>
      <c r="F159" s="176"/>
      <c r="G159" s="176"/>
      <c r="H159" s="176"/>
      <c r="I159" s="176"/>
      <c r="J159" s="176"/>
      <c r="K159" s="176"/>
      <c r="L159" s="176"/>
      <c r="M159" s="13"/>
      <c r="O159" s="81"/>
      <c r="P159" s="169" t="s">
        <v>169</v>
      </c>
      <c r="Q159" s="192"/>
      <c r="R159" s="170">
        <f>LEN(Q158)</f>
        <v>0</v>
      </c>
      <c r="S159" s="171"/>
      <c r="T159" s="171"/>
      <c r="U159" s="171"/>
      <c r="V159" s="171"/>
      <c r="W159" s="171"/>
      <c r="X159" s="171"/>
      <c r="Y159" s="84"/>
    </row>
    <row r="160" spans="1:40" ht="14.1" customHeight="1" x14ac:dyDescent="0.25">
      <c r="A160" s="3">
        <v>28</v>
      </c>
      <c r="B160" s="11"/>
      <c r="D160" s="177" t="str">
        <f>IF(Q142="","",IF(LEN(Q142)&lt;=135,Q142,IF(LEN(Q142)&lt;=260,LEFT(Q142,SEARCH(" ",Q142,125)),LEFT(Q142,SEARCH(" ",Q142,130)))))</f>
        <v/>
      </c>
      <c r="E160" s="174"/>
      <c r="F160" s="174"/>
      <c r="G160" s="174"/>
      <c r="H160" s="174"/>
      <c r="I160" s="174"/>
      <c r="J160" s="174"/>
      <c r="K160" s="174"/>
      <c r="L160" s="174"/>
      <c r="M160" s="13"/>
      <c r="O160" s="81"/>
      <c r="P160" s="62" t="s">
        <v>171</v>
      </c>
      <c r="Q160" s="164"/>
      <c r="R160" s="165"/>
      <c r="S160" s="166" t="str">
        <f>IF(AB89="","",AB89)</f>
        <v/>
      </c>
      <c r="T160" s="167"/>
      <c r="U160" s="167"/>
      <c r="V160" s="189"/>
      <c r="W160" s="189"/>
      <c r="X160" s="167"/>
      <c r="Y160" s="84"/>
    </row>
    <row r="161" spans="1:25" ht="14.1" customHeight="1" x14ac:dyDescent="0.25">
      <c r="A161" s="3">
        <v>29</v>
      </c>
      <c r="B161" s="11"/>
      <c r="D161" s="175" t="str">
        <f>IF(LEN(Q142)&lt;=135,"",IF(LEN(Q142)&lt;=260,RIGHT(Q142,LEN(Q142)-SEARCH(" ",Q142,125)),MID(Q142,SEARCH(" ",Q142,130),IF(LEN(Q142)&lt;=265,LEN(Q142),SEARCH(" ",Q142,255)-SEARCH(" ",Q142,130)))))</f>
        <v/>
      </c>
      <c r="E161" s="176"/>
      <c r="F161" s="176"/>
      <c r="G161" s="176"/>
      <c r="H161" s="176"/>
      <c r="I161" s="176"/>
      <c r="J161" s="176"/>
      <c r="K161" s="176"/>
      <c r="L161" s="176"/>
      <c r="M161" s="13"/>
      <c r="O161" s="81"/>
      <c r="P161" s="169" t="s">
        <v>169</v>
      </c>
      <c r="Q161" s="192"/>
      <c r="R161" s="170">
        <f>LEN(Q160)</f>
        <v>0</v>
      </c>
      <c r="S161" s="171"/>
      <c r="T161" s="171"/>
      <c r="U161" s="171"/>
      <c r="V161" s="171"/>
      <c r="W161" s="171"/>
      <c r="X161" s="171"/>
      <c r="Y161" s="84"/>
    </row>
    <row r="162" spans="1:25" ht="14.1" customHeight="1" x14ac:dyDescent="0.25">
      <c r="A162" s="3">
        <v>30</v>
      </c>
      <c r="B162" s="11"/>
      <c r="D162" s="175" t="str">
        <f>IF(LEN(Q142)&lt;=265,"",RIGHT(Q142,LEN(Q142)-SEARCH(" ",Q142,255)))</f>
        <v/>
      </c>
      <c r="E162" s="176"/>
      <c r="F162" s="176"/>
      <c r="G162" s="176"/>
      <c r="H162" s="176"/>
      <c r="I162" s="176"/>
      <c r="J162" s="176"/>
      <c r="K162" s="176"/>
      <c r="L162" s="176"/>
      <c r="M162" s="13"/>
      <c r="O162" s="81"/>
      <c r="P162" s="62" t="s">
        <v>171</v>
      </c>
      <c r="Q162" s="164"/>
      <c r="R162" s="165"/>
      <c r="S162" s="166" t="str">
        <f>IF(AB91="","",AB91)</f>
        <v/>
      </c>
      <c r="T162" s="167"/>
      <c r="U162" s="167"/>
      <c r="V162" s="189"/>
      <c r="W162" s="189"/>
      <c r="X162" s="167"/>
      <c r="Y162" s="84"/>
    </row>
    <row r="163" spans="1:25" ht="14.1" customHeight="1" x14ac:dyDescent="0.25">
      <c r="A163" s="3">
        <v>31</v>
      </c>
      <c r="B163" s="11"/>
      <c r="D163" s="177" t="str">
        <f>IF(Q144="","",IF(LEN(Q144)&lt;=135,Q144,IF(LEN(Q144)&lt;=260,LEFT(Q144,SEARCH(" ",Q144,125)),LEFT(Q144,SEARCH(" ",Q144,130)))))</f>
        <v/>
      </c>
      <c r="E163" s="174"/>
      <c r="F163" s="174"/>
      <c r="G163" s="174"/>
      <c r="H163" s="174"/>
      <c r="I163" s="174"/>
      <c r="J163" s="174"/>
      <c r="K163" s="174"/>
      <c r="L163" s="174"/>
      <c r="M163" s="13"/>
      <c r="O163" s="81"/>
      <c r="P163" s="169" t="s">
        <v>169</v>
      </c>
      <c r="Q163" s="171"/>
      <c r="R163" s="170">
        <f>LEN(Q162)</f>
        <v>0</v>
      </c>
      <c r="S163" s="171"/>
      <c r="T163" s="171"/>
      <c r="U163" s="171"/>
      <c r="V163" s="171"/>
      <c r="W163" s="171"/>
      <c r="X163" s="171"/>
      <c r="Y163" s="84"/>
    </row>
    <row r="164" spans="1:25" ht="14.1" customHeight="1" thickBot="1" x14ac:dyDescent="0.3">
      <c r="A164" s="3">
        <v>32</v>
      </c>
      <c r="B164" s="11"/>
      <c r="D164" s="175" t="str">
        <f>IF(LEN(Q144)&lt;=135,"",IF(LEN(Q144)&lt;=260,RIGHT(Q144,LEN(Q144)-SEARCH(" ",Q144,125)),MID(Q144,SEARCH(" ",Q144,130),IF(LEN(Q144)&lt;=265,LEN(Q144),SEARCH(" ",Q144,255)-SEARCH(" ",Q144,130)))))</f>
        <v/>
      </c>
      <c r="E164" s="176"/>
      <c r="F164" s="176"/>
      <c r="G164" s="176"/>
      <c r="H164" s="176"/>
      <c r="I164" s="176"/>
      <c r="J164" s="176"/>
      <c r="K164" s="176"/>
      <c r="L164" s="176"/>
      <c r="M164" s="13"/>
      <c r="O164" s="130"/>
      <c r="P164" s="131"/>
      <c r="Q164" s="131"/>
      <c r="R164" s="131"/>
      <c r="S164" s="131"/>
      <c r="T164" s="131"/>
      <c r="U164" s="131"/>
      <c r="V164" s="131"/>
      <c r="W164" s="131"/>
      <c r="X164" s="131"/>
      <c r="Y164" s="132"/>
    </row>
    <row r="165" spans="1:25" ht="14.1" customHeight="1" x14ac:dyDescent="0.25">
      <c r="A165" s="3">
        <v>33</v>
      </c>
      <c r="B165" s="11"/>
      <c r="D165" s="175" t="str">
        <f>IF(LEN(Q144)&lt;=265,"",RIGHT(Q144,LEN(Q144)-SEARCH(" ",Q144,255)))</f>
        <v/>
      </c>
      <c r="E165" s="176"/>
      <c r="F165" s="176"/>
      <c r="G165" s="176"/>
      <c r="H165" s="176"/>
      <c r="I165" s="176"/>
      <c r="J165" s="176"/>
      <c r="K165" s="176"/>
      <c r="L165" s="176"/>
      <c r="M165" s="13"/>
      <c r="O165" s="52"/>
      <c r="P165" s="62"/>
      <c r="Q165" s="52"/>
      <c r="R165" s="52"/>
      <c r="S165" s="52"/>
      <c r="T165" s="52"/>
      <c r="U165" s="52"/>
      <c r="V165" s="61"/>
      <c r="W165" s="61"/>
      <c r="X165" s="61"/>
      <c r="Y165" s="52"/>
    </row>
    <row r="166" spans="1:25" ht="14.1" customHeight="1" x14ac:dyDescent="0.25">
      <c r="A166" s="3">
        <v>34</v>
      </c>
      <c r="B166" s="11"/>
      <c r="D166" s="177" t="str">
        <f>IF(Q146="","",IF(LEN(Q146)&lt;=135,Q146,IF(LEN(Q146)&lt;=260,LEFT(Q146,SEARCH(" ",Q146,125)),LEFT(Q146,SEARCH(" ",Q146,130)))))</f>
        <v/>
      </c>
      <c r="E166" s="174"/>
      <c r="F166" s="174"/>
      <c r="G166" s="174"/>
      <c r="H166" s="174"/>
      <c r="I166" s="174"/>
      <c r="J166" s="174"/>
      <c r="K166" s="174"/>
      <c r="L166" s="174"/>
      <c r="M166" s="13"/>
      <c r="O166" s="52"/>
      <c r="P166" s="61"/>
      <c r="Q166" s="155"/>
      <c r="R166" s="61"/>
      <c r="S166" s="61"/>
      <c r="T166" s="61"/>
      <c r="U166" s="61"/>
      <c r="V166" s="61"/>
      <c r="W166" s="61"/>
      <c r="X166" s="61"/>
      <c r="Y166" s="52"/>
    </row>
    <row r="167" spans="1:25" ht="14.1" customHeight="1" x14ac:dyDescent="0.25">
      <c r="A167" s="3">
        <v>35</v>
      </c>
      <c r="B167" s="11"/>
      <c r="D167" s="175" t="str">
        <f>IF(LEN(Q146)&lt;=135,"",IF(LEN(Q146)&lt;=260,RIGHT(Q146,LEN(Q146)-SEARCH(" ",Q146,125)),MID(Q146,SEARCH(" ",Q146,130),IF(LEN(Q146)&lt;=265,LEN(Q146),SEARCH(" ",Q146,255)-SEARCH(" ",Q146,130)))))</f>
        <v/>
      </c>
      <c r="E167" s="176"/>
      <c r="F167" s="176"/>
      <c r="G167" s="176"/>
      <c r="H167" s="176"/>
      <c r="I167" s="176"/>
      <c r="J167" s="176"/>
      <c r="K167" s="176"/>
      <c r="L167" s="176"/>
      <c r="M167" s="13"/>
      <c r="O167" s="52"/>
      <c r="P167" s="61"/>
      <c r="Q167" s="61"/>
      <c r="R167" s="61"/>
      <c r="S167" s="61"/>
      <c r="T167" s="61"/>
      <c r="U167" s="61"/>
      <c r="V167" s="61"/>
      <c r="W167" s="61"/>
      <c r="X167" s="61"/>
      <c r="Y167" s="52"/>
    </row>
    <row r="168" spans="1:25" ht="14.1" customHeight="1" x14ac:dyDescent="0.25">
      <c r="A168" s="3">
        <v>36</v>
      </c>
      <c r="B168" s="11"/>
      <c r="D168" s="175" t="str">
        <f>IF(LEN(Q146)&lt;=265,"",RIGHT(Q146,LEN(Q146)-SEARCH(" ",Q146,255)))</f>
        <v/>
      </c>
      <c r="E168" s="176"/>
      <c r="F168" s="176"/>
      <c r="G168" s="176"/>
      <c r="H168" s="176"/>
      <c r="I168" s="176"/>
      <c r="J168" s="176"/>
      <c r="K168" s="176"/>
      <c r="L168" s="176"/>
      <c r="M168" s="13"/>
      <c r="O168" s="52"/>
      <c r="P168" s="61"/>
      <c r="Q168" s="61"/>
      <c r="R168" s="61"/>
      <c r="S168" s="61"/>
      <c r="T168" s="61"/>
      <c r="U168" s="61"/>
      <c r="V168" s="61"/>
      <c r="W168" s="61"/>
      <c r="X168" s="61"/>
      <c r="Y168" s="52"/>
    </row>
    <row r="169" spans="1:25" ht="14.1" customHeight="1" x14ac:dyDescent="0.25">
      <c r="A169" s="3">
        <v>37</v>
      </c>
      <c r="B169" s="11"/>
      <c r="D169" s="177" t="str">
        <f>IF(Q148="","",IF(LEN(Q148)&lt;=135,Q148,IF(LEN(Q148)&lt;=260,LEFT(Q148,SEARCH(" ",Q148,125)),LEFT(Q148,SEARCH(" ",Q148,130)))))</f>
        <v/>
      </c>
      <c r="E169" s="174"/>
      <c r="F169" s="174"/>
      <c r="G169" s="174"/>
      <c r="H169" s="174"/>
      <c r="I169" s="174"/>
      <c r="J169" s="174"/>
      <c r="K169" s="174"/>
      <c r="L169" s="174"/>
      <c r="M169" s="13"/>
      <c r="O169" s="179"/>
      <c r="P169" s="61"/>
      <c r="Q169" s="61"/>
      <c r="R169" s="61"/>
      <c r="S169" s="61"/>
      <c r="T169" s="61"/>
      <c r="U169" s="61"/>
      <c r="V169" s="61"/>
      <c r="W169" s="61"/>
      <c r="X169" s="61"/>
      <c r="Y169" s="52"/>
    </row>
    <row r="170" spans="1:25" ht="14.1" customHeight="1" x14ac:dyDescent="0.25">
      <c r="A170" s="3">
        <v>38</v>
      </c>
      <c r="B170" s="11"/>
      <c r="D170" s="175" t="str">
        <f>IF(LEN(Q148)&lt;=135,"",IF(LEN(Q148)&lt;=260,RIGHT(Q148,LEN(Q148)-SEARCH(" ",Q148,125)),MID(Q148,SEARCH(" ",Q148,130),IF(LEN(Q148)&lt;=265,LEN(Q148),SEARCH(" ",Q148,255)-SEARCH(" ",Q148,130)))))</f>
        <v/>
      </c>
      <c r="E170" s="176"/>
      <c r="F170" s="176"/>
      <c r="G170" s="176"/>
      <c r="H170" s="176"/>
      <c r="I170" s="176"/>
      <c r="J170" s="176"/>
      <c r="K170" s="176"/>
      <c r="L170" s="176"/>
      <c r="M170" s="13"/>
      <c r="O170" s="52"/>
      <c r="P170" s="222"/>
      <c r="Q170" s="222"/>
      <c r="R170" s="222"/>
      <c r="S170" s="222"/>
      <c r="T170" s="61"/>
      <c r="U170" s="61"/>
      <c r="V170" s="61"/>
      <c r="W170" s="61"/>
      <c r="X170" s="61"/>
      <c r="Y170" s="52"/>
    </row>
    <row r="171" spans="1:25" ht="14.1" customHeight="1" x14ac:dyDescent="0.25">
      <c r="A171" s="3">
        <v>39</v>
      </c>
      <c r="B171" s="11"/>
      <c r="D171" s="175" t="str">
        <f>IF(LEN(Q148)&lt;=265,"",RIGHT(Q148,LEN(Q148)-SEARCH(" ",Q148,255)))</f>
        <v/>
      </c>
      <c r="E171" s="176"/>
      <c r="F171" s="176"/>
      <c r="G171" s="176"/>
      <c r="H171" s="176"/>
      <c r="I171" s="176"/>
      <c r="J171" s="176"/>
      <c r="K171" s="176"/>
      <c r="L171" s="176"/>
      <c r="M171" s="13"/>
      <c r="O171" s="52"/>
      <c r="P171" s="61"/>
      <c r="Q171" s="61"/>
      <c r="R171" s="61"/>
      <c r="S171" s="61"/>
      <c r="T171" s="61"/>
      <c r="U171" s="61"/>
      <c r="V171" s="61"/>
      <c r="W171" s="61"/>
      <c r="X171" s="61"/>
      <c r="Y171" s="52"/>
    </row>
    <row r="172" spans="1:25" ht="14.1" customHeight="1" x14ac:dyDescent="0.25">
      <c r="A172" s="3">
        <v>40</v>
      </c>
      <c r="B172" s="11"/>
      <c r="D172" s="177" t="str">
        <f>IF(Q150="","",IF(LEN(Q150)&lt;=135,Q150,IF(LEN(Q150)&lt;=260,LEFT(Q150,SEARCH(" ",Q150,125)),LEFT(Q150,SEARCH(" ",Q150,130)))))</f>
        <v/>
      </c>
      <c r="E172" s="174"/>
      <c r="F172" s="174"/>
      <c r="G172" s="174"/>
      <c r="H172" s="174"/>
      <c r="I172" s="174"/>
      <c r="J172" s="174"/>
      <c r="K172" s="174"/>
      <c r="L172" s="174"/>
      <c r="M172" s="13"/>
      <c r="O172" s="86"/>
      <c r="P172" s="52"/>
      <c r="Q172" s="52"/>
      <c r="R172" s="52"/>
      <c r="S172" s="52"/>
      <c r="T172" s="61"/>
      <c r="U172" s="62"/>
      <c r="V172" s="52"/>
      <c r="W172" s="62"/>
      <c r="X172" s="52"/>
      <c r="Y172" s="52"/>
    </row>
    <row r="173" spans="1:25" ht="14.1" customHeight="1" x14ac:dyDescent="0.25">
      <c r="A173" s="3">
        <v>41</v>
      </c>
      <c r="B173" s="11"/>
      <c r="D173" s="175" t="str">
        <f>IF(LEN(Q150)&lt;=135,"",IF(LEN(Q150)&lt;=260,RIGHT(Q150,LEN(Q150)-SEARCH(" ",Q150,125)),MID(Q150,SEARCH(" ",Q150,130),IF(LEN(Q150)&lt;=265,LEN(Q150),SEARCH(" ",Q150,255)-SEARCH(" ",Q150,130)))))</f>
        <v/>
      </c>
      <c r="E173" s="176"/>
      <c r="F173" s="176"/>
      <c r="G173" s="176"/>
      <c r="H173" s="176"/>
      <c r="I173" s="176"/>
      <c r="J173" s="176"/>
      <c r="K173" s="176"/>
      <c r="L173" s="176"/>
      <c r="M173" s="13"/>
      <c r="O173" s="86"/>
      <c r="P173" s="52"/>
      <c r="Q173" s="52"/>
      <c r="R173" s="52"/>
      <c r="S173" s="52"/>
      <c r="T173" s="61"/>
      <c r="U173" s="155"/>
      <c r="V173" s="180"/>
      <c r="W173" s="61"/>
      <c r="X173" s="61"/>
      <c r="Y173" s="52"/>
    </row>
    <row r="174" spans="1:25" ht="14.1" customHeight="1" x14ac:dyDescent="0.25">
      <c r="A174" s="3">
        <v>42</v>
      </c>
      <c r="B174" s="11"/>
      <c r="D174" s="175" t="str">
        <f>IF(LEN(Q150)&lt;=265,"",RIGHT(Q150,LEN(Q150)-SEARCH(" ",Q150,255)))</f>
        <v/>
      </c>
      <c r="E174" s="176"/>
      <c r="F174" s="176"/>
      <c r="G174" s="176"/>
      <c r="H174" s="176"/>
      <c r="I174" s="176"/>
      <c r="J174" s="176"/>
      <c r="K174" s="176"/>
      <c r="L174" s="176"/>
      <c r="M174" s="13"/>
      <c r="O174" s="86"/>
      <c r="P174" s="52"/>
      <c r="Q174" s="52"/>
      <c r="R174" s="52"/>
      <c r="S174" s="52"/>
      <c r="T174" s="61"/>
      <c r="U174" s="61"/>
      <c r="V174" s="61"/>
      <c r="W174" s="61"/>
      <c r="X174" s="61"/>
      <c r="Y174" s="52"/>
    </row>
    <row r="175" spans="1:25" ht="14.1" customHeight="1" x14ac:dyDescent="0.25">
      <c r="A175" s="3">
        <v>43</v>
      </c>
      <c r="B175" s="11"/>
      <c r="D175" s="177" t="str">
        <f>IF(Q152="","",IF(LEN(Q152)&lt;=135,Q152,IF(LEN(Q152)&lt;=260,LEFT(Q152,SEARCH(" ",Q152,125)),LEFT(Q152,SEARCH(" ",Q152,130)))))</f>
        <v/>
      </c>
      <c r="E175" s="174"/>
      <c r="F175" s="174"/>
      <c r="G175" s="174"/>
      <c r="H175" s="174"/>
      <c r="I175" s="174"/>
      <c r="J175" s="174"/>
      <c r="K175" s="174"/>
      <c r="L175" s="174"/>
      <c r="M175" s="13"/>
      <c r="O175" s="86"/>
      <c r="P175" s="52"/>
      <c r="Q175" s="52"/>
      <c r="R175" s="52"/>
      <c r="S175" s="52"/>
      <c r="T175" s="61"/>
      <c r="U175" s="61"/>
      <c r="V175" s="61"/>
      <c r="W175" s="61"/>
      <c r="X175" s="61"/>
      <c r="Y175" s="52"/>
    </row>
    <row r="176" spans="1:25" ht="14.1" customHeight="1" x14ac:dyDescent="0.25">
      <c r="A176" s="3">
        <v>44</v>
      </c>
      <c r="B176" s="11"/>
      <c r="D176" s="175" t="str">
        <f>IF(LEN(Q152)&lt;=135,"",IF(LEN(Q152)&lt;=260,RIGHT(Q152,LEN(Q152)-SEARCH(" ",Q152,125)),MID(Q152,SEARCH(" ",Q152,130),IF(LEN(Q152)&lt;=265,LEN(Q152),SEARCH(" ",Q152,255)-SEARCH(" ",Q152,130)))))</f>
        <v/>
      </c>
      <c r="E176" s="176"/>
      <c r="F176" s="176"/>
      <c r="G176" s="176"/>
      <c r="H176" s="176"/>
      <c r="I176" s="176"/>
      <c r="J176" s="176"/>
      <c r="K176" s="176"/>
      <c r="L176" s="176"/>
      <c r="M176" s="13"/>
      <c r="O176" s="86"/>
      <c r="P176" s="143"/>
      <c r="Q176" s="143"/>
      <c r="R176" s="143"/>
      <c r="S176" s="143"/>
      <c r="T176" s="61"/>
      <c r="U176" s="61"/>
      <c r="V176" s="61"/>
      <c r="W176" s="61"/>
      <c r="X176" s="61"/>
      <c r="Y176" s="52"/>
    </row>
    <row r="177" spans="1:25" ht="14.1" customHeight="1" x14ac:dyDescent="0.25">
      <c r="A177" s="3">
        <v>45</v>
      </c>
      <c r="B177" s="11"/>
      <c r="D177" s="175" t="str">
        <f>IF(LEN(Q152)&lt;=265,"",RIGHT(Q152,LEN(Q152)-SEARCH(" ",Q152,255)))</f>
        <v/>
      </c>
      <c r="E177" s="176"/>
      <c r="F177" s="176"/>
      <c r="G177" s="176"/>
      <c r="H177" s="176"/>
      <c r="I177" s="176"/>
      <c r="J177" s="176"/>
      <c r="K177" s="176"/>
      <c r="L177" s="176"/>
      <c r="M177" s="13"/>
      <c r="O177" s="52"/>
      <c r="P177" s="61"/>
      <c r="Q177" s="61"/>
      <c r="R177" s="61"/>
      <c r="S177" s="61"/>
      <c r="T177" s="61"/>
      <c r="U177" s="61"/>
      <c r="V177" s="61"/>
      <c r="W177" s="61"/>
      <c r="X177" s="61"/>
      <c r="Y177" s="52"/>
    </row>
    <row r="178" spans="1:25" ht="14.1" customHeight="1" x14ac:dyDescent="0.25">
      <c r="A178" s="3">
        <v>46</v>
      </c>
      <c r="B178" s="11"/>
      <c r="D178" s="177" t="str">
        <f>IF(Q154="","",IF(LEN(Q154)&lt;=135,Q154,IF(LEN(Q154)&lt;=260,LEFT(Q154,SEARCH(" ",Q154,125)),LEFT(Q154,SEARCH(" ",Q154,130)))))</f>
        <v/>
      </c>
      <c r="E178" s="174"/>
      <c r="F178" s="174"/>
      <c r="G178" s="174"/>
      <c r="H178" s="174"/>
      <c r="I178" s="174"/>
      <c r="J178" s="174"/>
      <c r="K178" s="174"/>
      <c r="L178" s="174"/>
      <c r="M178" s="13"/>
      <c r="O178" s="179"/>
      <c r="P178" s="61"/>
      <c r="Q178" s="61"/>
      <c r="R178" s="61"/>
      <c r="S178" s="61"/>
      <c r="T178" s="61"/>
      <c r="U178" s="61"/>
      <c r="V178" s="61"/>
      <c r="W178" s="61"/>
      <c r="X178" s="61"/>
      <c r="Y178" s="52"/>
    </row>
    <row r="179" spans="1:25" ht="14.1" customHeight="1" x14ac:dyDescent="0.25">
      <c r="A179" s="3">
        <v>47</v>
      </c>
      <c r="B179" s="11"/>
      <c r="D179" s="175" t="str">
        <f>IF(LEN(Q154)&lt;=135,"",IF(LEN(Q154)&lt;=260,RIGHT(Q154,LEN(Q154)-SEARCH(" ",Q154,125)),MID(Q154,SEARCH(" ",Q154,130),IF(LEN(Q154)&lt;=265,LEN(Q154),SEARCH(" ",Q154,255)-SEARCH(" ",Q154,130)))))</f>
        <v/>
      </c>
      <c r="E179" s="176"/>
      <c r="F179" s="176"/>
      <c r="G179" s="176"/>
      <c r="H179" s="176"/>
      <c r="I179" s="176"/>
      <c r="J179" s="176"/>
      <c r="K179" s="176"/>
      <c r="L179" s="176"/>
      <c r="M179" s="13"/>
      <c r="O179" s="52"/>
      <c r="P179" s="61"/>
      <c r="Q179" s="61"/>
      <c r="R179" s="61"/>
      <c r="S179" s="61"/>
      <c r="T179" s="61"/>
      <c r="U179" s="61"/>
      <c r="V179" s="61"/>
      <c r="W179" s="61"/>
      <c r="X179" s="61"/>
      <c r="Y179" s="52"/>
    </row>
    <row r="180" spans="1:25" ht="14.1" customHeight="1" x14ac:dyDescent="0.25">
      <c r="A180" s="3">
        <v>48</v>
      </c>
      <c r="B180" s="11"/>
      <c r="D180" s="175" t="str">
        <f>IF(LEN(Q154)&lt;=265,"",RIGHT(Q154,LEN(Q154)-SEARCH(" ",Q154,255)))</f>
        <v/>
      </c>
      <c r="E180" s="176"/>
      <c r="F180" s="176"/>
      <c r="G180" s="176"/>
      <c r="H180" s="176"/>
      <c r="I180" s="176"/>
      <c r="J180" s="176"/>
      <c r="K180" s="176"/>
      <c r="L180" s="176"/>
      <c r="M180" s="13"/>
      <c r="O180" s="86"/>
      <c r="P180" s="52"/>
      <c r="Q180" s="52"/>
      <c r="R180" s="61"/>
      <c r="S180" s="62"/>
      <c r="T180" s="52"/>
      <c r="U180" s="52"/>
      <c r="V180" s="61"/>
      <c r="W180" s="61"/>
      <c r="X180" s="61"/>
      <c r="Y180" s="52"/>
    </row>
    <row r="181" spans="1:25" ht="14.1" customHeight="1" x14ac:dyDescent="0.25">
      <c r="A181" s="3">
        <v>49</v>
      </c>
      <c r="B181" s="11"/>
      <c r="D181" s="177" t="str">
        <f>IF(Q156="","",IF(LEN(Q156)&lt;=135,Q156,IF(LEN(Q156)&lt;=260,LEFT(Q156,SEARCH(" ",Q156,125)),LEFT(Q156,SEARCH(" ",Q156,130)))))</f>
        <v/>
      </c>
      <c r="E181" s="174"/>
      <c r="F181" s="174"/>
      <c r="G181" s="174"/>
      <c r="H181" s="174"/>
      <c r="I181" s="174"/>
      <c r="J181" s="174"/>
      <c r="K181" s="174"/>
      <c r="L181" s="174"/>
      <c r="M181" s="13"/>
      <c r="O181" s="86"/>
      <c r="P181" s="52"/>
      <c r="Q181" s="52"/>
      <c r="R181" s="61"/>
      <c r="S181" s="62"/>
      <c r="T181" s="52"/>
      <c r="U181" s="52"/>
      <c r="V181" s="61"/>
      <c r="W181" s="61"/>
      <c r="X181" s="61"/>
      <c r="Y181" s="52"/>
    </row>
    <row r="182" spans="1:25" ht="14.1" customHeight="1" x14ac:dyDescent="0.25">
      <c r="A182" s="3">
        <v>50</v>
      </c>
      <c r="B182" s="11"/>
      <c r="D182" s="175" t="str">
        <f>IF(LEN(Q156)&lt;=135,"",IF(LEN(Q156)&lt;=260,RIGHT(Q156,LEN(Q156)-SEARCH(" ",Q156,125)),MID(Q156,SEARCH(" ",Q156,130),IF(LEN(Q156)&lt;=265,LEN(Q156),SEARCH(" ",Q156,255)-SEARCH(" ",Q156,130)))))</f>
        <v/>
      </c>
      <c r="E182" s="176"/>
      <c r="F182" s="176"/>
      <c r="G182" s="176"/>
      <c r="H182" s="176"/>
      <c r="I182" s="176"/>
      <c r="J182" s="176"/>
      <c r="K182" s="176"/>
      <c r="L182" s="176"/>
      <c r="M182" s="13"/>
      <c r="O182" s="86"/>
      <c r="P182" s="52"/>
      <c r="Q182" s="52"/>
      <c r="R182" s="61"/>
      <c r="S182" s="62"/>
      <c r="T182" s="52"/>
      <c r="U182" s="52"/>
      <c r="V182" s="61"/>
      <c r="W182" s="61"/>
      <c r="X182" s="61"/>
      <c r="Y182" s="52"/>
    </row>
    <row r="183" spans="1:25" ht="14.1" customHeight="1" x14ac:dyDescent="0.25">
      <c r="A183" s="3">
        <v>51</v>
      </c>
      <c r="B183" s="11"/>
      <c r="D183" s="175" t="str">
        <f>IF(LEN(Q156)&lt;=265,"",RIGHT(Q156,LEN(Q156)-SEARCH(" ",Q156,255)))</f>
        <v/>
      </c>
      <c r="E183" s="176"/>
      <c r="F183" s="176"/>
      <c r="G183" s="176"/>
      <c r="H183" s="176"/>
      <c r="I183" s="176"/>
      <c r="J183" s="176"/>
      <c r="K183" s="176"/>
      <c r="L183" s="176"/>
      <c r="M183" s="13"/>
      <c r="O183" s="86"/>
      <c r="P183" s="52"/>
      <c r="Q183" s="52"/>
      <c r="R183" s="61"/>
      <c r="S183" s="62"/>
      <c r="T183" s="52"/>
      <c r="U183" s="52"/>
      <c r="V183" s="61"/>
      <c r="W183" s="61"/>
      <c r="X183" s="61"/>
      <c r="Y183" s="52"/>
    </row>
    <row r="184" spans="1:25" ht="14.1" customHeight="1" x14ac:dyDescent="0.25">
      <c r="A184" s="3">
        <v>52</v>
      </c>
      <c r="B184" s="11"/>
      <c r="D184" s="177" t="str">
        <f>IF(Q158="","",IF(LEN(Q158)&lt;=135,Q158,IF(LEN(Q158)&lt;=260,LEFT(Q158,SEARCH(" ",Q158,125)),LEFT(Q158,SEARCH(" ",Q158,130)))))</f>
        <v/>
      </c>
      <c r="E184" s="174"/>
      <c r="F184" s="174"/>
      <c r="G184" s="174"/>
      <c r="H184" s="174"/>
      <c r="I184" s="174"/>
      <c r="J184" s="174"/>
      <c r="K184" s="174"/>
      <c r="L184" s="174"/>
      <c r="M184" s="13"/>
      <c r="O184" s="86"/>
      <c r="P184" s="52"/>
      <c r="Q184" s="52"/>
      <c r="R184" s="61"/>
      <c r="S184" s="155"/>
      <c r="T184" s="61"/>
      <c r="U184" s="61"/>
      <c r="V184" s="61"/>
      <c r="W184" s="61"/>
      <c r="X184" s="61"/>
      <c r="Y184" s="52"/>
    </row>
    <row r="185" spans="1:25" ht="14.1" customHeight="1" x14ac:dyDescent="0.25">
      <c r="A185" s="3">
        <v>53</v>
      </c>
      <c r="B185" s="11"/>
      <c r="D185" s="175" t="str">
        <f>IF(LEN(Q158)&lt;=135,"",IF(LEN(Q158)&lt;=260,RIGHT(Q158,LEN(Q158)-SEARCH(" ",Q158,125)),MID(Q158,SEARCH(" ",Q158,130),IF(LEN(Q158)&lt;=265,LEN(Q158),SEARCH(" ",Q158,255)-SEARCH(" ",Q158,130)))))</f>
        <v/>
      </c>
      <c r="E185" s="176"/>
      <c r="F185" s="176"/>
      <c r="G185" s="176"/>
      <c r="H185" s="176"/>
      <c r="I185" s="176"/>
      <c r="J185" s="176"/>
      <c r="K185" s="176"/>
      <c r="L185" s="176"/>
      <c r="M185" s="13"/>
      <c r="O185" s="52"/>
      <c r="P185" s="61"/>
      <c r="Q185" s="61"/>
      <c r="R185" s="61"/>
      <c r="S185" s="61"/>
      <c r="T185" s="61"/>
      <c r="U185" s="61"/>
      <c r="V185" s="61"/>
      <c r="W185" s="61"/>
      <c r="X185" s="61"/>
      <c r="Y185" s="52"/>
    </row>
    <row r="186" spans="1:25" ht="14.1" customHeight="1" x14ac:dyDescent="0.25">
      <c r="A186" s="3">
        <v>54</v>
      </c>
      <c r="B186" s="11"/>
      <c r="D186" s="175" t="str">
        <f>IF(LEN(Q158)&lt;=265,"",RIGHT(Q158,LEN(Q158)-SEARCH(" ",Q158,255)))</f>
        <v/>
      </c>
      <c r="E186" s="176"/>
      <c r="F186" s="176"/>
      <c r="G186" s="176"/>
      <c r="H186" s="176"/>
      <c r="I186" s="176"/>
      <c r="J186" s="176"/>
      <c r="K186" s="176"/>
      <c r="L186" s="176"/>
      <c r="M186" s="13"/>
      <c r="O186" s="61"/>
      <c r="P186" s="61"/>
      <c r="Q186" s="61"/>
      <c r="R186" s="61"/>
      <c r="S186" s="61"/>
      <c r="T186" s="61"/>
      <c r="U186" s="61"/>
      <c r="V186" s="61"/>
      <c r="W186" s="61"/>
      <c r="X186" s="61"/>
      <c r="Y186" s="52"/>
    </row>
    <row r="187" spans="1:25" ht="14.1" customHeight="1" x14ac:dyDescent="0.25">
      <c r="A187" s="3">
        <v>55</v>
      </c>
      <c r="B187" s="11"/>
      <c r="D187" s="177" t="str">
        <f>IF(Q160="","",IF(LEN(Q160)&lt;=135,Q160,IF(LEN(Q160)&lt;=260,LEFT(Q160,SEARCH(" ",Q160,125)),LEFT(Q160,SEARCH(" ",Q160,130)))))</f>
        <v/>
      </c>
      <c r="E187" s="174"/>
      <c r="F187" s="174"/>
      <c r="G187" s="174"/>
      <c r="H187" s="174"/>
      <c r="I187" s="174"/>
      <c r="J187" s="174"/>
      <c r="K187" s="174"/>
      <c r="L187" s="174"/>
      <c r="M187" s="13"/>
      <c r="O187" s="61"/>
      <c r="P187" s="61"/>
      <c r="Q187" s="61"/>
      <c r="R187" s="61"/>
      <c r="S187" s="61"/>
      <c r="T187" s="61"/>
      <c r="U187" s="61"/>
      <c r="V187" s="61"/>
      <c r="W187" s="61"/>
      <c r="X187" s="61"/>
      <c r="Y187" s="52"/>
    </row>
    <row r="188" spans="1:25" ht="14.1" customHeight="1" x14ac:dyDescent="0.25">
      <c r="A188" s="3">
        <v>56</v>
      </c>
      <c r="B188" s="11"/>
      <c r="D188" s="175" t="str">
        <f>IF(LEN(Q160)&lt;=135,"",IF(LEN(Q160)&lt;=260,RIGHT(Q160,LEN(Q160)-SEARCH(" ",Q160,125)),MID(Q160,SEARCH(" ",Q160,130),IF(LEN(Q160)&lt;=265,LEN(Q160),SEARCH(" ",Q160,255)-SEARCH(" ",Q160,130)))))</f>
        <v/>
      </c>
      <c r="E188" s="176"/>
      <c r="F188" s="176"/>
      <c r="G188" s="176"/>
      <c r="H188" s="176"/>
      <c r="I188" s="176"/>
      <c r="J188" s="176"/>
      <c r="K188" s="176"/>
      <c r="L188" s="176"/>
      <c r="M188" s="13"/>
      <c r="O188" s="61"/>
      <c r="P188" s="61"/>
      <c r="Q188" s="61"/>
      <c r="R188" s="61"/>
      <c r="S188" s="61"/>
      <c r="T188" s="61"/>
      <c r="U188" s="61"/>
      <c r="V188" s="61"/>
      <c r="W188" s="61"/>
      <c r="X188" s="61"/>
      <c r="Y188" s="52"/>
    </row>
    <row r="189" spans="1:25" ht="14.1" customHeight="1" x14ac:dyDescent="0.25">
      <c r="A189" s="3">
        <v>57</v>
      </c>
      <c r="B189" s="11"/>
      <c r="D189" s="175" t="str">
        <f>IF(LEN(Q160)&lt;=265,"",RIGHT(Q160,LEN(Q160)-SEARCH(" ",Q160,255)))</f>
        <v/>
      </c>
      <c r="E189" s="176"/>
      <c r="F189" s="176"/>
      <c r="G189" s="176"/>
      <c r="H189" s="176"/>
      <c r="I189" s="176"/>
      <c r="J189" s="176"/>
      <c r="K189" s="176"/>
      <c r="L189" s="176"/>
      <c r="M189" s="13"/>
      <c r="O189" s="61"/>
      <c r="P189" s="61"/>
      <c r="Q189" s="61"/>
      <c r="R189" s="61"/>
      <c r="S189" s="61"/>
      <c r="T189" s="61"/>
      <c r="U189" s="61"/>
      <c r="V189" s="61"/>
      <c r="W189" s="61"/>
      <c r="X189" s="61"/>
      <c r="Y189" s="52"/>
    </row>
    <row r="190" spans="1:25" ht="14.1" customHeight="1" x14ac:dyDescent="0.25">
      <c r="A190" s="3">
        <v>58</v>
      </c>
      <c r="B190" s="11"/>
      <c r="D190" s="177" t="str">
        <f>IF(Q162="","",IF(LEN(Q162)&lt;=135,Q162,IF(LEN(Q162)&lt;=260,LEFT(Q162,SEARCH(" ",Q162,125)),LEFT(Q162,SEARCH(" ",Q162,130)))))</f>
        <v/>
      </c>
      <c r="E190" s="174"/>
      <c r="F190" s="174"/>
      <c r="G190" s="174"/>
      <c r="H190" s="174"/>
      <c r="I190" s="174"/>
      <c r="J190" s="174"/>
      <c r="K190" s="174"/>
      <c r="L190" s="174"/>
      <c r="M190" s="13"/>
      <c r="O190" s="52"/>
      <c r="P190" s="61"/>
      <c r="Q190" s="61"/>
      <c r="R190" s="61"/>
      <c r="S190" s="61"/>
      <c r="T190" s="61"/>
      <c r="U190" s="61"/>
      <c r="V190" s="61"/>
      <c r="W190" s="61"/>
      <c r="X190" s="61"/>
      <c r="Y190" s="52"/>
    </row>
    <row r="191" spans="1:25" ht="14.1" customHeight="1" x14ac:dyDescent="0.25">
      <c r="A191" s="3">
        <v>59</v>
      </c>
      <c r="B191" s="11"/>
      <c r="D191" s="175" t="str">
        <f>IF(LEN(Q162)&lt;=135,"",IF(LEN(Q162)&lt;=260,RIGHT(Q162,LEN(Q162)-SEARCH(" ",Q162,125)),MID(Q162,SEARCH(" ",Q162,130),IF(LEN(Q162)&lt;=265,LEN(Q162),SEARCH(" ",Q162,255)-SEARCH(" ",Q162,130)))))</f>
        <v/>
      </c>
      <c r="E191" s="176"/>
      <c r="F191" s="176"/>
      <c r="G191" s="176"/>
      <c r="H191" s="176"/>
      <c r="I191" s="176"/>
      <c r="J191" s="176"/>
      <c r="K191" s="176"/>
      <c r="L191" s="176"/>
      <c r="M191" s="13"/>
      <c r="O191" s="179"/>
      <c r="P191" s="61"/>
      <c r="Q191" s="61"/>
      <c r="R191" s="61"/>
      <c r="S191" s="61"/>
      <c r="T191" s="61"/>
      <c r="U191" s="61"/>
      <c r="V191" s="61"/>
      <c r="W191" s="61"/>
      <c r="X191" s="61"/>
      <c r="Y191" s="52"/>
    </row>
    <row r="192" spans="1:25" ht="14.1" customHeight="1" x14ac:dyDescent="0.25">
      <c r="A192" s="3">
        <v>60</v>
      </c>
      <c r="B192" s="11"/>
      <c r="D192" s="175" t="str">
        <f>IF(LEN(Q162)&lt;=265,"",RIGHT(Q162,LEN(Q162)-SEARCH(" ",Q162,255)))</f>
        <v/>
      </c>
      <c r="E192" s="176"/>
      <c r="F192" s="176"/>
      <c r="G192" s="176"/>
      <c r="H192" s="176"/>
      <c r="I192" s="176"/>
      <c r="J192" s="176"/>
      <c r="K192" s="176"/>
      <c r="L192" s="176"/>
      <c r="M192" s="13"/>
      <c r="O192" s="52"/>
      <c r="P192" s="61"/>
      <c r="Q192" s="61"/>
      <c r="R192" s="61"/>
      <c r="S192" s="61"/>
      <c r="T192" s="61"/>
      <c r="U192" s="61"/>
      <c r="V192" s="61"/>
      <c r="W192" s="61"/>
      <c r="X192" s="61"/>
      <c r="Y192" s="52"/>
    </row>
    <row r="193" spans="1:25" ht="14.1" customHeight="1" x14ac:dyDescent="0.25">
      <c r="A193" s="3">
        <v>61</v>
      </c>
      <c r="B193" s="11"/>
      <c r="M193" s="13"/>
      <c r="O193" s="76"/>
      <c r="P193" s="61"/>
      <c r="Q193" s="61"/>
      <c r="R193" s="52"/>
      <c r="S193" s="61"/>
      <c r="T193" s="61"/>
      <c r="U193" s="61"/>
      <c r="V193" s="61"/>
      <c r="W193" s="61"/>
      <c r="X193" s="61"/>
      <c r="Y193" s="52"/>
    </row>
    <row r="194" spans="1:25" ht="14.1" customHeight="1" x14ac:dyDescent="0.25">
      <c r="A194" s="3">
        <v>62</v>
      </c>
      <c r="B194" s="11"/>
      <c r="M194" s="13"/>
      <c r="O194" s="76"/>
      <c r="P194" s="61"/>
      <c r="Q194" s="61"/>
      <c r="R194" s="52"/>
      <c r="S194" s="61"/>
      <c r="T194" s="61"/>
      <c r="U194" s="61"/>
      <c r="V194" s="61"/>
      <c r="W194" s="61"/>
      <c r="X194" s="61"/>
      <c r="Y194" s="52"/>
    </row>
    <row r="195" spans="1:25" ht="14.1" customHeight="1" x14ac:dyDescent="0.25">
      <c r="A195" s="3">
        <v>63</v>
      </c>
      <c r="B195" s="11"/>
      <c r="M195" s="13"/>
      <c r="O195" s="76"/>
      <c r="P195" s="61"/>
      <c r="Q195" s="61"/>
      <c r="R195" s="61"/>
      <c r="S195" s="61"/>
      <c r="T195" s="61"/>
      <c r="U195" s="61"/>
      <c r="V195" s="61"/>
      <c r="W195" s="61"/>
      <c r="X195" s="61"/>
      <c r="Y195" s="52"/>
    </row>
    <row r="196" spans="1:25" ht="14.1" customHeight="1" x14ac:dyDescent="0.25">
      <c r="A196" s="3">
        <v>64</v>
      </c>
      <c r="B196" s="20"/>
      <c r="C196" s="21"/>
      <c r="D196" s="21"/>
      <c r="E196" s="21"/>
      <c r="F196" s="21"/>
      <c r="G196" s="21"/>
      <c r="H196" s="21"/>
      <c r="I196" s="21"/>
      <c r="J196" s="21"/>
      <c r="K196" s="21"/>
      <c r="L196" s="21"/>
      <c r="M196" s="22"/>
      <c r="O196" s="52"/>
      <c r="P196" s="52"/>
      <c r="Q196" s="52"/>
      <c r="R196" s="52"/>
      <c r="S196" s="52"/>
      <c r="T196" s="52"/>
      <c r="U196" s="52"/>
      <c r="V196" s="52"/>
      <c r="W196" s="52"/>
      <c r="X196" s="52"/>
      <c r="Y196" s="52"/>
    </row>
    <row r="197" spans="1:25" ht="14.1" customHeight="1" x14ac:dyDescent="0.25">
      <c r="A197" s="3">
        <v>65</v>
      </c>
      <c r="C197" s="90" t="s">
        <v>10</v>
      </c>
      <c r="D197" s="197" t="str">
        <f>IF($P$7="","",$P$7)</f>
        <v/>
      </c>
      <c r="E197" s="91"/>
      <c r="F197" s="91"/>
      <c r="G197" s="91"/>
      <c r="H197" s="91"/>
      <c r="I197" s="91"/>
      <c r="J197" s="91"/>
      <c r="K197" s="91"/>
      <c r="L197" s="90" t="s">
        <v>11</v>
      </c>
      <c r="M197" s="92" t="str">
        <f>IF($X$7="","",$X$7)</f>
        <v>Eugene Mah</v>
      </c>
    </row>
    <row r="198" spans="1:25" ht="14.1" customHeight="1" x14ac:dyDescent="0.25">
      <c r="A198" s="3">
        <v>66</v>
      </c>
      <c r="C198" s="90" t="s">
        <v>117</v>
      </c>
      <c r="D198" s="92" t="str">
        <f>IF($R$14="","",$R$14)</f>
        <v/>
      </c>
      <c r="E198" s="91"/>
      <c r="F198" s="91"/>
      <c r="G198" s="91"/>
      <c r="H198" s="91"/>
      <c r="I198" s="91"/>
      <c r="J198" s="91"/>
      <c r="K198" s="91"/>
      <c r="L198" s="90" t="s">
        <v>33</v>
      </c>
      <c r="M198" s="95" t="str">
        <f>IF($R$13="","",$R$13)</f>
        <v/>
      </c>
    </row>
  </sheetData>
  <customSheetViews>
    <customSheetView guid="{B3B53441-1E98-4F76-BE9D-5905F2DE3FE8}" scale="75">
      <rowBreaks count="2" manualBreakCount="2">
        <brk id="66" min="1" max="12" man="1"/>
        <brk id="132" min="1" max="12" man="1"/>
      </rowBreaks>
      <pageMargins left="0.78749999999999998" right="0.78749999999999998" top="0.88611111111111096" bottom="1.0249999999999999" header="0.78749999999999998" footer="0.78749999999999998"/>
      <pageSetup scale="68" firstPageNumber="0" orientation="portrait" horizontalDpi="300" verticalDpi="300" r:id="rId1"/>
      <headerFooter>
        <oddFooter>&amp;C&amp;"Arial,Regular"&amp;10Page &amp;P</oddFooter>
      </headerFooter>
    </customSheetView>
  </customSheetViews>
  <mergeCells count="46">
    <mergeCell ref="R102:S102"/>
    <mergeCell ref="AJ141:AK141"/>
    <mergeCell ref="AL141:AL142"/>
    <mergeCell ref="AM141:AN141"/>
    <mergeCell ref="P170:Q170"/>
    <mergeCell ref="R170:S170"/>
    <mergeCell ref="AA141:AA142"/>
    <mergeCell ref="AB141:AD141"/>
    <mergeCell ref="AE141:AE142"/>
    <mergeCell ref="AF141:AH141"/>
    <mergeCell ref="AI141:AI142"/>
    <mergeCell ref="E109:E111"/>
    <mergeCell ref="G114:G115"/>
    <mergeCell ref="H114:H115"/>
    <mergeCell ref="I114:K114"/>
    <mergeCell ref="L114:L115"/>
    <mergeCell ref="Q60:S60"/>
    <mergeCell ref="T60:U60"/>
    <mergeCell ref="K26:L26"/>
    <mergeCell ref="F27:G27"/>
    <mergeCell ref="F28:G28"/>
    <mergeCell ref="F29:G29"/>
    <mergeCell ref="L32:M32"/>
    <mergeCell ref="K22:L22"/>
    <mergeCell ref="F23:G23"/>
    <mergeCell ref="F24:G24"/>
    <mergeCell ref="F25:G25"/>
    <mergeCell ref="K25:L25"/>
    <mergeCell ref="F17:G17"/>
    <mergeCell ref="K17:L17"/>
    <mergeCell ref="F20:G20"/>
    <mergeCell ref="K20:L20"/>
    <mergeCell ref="F21:G21"/>
    <mergeCell ref="K21:L21"/>
    <mergeCell ref="F12:G12"/>
    <mergeCell ref="K12:L12"/>
    <mergeCell ref="F13:G13"/>
    <mergeCell ref="K13:L13"/>
    <mergeCell ref="F16:G16"/>
    <mergeCell ref="K16:L16"/>
    <mergeCell ref="AG8:AH8"/>
    <mergeCell ref="AJ8:AM8"/>
    <mergeCell ref="F10:G10"/>
    <mergeCell ref="K10:L10"/>
    <mergeCell ref="F11:G11"/>
    <mergeCell ref="K11:L11"/>
  </mergeCells>
  <conditionalFormatting sqref="L33:L38 L41:L53">
    <cfRule type="cellIs" dxfId="17" priority="21" operator="equal">
      <formula>"TBD"</formula>
    </cfRule>
  </conditionalFormatting>
  <conditionalFormatting sqref="X66 H73">
    <cfRule type="cellIs" dxfId="16" priority="19" operator="equal">
      <formula>"Fail"</formula>
    </cfRule>
  </conditionalFormatting>
  <conditionalFormatting sqref="M33:M38 M41:M53">
    <cfRule type="cellIs" dxfId="15" priority="16" operator="equal">
      <formula>"NO"</formula>
    </cfRule>
  </conditionalFormatting>
  <conditionalFormatting sqref="X66">
    <cfRule type="cellIs" dxfId="14" priority="15" operator="equal">
      <formula>"Pass"</formula>
    </cfRule>
  </conditionalFormatting>
  <conditionalFormatting sqref="U113">
    <cfRule type="cellIs" dxfId="13" priority="13" operator="equal">
      <formula>"NO"</formula>
    </cfRule>
    <cfRule type="cellIs" dxfId="12" priority="14" operator="equal">
      <formula>"YES"</formula>
    </cfRule>
  </conditionalFormatting>
  <conditionalFormatting sqref="X95">
    <cfRule type="cellIs" dxfId="11" priority="11" operator="equal">
      <formula>"NO"</formula>
    </cfRule>
    <cfRule type="cellIs" dxfId="10" priority="12" operator="equal">
      <formula>"YES"</formula>
    </cfRule>
  </conditionalFormatting>
  <conditionalFormatting sqref="Q120">
    <cfRule type="cellIs" dxfId="9" priority="9" operator="equal">
      <formula>"NO"</formula>
    </cfRule>
    <cfRule type="cellIs" dxfId="8" priority="10" operator="equal">
      <formula>"YES"</formula>
    </cfRule>
  </conditionalFormatting>
  <conditionalFormatting sqref="F122 L120">
    <cfRule type="cellIs" dxfId="7" priority="8" operator="equal">
      <formula>"NO"</formula>
    </cfRule>
  </conditionalFormatting>
  <conditionalFormatting sqref="D128">
    <cfRule type="cellIs" dxfId="6" priority="7" operator="equal">
      <formula>"NO"</formula>
    </cfRule>
  </conditionalFormatting>
  <conditionalFormatting sqref="U104:U111">
    <cfRule type="cellIs" dxfId="5" priority="4" operator="lessThan">
      <formula>-0.05</formula>
    </cfRule>
    <cfRule type="cellIs" dxfId="4" priority="5" operator="greaterThan">
      <formula>0.05</formula>
    </cfRule>
    <cfRule type="cellIs" dxfId="3" priority="6" operator="between">
      <formula>-0.05</formula>
      <formula>0.05</formula>
    </cfRule>
  </conditionalFormatting>
  <conditionalFormatting sqref="X84">
    <cfRule type="cellIs" dxfId="2" priority="2" operator="equal">
      <formula>"NO"</formula>
    </cfRule>
    <cfRule type="cellIs" dxfId="1" priority="3" operator="equal">
      <formula>"YES"</formula>
    </cfRule>
  </conditionalFormatting>
  <conditionalFormatting sqref="H81">
    <cfRule type="cellIs" dxfId="0" priority="1" operator="equal">
      <formula>"NO"</formula>
    </cfRule>
  </conditionalFormatting>
  <pageMargins left="0.78749999999999998" right="0.78749999999999998" top="0.88611111111111096" bottom="1.0249999999999999" header="0.78749999999999998" footer="0.78749999999999998"/>
  <pageSetup scale="68" firstPageNumber="0" orientation="portrait" horizontalDpi="300" verticalDpi="300" r:id="rId2"/>
  <headerFooter>
    <oddFooter>&amp;C&amp;"Arial,Regular"&amp;10Page &amp;P</oddFooter>
  </headerFooter>
  <rowBreaks count="2" manualBreakCount="2">
    <brk id="66" min="1" max="12" man="1"/>
    <brk id="132" min="1" max="12" man="1"/>
  </rowBreaks>
  <drawing r:id="rId3"/>
</worksheet>
</file>

<file path=docProps/app.xml><?xml version="1.0" encoding="utf-8"?>
<Properties xmlns="http://schemas.openxmlformats.org/officeDocument/2006/extended-properties" xmlns:vt="http://schemas.openxmlformats.org/officeDocument/2006/docPropsVTypes">
  <Template/>
  <TotalTime>2486</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Eugene Mah</dc:creator>
  <dc:description/>
  <cp:lastModifiedBy>Eugene Mah</cp:lastModifiedBy>
  <cp:revision>293</cp:revision>
  <cp:lastPrinted>2017-11-21T13:02:28Z</cp:lastPrinted>
  <dcterms:created xsi:type="dcterms:W3CDTF">2014-08-07T08:31:53Z</dcterms:created>
  <dcterms:modified xsi:type="dcterms:W3CDTF">2020-06-03T13:44:37Z</dcterms:modified>
  <dc:language>en-US</dc:language>
</cp:coreProperties>
</file>