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3" l="1"/>
  <c r="E6" i="13"/>
  <c r="E5" i="13"/>
  <c r="E4" i="13"/>
  <c r="B6" i="13"/>
  <c r="B5" i="13"/>
  <c r="B4" i="13"/>
  <c r="B3" i="13"/>
  <c r="D38" i="11" l="1"/>
  <c r="D37" i="11"/>
  <c r="I35" i="11"/>
  <c r="H35" i="11"/>
  <c r="G35" i="11"/>
  <c r="I34" i="11"/>
  <c r="H34" i="11"/>
  <c r="G34" i="11"/>
  <c r="K31" i="11"/>
  <c r="K30" i="11"/>
  <c r="K5" i="11" l="1"/>
  <c r="D8" i="11"/>
  <c r="E4" i="6" l="1"/>
  <c r="E5" i="6"/>
  <c r="E6" i="6"/>
  <c r="E37" i="6"/>
  <c r="E38" i="6"/>
  <c r="E39"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6" i="6"/>
  <c r="F15" i="6"/>
  <c r="F14" i="6"/>
  <c r="F13" i="6"/>
  <c r="F12" i="6"/>
  <c r="C17" i="6"/>
  <c r="C16" i="6"/>
  <c r="C15" i="6"/>
  <c r="C14" i="6"/>
  <c r="C13" i="6"/>
  <c r="C12" i="6"/>
  <c r="I11" i="6"/>
  <c r="F11" i="6"/>
  <c r="C11" i="6"/>
  <c r="H12" i="6"/>
  <c r="H13" i="6"/>
  <c r="H14" i="6"/>
  <c r="H15" i="6"/>
  <c r="E12" i="6"/>
  <c r="E13" i="6"/>
  <c r="E14" i="6"/>
  <c r="E15" i="6"/>
  <c r="E16" i="6"/>
  <c r="B12" i="6"/>
  <c r="B13" i="6"/>
  <c r="B14" i="6"/>
  <c r="B15" i="6"/>
  <c r="B16" i="6"/>
  <c r="B17" i="6"/>
  <c r="H11" i="6"/>
  <c r="E11" i="6"/>
  <c r="B11" i="6"/>
  <c r="F90" i="10" l="1"/>
  <c r="F89" i="10"/>
  <c r="F88" i="10"/>
  <c r="F87" i="10"/>
  <c r="F86" i="10"/>
  <c r="F85" i="10"/>
  <c r="F94" i="10" s="1"/>
  <c r="C91" i="10"/>
  <c r="C90" i="10"/>
  <c r="C89" i="10"/>
  <c r="C88" i="10"/>
  <c r="C87" i="10"/>
  <c r="C86" i="10"/>
  <c r="C85" i="10"/>
  <c r="C94" i="10" s="1"/>
  <c r="T375" i="1"/>
  <c r="T374" i="1"/>
  <c r="T372" i="1"/>
  <c r="T361" i="1"/>
  <c r="T360" i="1"/>
  <c r="T359" i="1"/>
  <c r="T358" i="1"/>
  <c r="V342" i="1"/>
  <c r="U342" i="1"/>
  <c r="V341" i="1"/>
  <c r="U341" i="1"/>
  <c r="V340" i="1"/>
  <c r="U340" i="1"/>
  <c r="V339" i="1"/>
  <c r="U339" i="1"/>
  <c r="V338" i="1"/>
  <c r="U338" i="1"/>
  <c r="V337" i="1"/>
  <c r="U337" i="1"/>
  <c r="T342" i="1"/>
  <c r="T341" i="1"/>
  <c r="T340" i="1"/>
  <c r="T339" i="1"/>
  <c r="T338" i="1"/>
  <c r="T337" i="1"/>
  <c r="V332" i="1"/>
  <c r="U332" i="1"/>
  <c r="V331" i="1"/>
  <c r="U331" i="1"/>
  <c r="V330" i="1"/>
  <c r="U330" i="1"/>
  <c r="T332" i="1"/>
  <c r="T330" i="1"/>
  <c r="T331" i="1"/>
  <c r="V329" i="1"/>
  <c r="U329" i="1"/>
  <c r="V327" i="1"/>
  <c r="U327" i="1"/>
  <c r="V326" i="1"/>
  <c r="U326" i="1"/>
  <c r="T329" i="1"/>
  <c r="T328" i="1"/>
  <c r="T327" i="1"/>
  <c r="T326" i="1"/>
  <c r="F92" i="10" l="1"/>
  <c r="F93" i="10"/>
  <c r="C93" i="10"/>
  <c r="U314" i="1" l="1"/>
  <c r="U313" i="1"/>
  <c r="U312" i="1"/>
  <c r="U311" i="1"/>
  <c r="U302" i="1"/>
  <c r="U301" i="1"/>
  <c r="U300" i="1"/>
  <c r="U299" i="1"/>
  <c r="U282" i="1"/>
  <c r="U281" i="1"/>
  <c r="U280" i="1"/>
  <c r="U279" i="1"/>
  <c r="U240" i="1" l="1"/>
  <c r="U239" i="1"/>
  <c r="U238" i="1"/>
  <c r="U237" i="1"/>
  <c r="U236" i="1"/>
  <c r="U235" i="1"/>
  <c r="U234" i="1"/>
  <c r="U226" i="1"/>
  <c r="U225" i="1"/>
  <c r="U224" i="1"/>
  <c r="U223" i="1"/>
  <c r="U222" i="1"/>
  <c r="U221" i="1"/>
  <c r="U220" i="1"/>
  <c r="U219" i="1"/>
  <c r="X300" i="1"/>
  <c r="X312" i="1"/>
  <c r="X310" i="1"/>
  <c r="I102" i="10" s="1"/>
  <c r="X298" i="1"/>
  <c r="G102" i="10" s="1"/>
  <c r="X278" i="1"/>
  <c r="F102" i="10" s="1"/>
  <c r="X280" i="1" s="1"/>
  <c r="Q77" i="10"/>
  <c r="P77" i="10"/>
  <c r="Q76" i="10"/>
  <c r="P76" i="10"/>
  <c r="Q75" i="10"/>
  <c r="P75" i="10"/>
  <c r="H102" i="10" l="1"/>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J11" i="6"/>
  <c r="B36" i="6"/>
  <c r="C36" i="6"/>
  <c r="D36" i="6"/>
  <c r="B37" i="6"/>
  <c r="C37" i="6"/>
  <c r="D37" i="6"/>
  <c r="B38" i="6"/>
  <c r="C38" i="6"/>
  <c r="D38" i="6"/>
  <c r="B39" i="6"/>
  <c r="C39" i="6"/>
  <c r="D39" i="6"/>
  <c r="B41" i="6"/>
  <c r="T351" i="1"/>
  <c r="L355" i="1" s="1"/>
  <c r="T350" i="1"/>
  <c r="L354" i="1" s="1"/>
  <c r="T348" i="1"/>
  <c r="L352" i="1" s="1"/>
  <c r="T347" i="1"/>
  <c r="L351" i="1" s="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X382" i="1"/>
  <c r="K392" i="1" s="1"/>
  <c r="V375" i="1"/>
  <c r="X375" i="1" s="1"/>
  <c r="G386" i="1" s="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J15" i="6" s="1"/>
  <c r="U351" i="1"/>
  <c r="S351" i="1"/>
  <c r="R351" i="1"/>
  <c r="K355" i="1" s="1"/>
  <c r="V350" i="1"/>
  <c r="U350" i="1"/>
  <c r="S350" i="1"/>
  <c r="R350" i="1"/>
  <c r="K354" i="1" s="1"/>
  <c r="V349" i="1"/>
  <c r="W349" i="1" s="1"/>
  <c r="J13" i="6" s="1"/>
  <c r="U349" i="1"/>
  <c r="T349" i="1"/>
  <c r="L353" i="1" s="1"/>
  <c r="S349" i="1"/>
  <c r="R349" i="1"/>
  <c r="K353" i="1" s="1"/>
  <c r="V348" i="1"/>
  <c r="W348" i="1" s="1"/>
  <c r="P74" i="10" s="1"/>
  <c r="U348" i="1"/>
  <c r="S348" i="1"/>
  <c r="R348" i="1"/>
  <c r="K352" i="1" s="1"/>
  <c r="V347" i="1"/>
  <c r="W347" i="1" s="1"/>
  <c r="P73" i="10" s="1"/>
  <c r="U347" i="1"/>
  <c r="S347" i="1"/>
  <c r="L348" i="1" s="1"/>
  <c r="R347" i="1"/>
  <c r="K351" i="1" s="1"/>
  <c r="I344" i="1"/>
  <c r="D344" i="1"/>
  <c r="I343" i="1"/>
  <c r="D343" i="1"/>
  <c r="W342" i="1"/>
  <c r="J78" i="10" s="1"/>
  <c r="H356" i="1"/>
  <c r="S342" i="1"/>
  <c r="R342" i="1"/>
  <c r="G356" i="1" s="1"/>
  <c r="M342" i="1"/>
  <c r="W341" i="1"/>
  <c r="S341" i="1"/>
  <c r="R341" i="1"/>
  <c r="G355" i="1" s="1"/>
  <c r="M341" i="1"/>
  <c r="W340" i="1"/>
  <c r="J76" i="10" s="1"/>
  <c r="H354" i="1"/>
  <c r="S340" i="1"/>
  <c r="R340" i="1"/>
  <c r="G354" i="1" s="1"/>
  <c r="S339" i="1"/>
  <c r="R339" i="1"/>
  <c r="G353" i="1" s="1"/>
  <c r="D339" i="1"/>
  <c r="S338" i="1"/>
  <c r="R338" i="1"/>
  <c r="G352" i="1" s="1"/>
  <c r="S337" i="1"/>
  <c r="H348" i="1" s="1"/>
  <c r="R337" i="1"/>
  <c r="G351" i="1" s="1"/>
  <c r="E335" i="1"/>
  <c r="E334" i="1"/>
  <c r="H333" i="1"/>
  <c r="D357" i="1"/>
  <c r="S332" i="1"/>
  <c r="R332" i="1"/>
  <c r="C357" i="1" s="1"/>
  <c r="W331" i="1"/>
  <c r="D78" i="10" s="1"/>
  <c r="X331" i="1"/>
  <c r="E78" i="10" s="1"/>
  <c r="D356" i="1"/>
  <c r="S331" i="1"/>
  <c r="R331" i="1"/>
  <c r="C356" i="1" s="1"/>
  <c r="W330" i="1"/>
  <c r="D355" i="1"/>
  <c r="S330" i="1"/>
  <c r="R330" i="1"/>
  <c r="C355" i="1" s="1"/>
  <c r="D354" i="1"/>
  <c r="S329" i="1"/>
  <c r="R329" i="1"/>
  <c r="C354" i="1" s="1"/>
  <c r="V328" i="1"/>
  <c r="U328" i="1"/>
  <c r="D353" i="1"/>
  <c r="S328" i="1"/>
  <c r="R328" i="1"/>
  <c r="C353" i="1" s="1"/>
  <c r="D352" i="1"/>
  <c r="S327" i="1"/>
  <c r="R327" i="1"/>
  <c r="C352" i="1" s="1"/>
  <c r="W326" i="1"/>
  <c r="D73" i="10" s="1"/>
  <c r="D351" i="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H41" i="1"/>
  <c r="G41" i="1"/>
  <c r="D41" i="1"/>
  <c r="L40" i="1"/>
  <c r="K40" i="1"/>
  <c r="G40" i="1"/>
  <c r="D40"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R23" i="1"/>
  <c r="AD29" i="1" s="1"/>
  <c r="AC29" i="1" s="1"/>
  <c r="V22" i="1"/>
  <c r="K22" i="1" s="1"/>
  <c r="R22" i="1"/>
  <c r="F21" i="1" s="1"/>
  <c r="V21" i="1"/>
  <c r="AK87" i="1" s="1"/>
  <c r="V19" i="1"/>
  <c r="AD26" i="1" s="1"/>
  <c r="AC26" i="1" s="1"/>
  <c r="R19" i="1"/>
  <c r="AD23" i="1" s="1"/>
  <c r="AC23" i="1" s="1"/>
  <c r="V18" i="1"/>
  <c r="K17" i="1" s="1"/>
  <c r="R18" i="1"/>
  <c r="F17" i="1" s="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K23" i="1" l="1"/>
  <c r="F22" i="1"/>
  <c r="K18" i="1"/>
  <c r="F18" i="1"/>
  <c r="D24" i="7"/>
  <c r="E24" i="7" s="1"/>
  <c r="H334" i="1"/>
  <c r="G263" i="1"/>
  <c r="P80" i="10"/>
  <c r="P79" i="10"/>
  <c r="X358" i="1"/>
  <c r="D36" i="7"/>
  <c r="J12" i="6"/>
  <c r="P78" i="10"/>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L78" i="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W360" i="1"/>
  <c r="F369" i="1" s="1"/>
  <c r="T400" i="1"/>
  <c r="G402" i="1" s="1"/>
  <c r="S400" i="1"/>
  <c r="F402" i="1" s="1"/>
  <c r="B22" i="6"/>
  <c r="B20" i="6"/>
  <c r="B3" i="6"/>
  <c r="T362" i="1"/>
  <c r="T373" i="1" s="1"/>
  <c r="D384" i="1" s="1"/>
  <c r="C19" i="7"/>
  <c r="C27" i="7"/>
  <c r="L4" i="7"/>
  <c r="D4" i="7"/>
  <c r="K3" i="7"/>
  <c r="T15" i="7"/>
  <c r="U15" i="7" s="1"/>
  <c r="T20" i="7"/>
  <c r="T28" i="7"/>
  <c r="F12" i="1"/>
  <c r="F25" i="1"/>
  <c r="F39" i="1"/>
  <c r="E38" i="1"/>
  <c r="J39" i="1"/>
  <c r="U283" i="1"/>
  <c r="X279" i="1" s="1"/>
  <c r="T268" i="1"/>
  <c r="T269" i="1" s="1"/>
  <c r="H285" i="1" s="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91" i="1" s="1"/>
  <c r="AL66" i="1"/>
  <c r="AL68" i="1"/>
  <c r="AL70" i="1"/>
  <c r="AL72" i="1"/>
  <c r="AL91" i="1"/>
  <c r="Q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F10" i="1"/>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4" i="6"/>
  <c r="C28" i="6"/>
  <c r="I392" i="1"/>
  <c r="V389" i="1"/>
  <c r="I396" i="1" s="1"/>
  <c r="V388" i="1"/>
  <c r="I395" i="1" s="1"/>
  <c r="G392" i="1"/>
  <c r="C26" i="6"/>
  <c r="I356" i="1"/>
  <c r="S402" i="1"/>
  <c r="F404" i="1" s="1"/>
  <c r="C33" i="6"/>
  <c r="D3" i="7"/>
  <c r="T8" i="7"/>
  <c r="U8" i="7" s="1"/>
  <c r="D11" i="7"/>
  <c r="T19" i="7"/>
  <c r="T39" i="7"/>
  <c r="U39" i="7" s="1"/>
  <c r="C30" i="6"/>
  <c r="T3" i="7"/>
  <c r="T11" i="7"/>
  <c r="D20" i="7"/>
  <c r="T24" i="7"/>
  <c r="U24" i="7" s="1"/>
  <c r="D27" i="7"/>
  <c r="K27" i="7"/>
  <c r="S27" i="7"/>
  <c r="C35" i="7"/>
  <c r="T35" i="7"/>
  <c r="T40" i="7"/>
  <c r="U40" i="7" s="1"/>
  <c r="C27" i="6"/>
  <c r="C23" i="6"/>
  <c r="D8" i="7"/>
  <c r="E8" i="7" s="1"/>
  <c r="D16" i="7"/>
  <c r="E16" i="7" s="1"/>
  <c r="W225" i="1"/>
  <c r="J217" i="1" s="1"/>
  <c r="U315" i="1"/>
  <c r="M354" i="1"/>
  <c r="C32" i="6"/>
  <c r="C3" i="7"/>
  <c r="T4" i="7"/>
  <c r="D7" i="7"/>
  <c r="E7" i="7" s="1"/>
  <c r="L8" i="7"/>
  <c r="M8" i="7" s="1"/>
  <c r="C11" i="7"/>
  <c r="T12" i="7"/>
  <c r="D15" i="7"/>
  <c r="E15" i="7" s="1"/>
  <c r="T16" i="7"/>
  <c r="U16" i="7" s="1"/>
  <c r="K19" i="7"/>
  <c r="S19" i="7"/>
  <c r="T23" i="7"/>
  <c r="U23" i="7" s="1"/>
  <c r="T32" i="7"/>
  <c r="U32" i="7" s="1"/>
  <c r="D39" i="7"/>
  <c r="E39" i="7" s="1"/>
  <c r="W35" i="7"/>
  <c r="I89" i="10"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M358" i="1" s="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I294" i="1"/>
  <c r="F312" i="1"/>
  <c r="E354" i="1"/>
  <c r="E357" i="1"/>
  <c r="G399" i="1"/>
  <c r="X347" i="1"/>
  <c r="Q73" i="10" s="1"/>
  <c r="T364" i="1"/>
  <c r="D373" i="1" s="1"/>
  <c r="D374" i="1" s="1"/>
  <c r="D400" i="1"/>
  <c r="Q402" i="1"/>
  <c r="D404" i="1" s="1"/>
  <c r="H400" i="1"/>
  <c r="U402" i="1"/>
  <c r="H404" i="1" s="1"/>
  <c r="Q401" i="1"/>
  <c r="D403" i="1" s="1"/>
  <c r="U248" i="1"/>
  <c r="H280" i="1"/>
  <c r="E284" i="1"/>
  <c r="H295" i="1"/>
  <c r="S316" i="1"/>
  <c r="G324" i="1" s="1"/>
  <c r="E323" i="1"/>
  <c r="D391" i="1"/>
  <c r="W329" i="1"/>
  <c r="W332" i="1"/>
  <c r="W337" i="1"/>
  <c r="W339" i="1"/>
  <c r="I355" i="1"/>
  <c r="M352" i="1"/>
  <c r="X349" i="1"/>
  <c r="W350" i="1"/>
  <c r="J14" i="6" s="1"/>
  <c r="X350" i="1"/>
  <c r="U363" i="1"/>
  <c r="W372" i="1"/>
  <c r="C19" i="6" s="1"/>
  <c r="X372" i="1"/>
  <c r="G383" i="1" s="1"/>
  <c r="E391" i="1"/>
  <c r="U401" i="1"/>
  <c r="H403" i="1" s="1"/>
  <c r="H246" i="1"/>
  <c r="U253" i="1"/>
  <c r="U255" i="1"/>
  <c r="T303" i="1"/>
  <c r="E356" i="1"/>
  <c r="J391" i="1"/>
  <c r="X381" i="1"/>
  <c r="B30" i="6" s="1"/>
  <c r="K391" i="1"/>
  <c r="U381" i="1"/>
  <c r="B27" i="6" s="1"/>
  <c r="G367" i="1"/>
  <c r="W359" i="1"/>
  <c r="F368" i="1" s="1"/>
  <c r="E368" i="1"/>
  <c r="X359" i="1"/>
  <c r="G368" i="1" s="1"/>
  <c r="F392" i="1"/>
  <c r="S389" i="1"/>
  <c r="F396" i="1" s="1"/>
  <c r="S388" i="1"/>
  <c r="F395" i="1" s="1"/>
  <c r="J392" i="1"/>
  <c r="W389" i="1"/>
  <c r="J396" i="1" s="1"/>
  <c r="W388" i="1"/>
  <c r="J395" i="1" s="1"/>
  <c r="W441" i="1"/>
  <c r="K333" i="1" s="1"/>
  <c r="V441" i="1"/>
  <c r="J333" i="1" s="1"/>
  <c r="F243" i="1"/>
  <c r="U250" i="1"/>
  <c r="U303" i="1"/>
  <c r="X299" i="1" s="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H10" i="6" l="1"/>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H284" i="1"/>
  <c r="H347" i="1"/>
  <c r="G75" i="10"/>
  <c r="D87" i="10" s="1"/>
  <c r="D347" i="1"/>
  <c r="A75" i="10"/>
  <c r="A87" i="10" s="1"/>
  <c r="D399" i="1"/>
  <c r="M73" i="10"/>
  <c r="G85" i="10" s="1"/>
  <c r="L347" i="1"/>
  <c r="M75" i="10"/>
  <c r="G87" i="10" s="1"/>
  <c r="A73" i="10"/>
  <c r="A85" i="10" s="1"/>
  <c r="I298" i="1"/>
  <c r="U284" i="1"/>
  <c r="I299" i="1" s="1"/>
  <c r="U316" i="1"/>
  <c r="I324" i="1" s="1"/>
  <c r="X311" i="1"/>
  <c r="X313" i="1" s="1"/>
  <c r="AD91" i="1" s="1"/>
  <c r="I323" i="1"/>
  <c r="D371" i="1"/>
  <c r="H399" i="1"/>
  <c r="W3" i="7"/>
  <c r="D401" i="1" s="1"/>
  <c r="G11" i="7"/>
  <c r="T284" i="1"/>
  <c r="H299" i="1" s="1"/>
  <c r="T172" i="1"/>
  <c r="H187" i="1" s="1"/>
  <c r="F386" i="1"/>
  <c r="C22" i="6"/>
  <c r="P172" i="1"/>
  <c r="D187" i="1" s="1"/>
  <c r="G19" i="7"/>
  <c r="X263" i="1" s="1"/>
  <c r="W11" i="7"/>
  <c r="I86" i="10" s="1"/>
  <c r="W19" i="7"/>
  <c r="Q394" i="1"/>
  <c r="B31" i="6" s="1"/>
  <c r="S394" i="1"/>
  <c r="B33" i="6" s="1"/>
  <c r="U394" i="1"/>
  <c r="B35" i="6" s="1"/>
  <c r="F399" i="1"/>
  <c r="E399" i="1"/>
  <c r="R394" i="1"/>
  <c r="B32" i="6" s="1"/>
  <c r="T394" i="1"/>
  <c r="B34" i="6" s="1"/>
  <c r="O19" i="7"/>
  <c r="W442" i="1"/>
  <c r="K334" i="1" s="1"/>
  <c r="P361" i="1"/>
  <c r="P359" i="1"/>
  <c r="P329" i="1"/>
  <c r="P373" i="1"/>
  <c r="P358" i="1"/>
  <c r="D363" i="1" s="1"/>
  <c r="Q373" i="1"/>
  <c r="Q361" i="1"/>
  <c r="Q358" i="1"/>
  <c r="F363" i="1" s="1"/>
  <c r="Q359" i="1"/>
  <c r="Q329" i="1"/>
  <c r="Q360" i="1"/>
  <c r="O11" i="7"/>
  <c r="O3" i="7"/>
  <c r="G35" i="7"/>
  <c r="A39" i="7" s="1"/>
  <c r="O27" i="7"/>
  <c r="D33" i="6"/>
  <c r="B23" i="7"/>
  <c r="H401" i="1"/>
  <c r="D35" i="6"/>
  <c r="U403" i="1"/>
  <c r="H405" i="1" s="1"/>
  <c r="D32" i="6"/>
  <c r="B39" i="7"/>
  <c r="A7" i="7"/>
  <c r="R39" i="7"/>
  <c r="Q39" i="7"/>
  <c r="R23" i="7"/>
  <c r="G27" i="7"/>
  <c r="W27" i="7"/>
  <c r="I88" i="10"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X281" i="1"/>
  <c r="L294"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Q15" i="7" l="1"/>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C102" i="10"/>
  <c r="B102" i="10"/>
  <c r="D102" i="10"/>
  <c r="L279" i="1"/>
  <c r="E102" i="10"/>
  <c r="B100" i="10"/>
  <c r="A102" i="10"/>
  <c r="X265" i="1" s="1"/>
  <c r="L281" i="1" s="1"/>
  <c r="D24" i="6"/>
  <c r="D80" i="10"/>
  <c r="Q390" i="1"/>
  <c r="D397" i="1" s="1"/>
  <c r="B7" i="7"/>
  <c r="D23" i="6"/>
  <c r="D393" i="1"/>
  <c r="D188" i="1"/>
  <c r="F188" i="1"/>
  <c r="E188" i="1"/>
  <c r="L319"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AD89" i="1"/>
  <c r="B8" i="6"/>
  <c r="T403" i="1"/>
  <c r="G405" i="1" s="1"/>
  <c r="D34" i="6"/>
  <c r="G401" i="1"/>
  <c r="K393" i="1"/>
  <c r="D30" i="6"/>
  <c r="X390" i="1"/>
  <c r="K397" i="1" s="1"/>
  <c r="R31" i="7"/>
  <c r="Q31" i="7"/>
  <c r="B31" i="7"/>
  <c r="A31" i="7"/>
  <c r="L57" i="1"/>
  <c r="M57" i="1"/>
  <c r="X286" i="1"/>
  <c r="L300" i="1" s="1"/>
  <c r="L296" i="1"/>
  <c r="X287" i="1"/>
  <c r="L301" i="1" s="1"/>
  <c r="X283" i="1"/>
  <c r="L298" i="1" s="1"/>
  <c r="X301" i="1"/>
  <c r="AD90" i="1" s="1"/>
  <c r="L308" i="1"/>
  <c r="L321" i="1"/>
  <c r="X317" i="1"/>
  <c r="L325" i="1" s="1"/>
  <c r="X315" i="1"/>
  <c r="L323" i="1" s="1"/>
  <c r="W241" i="1"/>
  <c r="J233" i="1" s="1"/>
  <c r="J226" i="1"/>
  <c r="I188" i="1"/>
  <c r="W364" i="1"/>
  <c r="F373" i="1" s="1"/>
  <c r="F374" i="1" s="1"/>
  <c r="W373" i="1"/>
  <c r="C20" i="6" s="1"/>
  <c r="F371" i="1"/>
  <c r="G371" i="1"/>
  <c r="X373" i="1"/>
  <c r="G384" i="1" s="1"/>
  <c r="X364" i="1"/>
  <c r="G373" i="1" s="1"/>
  <c r="I92" i="10" l="1"/>
  <c r="I94" i="10"/>
  <c r="I93" i="10"/>
  <c r="G374" i="1"/>
  <c r="U264" i="1"/>
  <c r="U267" i="1"/>
  <c r="I283" i="1" s="1"/>
  <c r="U266" i="1"/>
  <c r="I282" i="1" s="1"/>
  <c r="U265" i="1"/>
  <c r="I281" i="1" s="1"/>
  <c r="C92" i="10"/>
  <c r="X318" i="1"/>
  <c r="L310" i="1"/>
  <c r="X305" i="1"/>
  <c r="L314" i="1" s="1"/>
  <c r="X303" i="1"/>
  <c r="L312" i="1" s="1"/>
  <c r="F384" i="1"/>
  <c r="W376" i="1"/>
  <c r="F387" i="1" s="1"/>
  <c r="I280" i="1" l="1"/>
  <c r="U268" i="1"/>
  <c r="L327" i="1"/>
  <c r="B9" i="6"/>
  <c r="AD92" i="1"/>
  <c r="U269" i="1" l="1"/>
  <c r="I285" i="1" s="1"/>
  <c r="I284" i="1"/>
  <c r="X264" i="1"/>
  <c r="X266" i="1" l="1"/>
  <c r="L280" i="1"/>
  <c r="L282" i="1" l="1"/>
  <c r="X268" i="1"/>
  <c r="L284" i="1" s="1"/>
  <c r="AD86" i="1"/>
  <c r="B7" i="6"/>
  <c r="X271" i="1"/>
  <c r="L286" i="1" s="1"/>
  <c r="X272" i="1"/>
  <c r="L287" i="1"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<sst xmlns="http://schemas.openxmlformats.org/spreadsheetml/2006/main" count="2600" uniqueCount="703">
  <si>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</si>
  <si>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</si>
  <si>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</si>
  <si>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</si>
  <si>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</si>
  <si>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</si>
  <si>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</si>
  <si>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</si>
  <si>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</si>
  <si>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</si>
  <si>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</si>
  <si>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</si>
  <si>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</si>
  <si>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</si>
  <si>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</si>
  <si>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</si>
  <si>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</si>
  <si>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</si>
  <si>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</si>
  <si>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</si>
  <si>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</si>
  <si>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</si>
  <si>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</si>
  <si>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</si>
  <si>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</si>
  <si>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</si>
  <si>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</si>
  <si>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</si>
  <si>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</si>
  <si>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</si>
  <si>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</si>
  <si>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</si>
  <si>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</si>
  <si>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</si>
  <si>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</si>
  <si>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</si>
  <si>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</si>
  <si>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</si>
  <si>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</si>
  <si>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</si>
  <si>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</si>
  <si>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</si>
  <si>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</si>
  <si>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</si>
  <si>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</si>
  <si>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</si>
  <si>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</si>
  <si>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</si>
  <si>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</si>
  <si>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</si>
  <si>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</si>
  <si>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</si>
  <si>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</si>
  <si>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</si>
  <si>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</si>
  <si>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</si>
  <si>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</si>
  <si>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</si>
  <si>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</si>
  <si>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</si>
  <si>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</si>
  <si>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</si>
  <si>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</si>
  <si>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</si>
  <si>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</si>
  <si>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</si>
  <si>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</si>
  <si>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</si>
  <si>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</si>
  <si>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</si>
  <si>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</si>
  <si>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</si>
  <si>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</si>
  <si>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</si>
  <si>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</si>
  <si>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</si>
  <si>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</si>
  <si>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</si>
  <si>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</si>
  <si>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</si>
  <si>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</si>
  <si>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</si>
  <si>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</si>
  <si>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</si>
  <si>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</si>
  <si>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</si>
  <si>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</si>
  <si>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</si>
  <si>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</si>
  <si>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</si>
  <si>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</si>
  <si>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</si>
  <si>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</si>
  <si>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</si>
  <si>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</si>
  <si>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</si>
  <si>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</si>
  <si>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</si>
  <si>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</si>
  <si>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</si>
  <si>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</si>
  <si>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</si>
  <si>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</si>
  <si>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</si>
  <si>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</si>
  <si>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</si>
  <si>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</si>
  <si>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</si>
  <si>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</si>
  <si>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</si>
  <si>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</si>
  <si>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</si>
  <si>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</si>
  <si>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</si>
  <si>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</si>
  <si>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</si>
  <si>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</si>
  <si>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</si>
  <si>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</si>
  <si>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</si>
  <si>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</si>
  <si>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</si>
  <si>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</si>
  <si>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</si>
  <si>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</si>
  <si>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</si>
  <si>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</si>
  <si>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</si>
  <si>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</si>
  <si>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</si>
  <si>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</si>
  <si>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</si>
  <si>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</si>
  <si>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</si>
  <si>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</si>
  <si>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</si>
  <si>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</si>
  <si>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</si>
  <si>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</si>
  <si>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</si>
  <si>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</si>
  <si>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</si>
  <si>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</si>
  <si>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</si>
  <si>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</si>
  <si>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</si>
  <si>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</si>
  <si>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</si>
  <si>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</si>
  <si>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</si>
  <si>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</si>
  <si>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</si>
  <si>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</si>
  <si>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</si>
  <si>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</si>
  <si>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</si>
  <si>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</si>
  <si>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</si>
  <si>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</si>
  <si>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</si>
  <si>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</si>
  <si>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</si>
  <si>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</si>
  <si>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</si>
  <si>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</si>
  <si>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</si>
  <si>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</si>
  <si>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</si>
  <si>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</si>
  <si>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</si>
  <si>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</si>
  <si>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</si>
  <si>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</si>
  <si>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</si>
  <si>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</si>
  <si>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</si>
  <si>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</si>
  <si>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</si>
  <si>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</si>
  <si>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</si>
  <si>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</si>
  <si>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</si>
  <si>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</si>
  <si>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</si>
  <si>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</si>
  <si>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</si>
  <si>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</si>
  <si>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</si>
  <si>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</si>
  <si>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</si>
  <si>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</si>
  <si>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</si>
  <si>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</si>
  <si>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</si>
  <si>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</si>
  <si>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</si>
  <si>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</si>
  <si>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</si>
  <si>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</si>
  <si>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</si>
  <si>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</si>
  <si>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</si>
  <si>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</si>
  <si>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</si>
  <si>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</si>
  <si>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</si>
  <si>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</si>
  <si>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</si>
  <si>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</si>
  <si>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</si>
  <si>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</si>
  <si>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</si>
  <si>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</si>
  <si>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</si>
  <si>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</si>
  <si>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</si>
  <si>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</si>
  <si>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</si>
  <si>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</si>
  <si>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</si>
  <si>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</si>
  <si>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</si>
  <si>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</si>
  <si>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</si>
  <si>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</si>
  <si>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</si>
  <si>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</si>
  <si>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</si>
  <si>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</si>
  <si>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</si>
  <si>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</si>
  <si>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</si>
  <si>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</si>
  <si>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</si>
  <si>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</si>
  <si>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</si>
  <si>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</si>
  <si>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</si>
  <si>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</si>
  <si>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</si>
  <si>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</si>
  <si>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</si>
  <si>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</si>
  <si>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</si>
  <si>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</si>
  <si>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</si>
  <si>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</si>
  <si>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</si>
  <si>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</si>
  <si>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</si>
  <si>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</si>
  <si>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</si>
  <si>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</si>
  <si>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</si>
  <si>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</si>
  <si>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</si>
  <si>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</si>
  <si>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</si>
  <si>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</si>
  <si>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</si>
  <si>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</si>
  <si>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</si>
  <si>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</si>
  <si>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</si>
  <si>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</si>
  <si>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</si>
  <si>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</si>
  <si>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</si>
  <si>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</si>
  <si>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</si>
  <si>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</si>
  <si>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</si>
  <si>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</si>
  <si>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</si>
  <si>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</si>
  <si>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</si>
  <si>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</si>
  <si>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</si>
  <si>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</si>
  <si>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</si>
  <si>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</si>
  <si>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</si>
  <si>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</si>
  <si>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</si>
  <si>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</si>
  <si>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</si>
  <si>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</si>
  <si>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</si>
  <si>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</si>
  <si>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</si>
  <si>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</si>
  <si>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</si>
  <si>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</si>
  <si>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</si>
  <si>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</si>
  <si>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</si>
  <si>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</si>
  <si>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</si>
  <si>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</si>
  <si>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</si>
  <si>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</si>
  <si>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</si>
  <si>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</si>
  <si>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</si>
  <si>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</si>
  <si>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</si>
  <si>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</si>
  <si>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</si>
  <si>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</si>
  <si>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</si>
  <si>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</si>
  <si>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</si>
  <si>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</si>
  <si>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</si>
  <si>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</si>
  <si>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</si>
  <si>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</si>
  <si>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</si>
  <si>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</si>
  <si>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</si>
  <si>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</si>
  <si>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</si>
  <si>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</si>
  <si>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</si>
  <si>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</si>
  <si>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</si>
  <si>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</si>
  <si>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</si>
  <si>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</si>
  <si>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</si>
  <si>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</si>
  <si>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</si>
  <si>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</si>
  <si>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</si>
  <si>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</si>
  <si>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</si>
  <si>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</si>
  <si>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</si>
  <si>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</si>
  <si>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</si>
  <si>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</si>
  <si>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</si>
  <si>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</si>
  <si>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</si>
  <si>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</si>
  <si>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</si>
  <si>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</si>
  <si>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</si>
  <si>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</si>
  <si>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</si>
  <si>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</si>
  <si>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</si>
  <si>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</si>
  <si>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</si>
  <si>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</si>
  <si>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</si>
  <si>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</si>
  <si>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</si>
  <si>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</si>
  <si>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</si>
  <si>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</si>
  <si>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</si>
  <si>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</si>
  <si>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</si>
  <si>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</si>
  <si>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</si>
  <si>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</si>
  <si>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</si>
  <si>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</si>
  <si>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</si>
  <si>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</si>
  <si>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</si>
  <si>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</si>
  <si>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</si>
  <si>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</si>
  <si>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</si>
  <si>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</si>
  <si>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</si>
  <si>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</si>
  <si>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</si>
  <si>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</si>
  <si>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</si>
  <si>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</si>
  <si>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</si>
  <si>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</si>
  <si>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</si>
  <si>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</si>
  <si>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</si>
  <si>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</si>
  <si>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</si>
  <si>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</si>
  <si>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</si>
  <si>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</si>
  <si>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</si>
  <si>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</si>
  <si>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</si>
  <si>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</si>
  <si>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</si>
  <si>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</si>
  <si>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</si>
  <si>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</si>
  <si>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</si>
  <si>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</si>
  <si>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</si>
  <si>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</si>
  <si>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</si>
  <si>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</si>
  <si>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</si>
  <si>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</si>
  <si>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</si>
  <si>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</si>
  <si>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</si>
  <si>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</si>
  <si>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</si>
  <si>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</si>
  <si>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</si>
  <si>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</si>
  <si>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</si>
  <si>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</si>
  <si>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</si>
  <si>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</si>
  <si>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</si>
  <si>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</si>
  <si>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</si>
  <si>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</si>
  <si>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</si>
  <si>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</si>
  <si>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</si>
  <si>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</si>
  <si>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</si>
  <si>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</si>
  <si>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</si>
  <si>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</si>
  <si>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</si>
  <si>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</si>
  <si>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</si>
  <si>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</si>
  <si>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</si>
  <si>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</si>
  <si>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</si>
  <si>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</si>
  <si>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</si>
  <si>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</si>
  <si>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</si>
  <si>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</si>
  <si>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</si>
  <si>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</si>
  <si>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</si>
  <si>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</si>
  <si>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</si>
  <si>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</si>
  <si>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</si>
  <si>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</si>
  <si>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</si>
  <si>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</si>
  <si>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</si>
  <si>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</si>
  <si>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</si>
  <si>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</si>
  <si>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</si>
  <si>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</si>
  <si>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</si>
  <si>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</si>
  <si>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</si>
  <si>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</si>
  <si>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</si>
  <si>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</si>
  <si>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</si>
  <si>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</si>
  <si>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</si>
  <si>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</si>
  <si>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</si>
  <si>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</si>
  <si>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</si>
  <si>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</si>
  <si>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</si>
  <si>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</si>
  <si>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</si>
  <si>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</si>
  <si>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</si>
  <si>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</si>
  <si>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</si>
  <si>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</si>
  <si>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</si>
  <si>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</si>
  <si>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</si>
  <si>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</si>
  <si>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</si>
  <si>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</si>
  <si>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</si>
  <si>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</si>
  <si>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</si>
  <si>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</si>
  <si>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</si>
  <si>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</si>
  <si>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</si>
  <si>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</si>
  <si>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</si>
  <si>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</si>
  <si>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</si>
  <si>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</si>
  <si>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</si>
  <si>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</si>
  <si>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</si>
  <si>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</si>
  <si>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</si>
  <si>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</si>
  <si>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</si>
  <si>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</si>
  <si>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</si>
  <si>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</si>
  <si>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</si>
  <si>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</si>
  <si>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</si>
  <si>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</si>
  <si>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</si>
  <si>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</si>
  <si>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</si>
  <si>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</si>
  <si>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</si>
  <si>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</si>
  <si>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</si>
  <si>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</si>
  <si>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</si>
  <si>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</si>
  <si>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</si>
  <si>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</si>
  <si>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</si>
  <si>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</si>
  <si>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</si>
  <si>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</si>
  <si>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</si>
  <si>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</si>
  <si>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</si>
  <si>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</si>
  <si>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</si>
  <si>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</si>
  <si>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</si>
  <si>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</si>
  <si>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</si>
  <si>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</si>
  <si>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</si>
  <si>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</si>
  <si>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</si>
  <si>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</si>
  <si>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</si>
  <si>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</si>
  <si>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</si>
  <si>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</si>
  <si>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</si>
  <si>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</si>
  <si>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</si>
  <si>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</si>
  <si>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</si>
  <si>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</si>
  <si>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</si>
  <si>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</si>
  <si>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</si>
  <si>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</si>
  <si>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</si>
  <si>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</si>
  <si>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</si>
  <si>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</si>
  <si>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</si>
  <si>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</si>
  <si>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</si>
  <si>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</si>
  <si>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</si>
  <si>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</si>
  <si>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</si>
  <si>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</si>
  <si>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</si>
  <si>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</si>
  <si>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</si>
  <si>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</si>
  <si>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</si>
  <si>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</si>
  <si>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</si>
  <si>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</si>
  <si>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</si>
  <si>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</si>
  <si>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</si>
  <si>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</si>
  <si>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</si>
  <si>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</si>
  <si>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</si>
  <si>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</si>
  <si>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</si>
  <si>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</si>
  <si>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</si>
  <si>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</si>
  <si>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</si>
  <si>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</si>
  <si>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</si>
  <si>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</si>
  <si>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</si>
  <si>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</si>
  <si>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</si>
  <si>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</si>
  <si>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</si>
  <si>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</si>
  <si>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</si>
  <si>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</si>
  <si>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</si>
  <si>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</si>
  <si>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</si>
  <si>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</si>
  <si>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</si>
  <si>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</si>
  <si>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</si>
  <si>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</si>
  <si>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</si>
  <si>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</si>
  <si>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</si>
  <si>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</si>
  <si>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</si>
  <si>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</si>
  <si>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</si>
  <si>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</si>
  <si>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</si>
  <si>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</si>
  <si>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</si>
  <si>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</si>
  <si>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</si>
  <si>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</si>
  <si>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</si>
  <si>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</si>
  <si>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</si>
  <si>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</si>
  <si>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</si>
  <si>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</si>
  <si>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</si>
  <si>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</si>
  <si>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</si>
  <si>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</si>
  <si>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</si>
  <si>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</si>
  <si>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</si>
  <si>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</si>
  <si>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</si>
  <si>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</si>
  <si>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</si>
  <si>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</si>
  <si>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</si>
  <si>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</si>
  <si>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</si>
  <si>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</si>
  <si>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</si>
  <si>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</si>
  <si>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</si>
  <si>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</si>
  <si>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</si>
  <si>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</si>
  <si>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</si>
  <si>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</si>
  <si>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</si>
  <si>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</si>
  <si>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</si>
  <si>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</si>
  <si>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</si>
  <si>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</si>
  <si>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</si>
  <si>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</si>
  <si>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</si>
  <si>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</si>
  <si>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</si>
  <si>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</si>
  <si>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</si>
  <si>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</si>
  <si>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</si>
  <si>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</si>
  <si>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</si>
  <si>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</si>
  <si>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</si>
  <si>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</si>
  <si>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</si>
  <si>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</si>
  <si>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</si>
  <si>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</si>
  <si>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</si>
  <si>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</si>
  <si>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</si>
  <si>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</si>
  <si>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</si>
  <si>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</si>
  <si>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</si>
  <si>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</si>
  <si>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</si>
  <si>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</si>
  <si>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</si>
  <si>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</si>
  <si>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</si>
  <si>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</si>
  <si>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</si>
  <si>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</si>
  <si>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</si>
  <si>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</si>
  <si>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</si>
  <si>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</si>
  <si>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</si>
  <si>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</si>
  <si>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</si>
  <si>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2.2-20180420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</si>
</sst>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4" formatCode="0.000000"/>
    <numFmt numFmtId="175" formatCode="0.000#"/>
    <numFmt numFmtId="176" formatCode="[$-409]d/mmm/yyyy;@"/>
    <numFmt numFmtId="177" formatCode="mmm/yyyy"/>
  </numFmts>
  <fonts count="55">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sz val="8"/>
      <name val="Tahoma"/>
      <family val="2"/>
    </font>
    <font>
      <b/>
      <sz val="14"/>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93">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4"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5"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6" xfId="0" applyNumberFormat="1" applyFont="1" applyBorder="1" applyAlignment="1" applyProtection="1">
      <alignment horizontal="center" vertical="center"/>
      <protection locked="0"/>
    </xf>
    <xf numFmtId="167" fontId="10" fillId="0" borderId="117"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9"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0"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1"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4" fontId="26" fillId="0" borderId="122" xfId="2" applyNumberFormat="1" applyFont="1" applyBorder="1" applyAlignment="1">
      <alignment horizontal="center" vertical="center"/>
    </xf>
    <xf numFmtId="0" fontId="26" fillId="0" borderId="123"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5" fontId="26" fillId="0" borderId="82" xfId="2" applyNumberFormat="1" applyFont="1" applyBorder="1" applyAlignment="1">
      <alignment horizontal="center" vertical="center"/>
    </xf>
    <xf numFmtId="175"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4" xfId="0" applyBorder="1"/>
    <xf numFmtId="0" fontId="0" fillId="0" borderId="125" xfId="0" applyBorder="1"/>
    <xf numFmtId="0" fontId="0" fillId="0" borderId="126" xfId="0" applyBorder="1"/>
    <xf numFmtId="0" fontId="0" fillId="0" borderId="127" xfId="0" applyBorder="1"/>
    <xf numFmtId="0" fontId="0" fillId="0" borderId="37" xfId="0" applyBorder="1"/>
    <xf numFmtId="0" fontId="0" fillId="0" borderId="38" xfId="0" applyBorder="1"/>
    <xf numFmtId="0" fontId="0" fillId="0" borderId="128"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29" xfId="0" applyNumberFormat="1" applyFont="1" applyFill="1" applyBorder="1" applyAlignment="1">
      <alignment horizontal="center" vertical="center"/>
    </xf>
    <xf numFmtId="167" fontId="4" fillId="4" borderId="130"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170" fontId="4" fillId="0" borderId="17" xfId="0" applyNumberFormat="1" applyFont="1" applyBorder="1" applyAlignment="1">
      <alignment horizontal="center" vertical="center"/>
    </xf>
    <xf numFmtId="2" fontId="22" fillId="0" borderId="37" xfId="2" applyNumberFormat="1" applyFont="1" applyBorder="1">
      <alignment vertical="top"/>
    </xf>
    <xf numFmtId="0" fontId="22" fillId="0" borderId="131"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3" xfId="4" applyFont="1" applyBorder="1" applyAlignment="1">
      <alignment horizontal="center"/>
    </xf>
    <xf numFmtId="0" fontId="10" fillId="0" borderId="0" xfId="4" applyFont="1" applyAlignment="1">
      <alignment horizontal="right"/>
    </xf>
    <xf numFmtId="167" fontId="25" fillId="15" borderId="115" xfId="4" applyNumberFormat="1" applyFont="1" applyFill="1" applyBorder="1" applyAlignment="1">
      <alignment horizontal="center"/>
    </xf>
    <xf numFmtId="167" fontId="25" fillId="0" borderId="115"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24" fillId="14" borderId="55" xfId="4" applyFont="1" applyFill="1" applyBorder="1" applyAlignment="1">
      <alignment horizontal="center"/>
    </xf>
    <xf numFmtId="0" fontId="24" fillId="14" borderId="132" xfId="4" applyFont="1" applyFill="1" applyBorder="1" applyAlignment="1">
      <alignment horizontal="center"/>
    </xf>
    <xf numFmtId="0" fontId="25" fillId="0" borderId="132" xfId="4" applyBorder="1" applyAlignment="1">
      <alignment horizontal="center"/>
    </xf>
    <xf numFmtId="0" fontId="47" fillId="0" borderId="0" xfId="4" applyFont="1"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32" xfId="4" applyFont="1" applyBorder="1" applyAlignment="1">
      <alignment horizontal="center"/>
    </xf>
    <xf numFmtId="0" fontId="24" fillId="0" borderId="55" xfId="4" applyFont="1" applyBorder="1" applyAlignment="1">
      <alignment horizontal="center"/>
    </xf>
    <xf numFmtId="0" fontId="24" fillId="0" borderId="132" xfId="4" applyFont="1" applyBorder="1" applyAlignment="1">
      <alignment horizontal="center"/>
    </xf>
    <xf numFmtId="0" fontId="28" fillId="0" borderId="0" xfId="4" applyFont="1" applyAlignment="1">
      <alignment horizontal="left" vertical="center" wrapText="1"/>
    </xf>
    <xf numFmtId="0" fontId="31" fillId="0" borderId="0" xfId="4" applyFont="1" applyAlignment="1">
      <alignment horizontal="center" vertical="center"/>
    </xf>
    <xf numFmtId="0" fontId="24" fillId="0" borderId="23" xfId="4" applyFont="1" applyBorder="1" applyAlignment="1">
      <alignment horizontal="center"/>
    </xf>
    <xf numFmtId="0" fontId="25" fillId="0" borderId="133" xfId="4" applyFont="1" applyBorder="1" applyAlignment="1">
      <alignment horizontal="center"/>
    </xf>
    <xf numFmtId="0" fontId="25" fillId="0" borderId="134" xfId="4" applyFont="1" applyBorder="1" applyAlignment="1">
      <alignment horizontal="center"/>
    </xf>
    <xf numFmtId="0" fontId="25" fillId="0" borderId="135" xfId="4" applyFont="1" applyBorder="1" applyAlignment="1">
      <alignment horizontal="center"/>
    </xf>
    <xf numFmtId="0" fontId="25" fillId="0" borderId="136" xfId="4" applyFont="1" applyBorder="1" applyAlignment="1">
      <alignment horizontal="center"/>
    </xf>
    <xf numFmtId="0" fontId="24" fillId="0" borderId="131" xfId="4" applyFont="1" applyBorder="1" applyAlignment="1">
      <alignment horizontal="center"/>
    </xf>
    <xf numFmtId="0" fontId="24" fillId="0" borderId="99" xfId="4" applyFont="1" applyBorder="1" applyAlignment="1">
      <alignment horizontal="center"/>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32" xfId="4" applyFont="1" applyFill="1" applyBorder="1" applyAlignment="1">
      <alignment horizontal="center"/>
    </xf>
    <xf numFmtId="177" fontId="25" fillId="14" borderId="55" xfId="4" applyNumberFormat="1" applyFont="1" applyFill="1" applyBorder="1" applyAlignment="1">
      <alignment horizontal="center"/>
    </xf>
    <xf numFmtId="177" fontId="25" fillId="14" borderId="23" xfId="4" applyNumberFormat="1" applyFont="1" applyFill="1" applyBorder="1" applyAlignment="1">
      <alignment horizontal="center"/>
    </xf>
    <xf numFmtId="177" fontId="25" fillId="14" borderId="132" xfId="4" applyNumberFormat="1" applyFont="1" applyFill="1" applyBorder="1" applyAlignment="1">
      <alignment horizontal="center"/>
    </xf>
    <xf numFmtId="0" fontId="23" fillId="0" borderId="0" xfId="4" applyFont="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32" xfId="4" applyNumberFormat="1" applyFont="1" applyFill="1"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32" xfId="4" applyNumberFormat="1" applyFont="1" applyFill="1" applyBorder="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32" xfId="4" applyBorder="1" applyAlignment="1">
      <alignment horizontal="left" vertical="top" wrapText="1"/>
    </xf>
    <xf numFmtId="0" fontId="24" fillId="0" borderId="111" xfId="4" applyFont="1" applyFill="1" applyBorder="1" applyAlignment="1">
      <alignment horizontal="left" vertical="center" wrapText="1"/>
    </xf>
    <xf numFmtId="0" fontId="24" fillId="0" borderId="137" xfId="4" applyFont="1" applyFill="1" applyBorder="1" applyAlignment="1">
      <alignment horizontal="left" vertical="center" wrapText="1"/>
    </xf>
    <xf numFmtId="0" fontId="24" fillId="0" borderId="112" xfId="4" applyFont="1" applyFill="1" applyBorder="1" applyAlignment="1">
      <alignment horizontal="left" vertical="center" wrapText="1"/>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4" fillId="0" borderId="0" xfId="0" applyFont="1" applyAlignment="1">
      <alignment horizontal="center" vertical="center"/>
    </xf>
    <xf numFmtId="0" fontId="10" fillId="0" borderId="98" xfId="0" applyFont="1" applyBorder="1" applyAlignment="1" applyProtection="1">
      <alignment horizontal="center" vertical="center"/>
      <protection locked="0"/>
    </xf>
    <xf numFmtId="166" fontId="4" fillId="4" borderId="22" xfId="0" applyNumberFormat="1" applyFont="1" applyFill="1" applyBorder="1" applyAlignment="1">
      <alignment horizontal="center" vertical="center" wrapText="1"/>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25" xfId="0" applyBorder="1" applyAlignment="1">
      <alignment horizontal="center"/>
    </xf>
    <xf numFmtId="0" fontId="0" fillId="0" borderId="126" xfId="0" applyBorder="1" applyAlignment="1">
      <alignment horizontal="center"/>
    </xf>
    <xf numFmtId="0" fontId="0" fillId="0" borderId="0" xfId="0" applyAlignment="1">
      <alignment horizontal="center"/>
    </xf>
    <xf numFmtId="0" fontId="24" fillId="0" borderId="0" xfId="4" applyFont="1" applyAlignment="1">
      <alignment horizontal="center" wrapText="1"/>
    </xf>
    <xf numFmtId="0" fontId="54" fillId="0" borderId="0" xfId="4" applyFont="1" applyAlignment="1">
      <alignment horizontal="center"/>
    </xf>
    <xf numFmtId="0" fontId="34" fillId="0" borderId="0" xfId="4" applyFont="1" applyAlignment="1">
      <alignment horizontal="center"/>
    </xf>
    <xf numFmtId="0" fontId="35" fillId="0" borderId="0" xfId="4" applyFont="1"/>
    <xf numFmtId="0" fontId="25" fillId="0" borderId="22" xfId="4" applyBorder="1" applyAlignment="1">
      <alignment horizontal="left"/>
    </xf>
    <xf numFmtId="0" fontId="25" fillId="0" borderId="23" xfId="4" applyBorder="1" applyAlignment="1">
      <alignment horizontal="left"/>
    </xf>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8" xfId="4" applyFont="1" applyBorder="1" applyAlignment="1">
      <alignment horizontal="center"/>
    </xf>
    <xf numFmtId="0" fontId="36" fillId="0" borderId="139" xfId="4" applyFont="1" applyBorder="1" applyAlignment="1">
      <alignment horizontal="center" wrapText="1"/>
    </xf>
    <xf numFmtId="0" fontId="36" fillId="0" borderId="139" xfId="4" applyFont="1" applyBorder="1" applyAlignment="1">
      <alignment horizontal="center"/>
    </xf>
    <xf numFmtId="0" fontId="36" fillId="0" borderId="140" xfId="4" applyFont="1" applyBorder="1" applyAlignment="1">
      <alignment horizontal="center" wrapText="1"/>
    </xf>
    <xf numFmtId="0" fontId="38" fillId="0" borderId="58" xfId="4" applyFont="1" applyBorder="1" applyAlignment="1">
      <alignment horizontal="left" vertical="center" wrapText="1"/>
    </xf>
    <xf numFmtId="0" fontId="38" fillId="0" borderId="115" xfId="4" applyFont="1" applyBorder="1" applyAlignment="1">
      <alignment horizontal="center" vertical="center" wrapText="1"/>
    </xf>
    <xf numFmtId="0" fontId="38" fillId="0" borderId="99" xfId="4" applyFont="1" applyBorder="1" applyAlignment="1">
      <alignment horizontal="left" vertical="center" wrapText="1"/>
    </xf>
    <xf numFmtId="14" fontId="38" fillId="0" borderId="115" xfId="4" applyNumberFormat="1" applyFont="1" applyBorder="1" applyAlignment="1">
      <alignment horizontal="center" vertical="center" wrapText="1"/>
    </xf>
    <xf numFmtId="0" fontId="38" fillId="0" borderId="141" xfId="4" applyFont="1" applyBorder="1"/>
    <xf numFmtId="0" fontId="38" fillId="0" borderId="142" xfId="4" applyFont="1" applyBorder="1" applyAlignment="1">
      <alignment horizontal="left" vertical="center" wrapText="1"/>
    </xf>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3" xfId="4" applyFont="1" applyBorder="1"/>
    <xf numFmtId="0" fontId="38" fillId="0" borderId="144" xfId="4" applyFont="1" applyBorder="1" applyAlignment="1">
      <alignment vertical="center"/>
    </xf>
    <xf numFmtId="0" fontId="38" fillId="0" borderId="89" xfId="4" applyFont="1" applyBorder="1" applyAlignment="1">
      <alignment horizontal="center" vertical="center" wrapText="1"/>
    </xf>
    <xf numFmtId="0" fontId="38" fillId="0" borderId="82" xfId="4" applyFont="1" applyBorder="1" applyAlignment="1">
      <alignment horizontal="left" vertical="center" wrapText="1"/>
    </xf>
    <xf numFmtId="14" fontId="38" fillId="0" borderId="82" xfId="4" applyNumberFormat="1" applyFont="1" applyBorder="1" applyAlignment="1">
      <alignment horizontal="center" vertical="center" wrapText="1"/>
    </xf>
    <xf numFmtId="0" fontId="38" fillId="0" borderId="116" xfId="4" applyFont="1" applyBorder="1"/>
    <xf numFmtId="0" fontId="25" fillId="0" borderId="58" xfId="4" applyBorder="1" applyAlignment="1">
      <alignment vertical="center"/>
    </xf>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21" xfId="4" applyFont="1" applyBorder="1"/>
    <xf numFmtId="0" fontId="25" fillId="0" borderId="142" xfId="4" applyBorder="1" applyAlignment="1">
      <alignment vertical="center"/>
    </xf>
    <xf numFmtId="0" fontId="38" fillId="0" borderId="90"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5" xfId="4" applyFont="1" applyBorder="1"/>
    <xf numFmtId="0" fontId="38" fillId="0" borderId="144" xfId="4" applyFont="1" applyBorder="1" applyAlignment="1">
      <alignment vertical="center" wrapText="1"/>
    </xf>
    <xf numFmtId="0" fontId="38" fillId="0" borderId="146" xfId="4" applyFont="1" applyBorder="1" applyAlignment="1">
      <alignment horizontal="center" vertical="center" wrapText="1"/>
    </xf>
    <xf numFmtId="0" fontId="38" fillId="0" borderId="147" xfId="4" applyFont="1" applyBorder="1" applyAlignment="1">
      <alignment horizontal="left" vertical="center" wrapText="1"/>
    </xf>
    <xf numFmtId="0" fontId="38" fillId="0" borderId="148" xfId="4" applyFont="1" applyBorder="1"/>
    <xf numFmtId="0" fontId="25" fillId="0" borderId="142" xfId="4" applyBorder="1" applyAlignment="1">
      <alignment vertical="center" wrapText="1"/>
    </xf>
    <xf numFmtId="0" fontId="38" fillId="0" borderId="149" xfId="4" applyFont="1" applyBorder="1" applyAlignment="1">
      <alignment horizontal="left" vertical="center" wrapText="1"/>
    </xf>
    <xf numFmtId="0" fontId="38" fillId="0" borderId="85" xfId="4" applyFont="1" applyBorder="1"/>
    <xf numFmtId="0" fontId="38" fillId="0" borderId="144" xfId="4" applyFont="1" applyBorder="1" applyAlignment="1">
      <alignment horizontal="left" vertical="center" wrapText="1"/>
    </xf>
    <xf numFmtId="0" fontId="38" fillId="0" borderId="82" xfId="4" applyFont="1" applyBorder="1" applyAlignment="1">
      <alignment horizontal="center" vertical="center" wrapText="1"/>
    </xf>
    <xf numFmtId="0" fontId="38" fillId="0" borderId="83"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144" xfId="4" applyFont="1" applyBorder="1" applyAlignment="1">
      <alignment horizontal="left" vertical="center"/>
    </xf>
    <xf numFmtId="0" fontId="38" fillId="0" borderId="58" xfId="4" applyFont="1" applyBorder="1" applyAlignment="1">
      <alignment horizontal="left" vertical="center"/>
    </xf>
    <xf numFmtId="0" fontId="38" fillId="0" borderId="37" xfId="4" applyFont="1" applyBorder="1" applyAlignment="1">
      <alignment horizontal="center" vertical="center" wrapText="1"/>
    </xf>
    <xf numFmtId="0" fontId="38" fillId="0" borderId="115" xfId="4" applyFont="1" applyBorder="1" applyAlignment="1">
      <alignment horizontal="left" vertical="center" wrapText="1"/>
    </xf>
    <xf numFmtId="0" fontId="38" fillId="0" borderId="88" xfId="4" applyFont="1" applyBorder="1"/>
    <xf numFmtId="0" fontId="38" fillId="0" borderId="142" xfId="4" applyFont="1" applyBorder="1" applyAlignment="1">
      <alignment horizontal="left" vertical="center"/>
    </xf>
    <xf numFmtId="0" fontId="38" fillId="0" borderId="132" xfId="4" applyFont="1" applyBorder="1" applyAlignment="1">
      <alignment horizontal="center" vertical="center" wrapText="1"/>
    </xf>
    <xf numFmtId="0" fontId="38" fillId="0" borderId="149" xfId="4" applyFont="1" applyBorder="1" applyAlignment="1">
      <alignment horizontal="center" vertical="center" wrapText="1"/>
    </xf>
    <xf numFmtId="0" fontId="38" fillId="0" borderId="150" xfId="4" applyFont="1" applyBorder="1" applyAlignment="1">
      <alignment horizontal="center" vertical="center" wrapText="1"/>
    </xf>
    <xf numFmtId="0" fontId="25" fillId="0" borderId="58" xfId="4" applyBorder="1" applyAlignment="1">
      <alignment horizontal="left" vertical="center" wrapText="1"/>
    </xf>
    <xf numFmtId="0" fontId="25" fillId="0" borderId="142" xfId="4" applyBorder="1" applyAlignment="1">
      <alignment horizontal="left" vertical="center" wrapText="1"/>
    </xf>
    <xf numFmtId="14" fontId="38" fillId="0" borderId="47" xfId="4" applyNumberFormat="1" applyFont="1" applyBorder="1" applyAlignment="1">
      <alignment horizontal="center" vertical="center" wrapText="1"/>
    </xf>
    <xf numFmtId="0" fontId="38" fillId="0" borderId="91" xfId="4" applyFont="1" applyBorder="1" applyAlignment="1">
      <alignment vertical="center" wrapText="1"/>
    </xf>
    <xf numFmtId="0" fontId="38" fillId="0" borderId="151" xfId="4" applyFont="1" applyBorder="1" applyAlignment="1">
      <alignment horizontal="center" vertical="center" wrapText="1"/>
    </xf>
    <xf numFmtId="0" fontId="38" fillId="0" borderId="92" xfId="4" applyFont="1" applyBorder="1" applyAlignment="1">
      <alignment horizontal="left" vertical="center" wrapText="1"/>
    </xf>
    <xf numFmtId="14" fontId="38" fillId="0" borderId="92" xfId="4" applyNumberFormat="1" applyFont="1" applyBorder="1" applyAlignment="1">
      <alignment horizontal="center" vertical="center" wrapText="1"/>
    </xf>
    <xf numFmtId="0" fontId="38" fillId="0" borderId="94" xfId="4" applyFont="1" applyBorder="1"/>
    <xf numFmtId="0" fontId="38" fillId="0" borderId="142" xfId="4" applyFont="1" applyBorder="1" applyAlignment="1">
      <alignment vertical="center" wrapText="1"/>
    </xf>
    <xf numFmtId="0" fontId="38" fillId="0" borderId="152" xfId="4" applyFont="1" applyBorder="1" applyAlignment="1">
      <alignment horizontal="center"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0" xfId="4" applyFont="1"/>
    <xf numFmtId="177" fontId="25" fillId="0" borderId="22" xfId="4" applyNumberFormat="1" applyBorder="1" applyAlignment="1">
      <alignment horizontal="left"/>
    </xf>
    <xf numFmtId="176" fontId="25" fillId="0" borderId="22" xfId="4" applyNumberFormat="1" applyBorder="1" applyAlignment="1">
      <alignment horizontal="left"/>
    </xf>
  </cellXfs>
  <cellStyles count="6">
    <cellStyle name="Explanatory Text" xfId="1" builtinId="53"/>
    <cellStyle name="Explanatory Text 2" xfId="3"/>
    <cellStyle name="Normal" xfId="0" builtinId="0"/>
    <cellStyle name="Normal 2" xfId="2"/>
    <cellStyle name="Normal 2 2" xfId="5"/>
    <cellStyle name="Normal 3" xfId="4"/>
  </cellStyles>
  <dxfs count="2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80" customWidth="1"/>
    <col min="2" max="2" width="5.5" style="480" customWidth="1"/>
    <col min="3" max="3" width="15.125" style="480" customWidth="1"/>
    <col min="4" max="4" width="12" style="480" customWidth="1"/>
    <col min="5" max="5" width="5.75" style="480" customWidth="1"/>
    <col min="6" max="6" width="4.125" style="480" customWidth="1"/>
    <col min="7" max="10" width="7.625" style="480" customWidth="1"/>
    <col min="11" max="11" width="8.5" style="480" customWidth="1"/>
    <col min="12" max="12" width="7.625" style="480" customWidth="1"/>
    <col min="13" max="14" width="5.75" style="480" customWidth="1"/>
    <col min="15" max="16384" width="9" style="480"/>
  </cols>
  <sheetData>
    <row r="1" spans="1:15" ht="26.25">
      <c r="A1" s="570" t="s">
        <v>407</v>
      </c>
      <c r="B1" s="570"/>
      <c r="C1" s="570"/>
      <c r="D1" s="570"/>
      <c r="E1" s="570"/>
      <c r="F1" s="570"/>
      <c r="G1" s="570"/>
      <c r="H1" s="570"/>
      <c r="I1" s="570"/>
      <c r="J1" s="570"/>
      <c r="K1" s="570"/>
      <c r="L1" s="570"/>
      <c r="M1" s="570"/>
      <c r="N1" s="570"/>
    </row>
    <row r="2" spans="1:15" ht="26.25">
      <c r="A2" s="570" t="s">
        <v>651</v>
      </c>
      <c r="B2" s="570"/>
      <c r="C2" s="570"/>
      <c r="D2" s="570"/>
      <c r="E2" s="570"/>
      <c r="F2" s="570"/>
      <c r="G2" s="570"/>
      <c r="H2" s="570"/>
      <c r="I2" s="570"/>
      <c r="J2" s="570"/>
      <c r="K2" s="570"/>
      <c r="L2" s="570"/>
      <c r="M2" s="570"/>
      <c r="N2" s="570"/>
    </row>
    <row r="3" spans="1:15" ht="16.5" customHeight="1">
      <c r="A3" s="481"/>
      <c r="B3" s="481"/>
      <c r="C3" s="481"/>
      <c r="D3" s="481"/>
      <c r="E3" s="481"/>
      <c r="F3" s="481"/>
      <c r="G3" s="481"/>
      <c r="H3" s="481"/>
      <c r="I3" s="481"/>
      <c r="J3" s="481"/>
      <c r="K3" s="481"/>
      <c r="L3" s="481"/>
      <c r="M3" s="481"/>
      <c r="N3" s="481"/>
    </row>
    <row r="4" spans="1:15" ht="16.5" customHeight="1">
      <c r="A4" s="482" t="s">
        <v>408</v>
      </c>
      <c r="B4" s="482"/>
      <c r="C4" s="564"/>
      <c r="D4" s="565"/>
      <c r="E4" s="565"/>
      <c r="F4" s="565"/>
      <c r="G4" s="565"/>
      <c r="H4" s="566"/>
      <c r="I4" s="483"/>
      <c r="J4" s="484" t="s">
        <v>409</v>
      </c>
      <c r="K4" s="571"/>
      <c r="L4" s="572"/>
      <c r="M4" s="572"/>
      <c r="N4" s="573"/>
    </row>
    <row r="5" spans="1:15" ht="16.5" customHeight="1">
      <c r="A5" s="482" t="s">
        <v>410</v>
      </c>
      <c r="B5" s="482"/>
      <c r="C5" s="564"/>
      <c r="D5" s="565"/>
      <c r="E5" s="565"/>
      <c r="F5" s="565"/>
      <c r="G5" s="565"/>
      <c r="H5" s="566"/>
      <c r="I5" s="483"/>
      <c r="J5" s="484" t="s">
        <v>411</v>
      </c>
      <c r="K5" s="571">
        <f>Sheet1!P7</f>
        <v>0</v>
      </c>
      <c r="L5" s="572"/>
      <c r="M5" s="572"/>
      <c r="N5" s="573"/>
    </row>
    <row r="6" spans="1:15" ht="16.5" customHeight="1">
      <c r="A6" s="482" t="s">
        <v>412</v>
      </c>
      <c r="B6" s="482"/>
      <c r="C6" s="482"/>
      <c r="D6" s="564" t="s">
        <v>5</v>
      </c>
      <c r="E6" s="565"/>
      <c r="F6" s="565"/>
      <c r="G6" s="565"/>
      <c r="H6" s="566"/>
      <c r="I6" s="483"/>
      <c r="J6" s="484" t="s">
        <v>413</v>
      </c>
      <c r="K6" s="564"/>
      <c r="L6" s="565"/>
      <c r="M6" s="565"/>
      <c r="N6" s="566"/>
    </row>
    <row r="7" spans="1:15" ht="16.5" customHeight="1">
      <c r="A7" s="482" t="s">
        <v>414</v>
      </c>
      <c r="B7" s="482"/>
      <c r="C7" s="482"/>
      <c r="D7" s="564" t="s">
        <v>415</v>
      </c>
      <c r="E7" s="565"/>
      <c r="F7" s="565"/>
      <c r="G7" s="565"/>
      <c r="H7" s="566"/>
      <c r="I7" s="483"/>
      <c r="J7" s="484" t="s">
        <v>416</v>
      </c>
      <c r="K7" s="564"/>
      <c r="L7" s="565"/>
      <c r="M7" s="565"/>
      <c r="N7" s="566"/>
    </row>
    <row r="8" spans="1:15" ht="16.5" customHeight="1">
      <c r="A8" s="482" t="s">
        <v>417</v>
      </c>
      <c r="B8" s="482"/>
      <c r="C8" s="482"/>
      <c r="D8" s="567" t="str">
        <f>Sheet1!K16</f>
        <v/>
      </c>
      <c r="E8" s="568"/>
      <c r="F8" s="568"/>
      <c r="G8" s="568"/>
      <c r="H8" s="569"/>
      <c r="I8" s="483"/>
      <c r="J8" s="484" t="s">
        <v>418</v>
      </c>
      <c r="K8" s="564"/>
      <c r="L8" s="565"/>
      <c r="M8" s="565"/>
      <c r="N8" s="566"/>
    </row>
    <row r="9" spans="1:15" ht="11.25" customHeight="1">
      <c r="A9" s="485"/>
      <c r="K9" s="486"/>
      <c r="L9" s="486"/>
      <c r="M9" s="486"/>
      <c r="N9" s="486"/>
      <c r="O9" s="486"/>
    </row>
    <row r="10" spans="1:15" s="482" customFormat="1" ht="16.5" customHeight="1">
      <c r="A10" s="485" t="s">
        <v>652</v>
      </c>
      <c r="D10" s="553"/>
      <c r="E10" s="557"/>
      <c r="F10" s="557"/>
      <c r="G10" s="557"/>
      <c r="H10" s="554"/>
      <c r="I10" s="487" t="s">
        <v>653</v>
      </c>
    </row>
    <row r="11" spans="1:15" ht="11.25" customHeight="1">
      <c r="C11" s="482"/>
      <c r="D11" s="482"/>
      <c r="E11" s="482"/>
      <c r="F11" s="482"/>
      <c r="G11" s="488"/>
      <c r="H11" s="488"/>
      <c r="I11" s="488"/>
      <c r="J11" s="488"/>
      <c r="K11" s="488"/>
      <c r="L11" s="488"/>
      <c r="M11" s="488"/>
      <c r="N11" s="488"/>
      <c r="O11" s="486"/>
    </row>
    <row r="12" spans="1:15" ht="16.5" customHeight="1" thickBot="1">
      <c r="A12" s="482" t="s">
        <v>420</v>
      </c>
      <c r="B12" s="482"/>
      <c r="C12" s="482"/>
      <c r="D12" s="558" t="s">
        <v>421</v>
      </c>
      <c r="E12" s="558"/>
      <c r="F12" s="558"/>
      <c r="G12" s="558" t="s">
        <v>416</v>
      </c>
      <c r="H12" s="558"/>
      <c r="I12" s="558" t="s">
        <v>8</v>
      </c>
      <c r="J12" s="558"/>
      <c r="K12" s="558" t="s">
        <v>419</v>
      </c>
      <c r="L12" s="558"/>
      <c r="M12" s="558"/>
      <c r="N12" s="558"/>
    </row>
    <row r="13" spans="1:15" ht="16.5" customHeight="1" thickTop="1">
      <c r="A13" s="482"/>
      <c r="B13" s="482"/>
      <c r="C13" s="489" t="s">
        <v>422</v>
      </c>
      <c r="D13" s="559" t="s">
        <v>689</v>
      </c>
      <c r="E13" s="560"/>
      <c r="F13" s="561"/>
      <c r="G13" s="559" t="s">
        <v>690</v>
      </c>
      <c r="H13" s="561"/>
      <c r="I13" s="562"/>
      <c r="J13" s="563"/>
      <c r="K13" s="559" t="s">
        <v>691</v>
      </c>
      <c r="L13" s="560"/>
      <c r="M13" s="560"/>
      <c r="N13" s="561"/>
    </row>
    <row r="14" spans="1:15" ht="16.5" customHeight="1">
      <c r="C14" s="489" t="s">
        <v>423</v>
      </c>
      <c r="D14" s="550" t="s">
        <v>689</v>
      </c>
      <c r="E14" s="551"/>
      <c r="F14" s="552"/>
      <c r="G14" s="550" t="s">
        <v>692</v>
      </c>
      <c r="H14" s="552"/>
      <c r="I14" s="553"/>
      <c r="J14" s="554"/>
      <c r="K14" s="550" t="s">
        <v>693</v>
      </c>
      <c r="L14" s="551"/>
      <c r="M14" s="551"/>
      <c r="N14" s="552"/>
    </row>
    <row r="15" spans="1:15" s="490" customFormat="1" ht="36" customHeight="1">
      <c r="A15" s="555" t="s">
        <v>654</v>
      </c>
      <c r="B15" s="555"/>
      <c r="C15" s="555"/>
      <c r="D15" s="555"/>
      <c r="E15" s="555"/>
      <c r="F15" s="555"/>
      <c r="G15" s="555"/>
      <c r="H15" s="555"/>
      <c r="I15" s="555"/>
      <c r="J15" s="555"/>
      <c r="K15" s="555"/>
      <c r="L15" s="555"/>
      <c r="M15" s="555"/>
      <c r="N15" s="555"/>
    </row>
    <row r="16" spans="1:15" ht="16.5" customHeight="1">
      <c r="A16" s="485" t="s">
        <v>424</v>
      </c>
      <c r="B16" s="485"/>
      <c r="C16" s="491"/>
      <c r="D16" s="492" t="s">
        <v>655</v>
      </c>
      <c r="E16" s="491"/>
      <c r="F16" s="491"/>
      <c r="G16" s="484"/>
      <c r="H16" s="493"/>
      <c r="I16" s="494"/>
      <c r="J16" s="484"/>
      <c r="K16" s="491"/>
      <c r="L16" s="491"/>
      <c r="M16" s="495"/>
      <c r="N16" s="489" t="s">
        <v>425</v>
      </c>
    </row>
    <row r="17" spans="1:15" s="503" customFormat="1" ht="15.75" customHeight="1">
      <c r="A17" s="496" t="s">
        <v>656</v>
      </c>
      <c r="B17" s="497"/>
      <c r="C17" s="498"/>
      <c r="D17" s="499" t="s">
        <v>354</v>
      </c>
      <c r="E17" s="498"/>
      <c r="F17" s="499" t="s">
        <v>657</v>
      </c>
      <c r="G17" s="500"/>
      <c r="H17" s="501"/>
      <c r="I17" s="502"/>
      <c r="J17" s="502"/>
      <c r="K17" s="502"/>
      <c r="L17" s="502"/>
      <c r="M17" s="502"/>
      <c r="N17" s="502"/>
      <c r="O17" s="498"/>
    </row>
    <row r="18" spans="1:15" ht="13.5" customHeight="1">
      <c r="A18" s="504"/>
      <c r="B18" s="504"/>
      <c r="C18" s="503"/>
      <c r="D18" s="505"/>
      <c r="E18" s="503"/>
      <c r="F18" s="503"/>
      <c r="G18" s="505"/>
      <c r="H18" s="495"/>
      <c r="I18" s="506"/>
      <c r="J18" s="506"/>
      <c r="K18" s="506"/>
      <c r="L18" s="506"/>
    </row>
    <row r="19" spans="1:15" ht="21" customHeight="1">
      <c r="A19" s="556" t="s">
        <v>426</v>
      </c>
      <c r="B19" s="556"/>
      <c r="C19" s="556"/>
      <c r="D19" s="556"/>
      <c r="E19" s="556"/>
      <c r="F19" s="556"/>
      <c r="G19" s="556"/>
      <c r="H19" s="556"/>
      <c r="I19" s="556"/>
      <c r="J19" s="556"/>
      <c r="K19" s="556"/>
      <c r="L19" s="556"/>
      <c r="M19" s="556"/>
      <c r="N19" s="556"/>
    </row>
    <row r="20" spans="1:15" ht="15" customHeight="1">
      <c r="A20" s="548" t="s">
        <v>427</v>
      </c>
      <c r="B20" s="548"/>
      <c r="C20" s="548"/>
      <c r="D20" s="548"/>
      <c r="E20" s="548"/>
      <c r="F20" s="548"/>
      <c r="G20" s="548"/>
      <c r="H20" s="548"/>
      <c r="I20" s="548"/>
      <c r="J20" s="548"/>
      <c r="K20" s="548"/>
      <c r="L20" s="548"/>
      <c r="M20" s="548"/>
      <c r="N20" s="548"/>
    </row>
    <row r="21" spans="1:15" ht="15" customHeight="1">
      <c r="M21" s="549" t="s">
        <v>428</v>
      </c>
      <c r="N21" s="549"/>
    </row>
    <row r="22" spans="1:15" ht="15.75" customHeight="1">
      <c r="A22" s="507" t="s">
        <v>429</v>
      </c>
      <c r="B22" s="482"/>
      <c r="C22" s="482"/>
      <c r="D22" s="482"/>
      <c r="E22" s="482"/>
      <c r="F22" s="508"/>
      <c r="G22" s="508"/>
      <c r="H22" s="482"/>
      <c r="I22" s="482"/>
      <c r="J22" s="482"/>
      <c r="K22" s="482"/>
      <c r="L22" s="482"/>
      <c r="M22" s="544"/>
      <c r="N22" s="545"/>
    </row>
    <row r="23" spans="1:15" ht="15.75" customHeight="1">
      <c r="A23" s="507" t="s">
        <v>430</v>
      </c>
      <c r="B23" s="482"/>
      <c r="C23" s="482"/>
      <c r="D23" s="482"/>
      <c r="E23" s="482"/>
      <c r="F23" s="508"/>
      <c r="G23" s="508"/>
      <c r="H23" s="482"/>
      <c r="I23" s="482"/>
      <c r="J23" s="482"/>
      <c r="K23" s="482"/>
      <c r="L23" s="482"/>
      <c r="M23" s="544"/>
      <c r="N23" s="545"/>
    </row>
    <row r="24" spans="1:15" ht="15.75" customHeight="1">
      <c r="A24" s="507" t="s">
        <v>431</v>
      </c>
      <c r="B24" s="482"/>
      <c r="C24" s="482"/>
      <c r="D24" s="482"/>
      <c r="E24" s="482"/>
      <c r="F24" s="508"/>
      <c r="G24" s="508"/>
      <c r="H24" s="482"/>
      <c r="I24" s="482"/>
      <c r="J24" s="483"/>
      <c r="K24" s="483"/>
      <c r="L24" s="483"/>
      <c r="M24" s="544"/>
      <c r="N24" s="545"/>
    </row>
    <row r="25" spans="1:15" ht="15.75" customHeight="1">
      <c r="A25" s="507" t="s">
        <v>432</v>
      </c>
      <c r="B25" s="482"/>
      <c r="C25" s="482"/>
      <c r="D25" s="482"/>
      <c r="E25" s="482"/>
      <c r="F25" s="508"/>
      <c r="G25" s="508"/>
      <c r="H25" s="482"/>
      <c r="I25" s="482"/>
      <c r="J25" s="482"/>
      <c r="K25" s="482"/>
      <c r="L25" s="482"/>
      <c r="M25" s="544"/>
      <c r="N25" s="545"/>
    </row>
    <row r="26" spans="1:15" ht="15.75" customHeight="1">
      <c r="A26" s="507" t="s">
        <v>433</v>
      </c>
      <c r="B26" s="482"/>
      <c r="C26" s="482"/>
      <c r="D26" s="482"/>
      <c r="E26" s="482"/>
      <c r="F26" s="508"/>
      <c r="G26" s="508"/>
      <c r="H26" s="482"/>
      <c r="I26" s="482"/>
      <c r="J26" s="482"/>
      <c r="K26" s="482"/>
      <c r="L26" s="482"/>
      <c r="M26" s="544"/>
      <c r="N26" s="545"/>
    </row>
    <row r="27" spans="1:15" ht="15.75" customHeight="1">
      <c r="A27" s="507" t="s">
        <v>434</v>
      </c>
      <c r="B27" s="482"/>
      <c r="C27" s="482"/>
      <c r="D27" s="482"/>
      <c r="E27" s="482"/>
      <c r="F27" s="508"/>
      <c r="G27" s="508"/>
      <c r="H27" s="482"/>
      <c r="I27" s="482"/>
      <c r="J27" s="482"/>
      <c r="K27" s="482"/>
      <c r="L27" s="482"/>
      <c r="M27" s="544"/>
      <c r="N27" s="545"/>
    </row>
    <row r="28" spans="1:15" ht="15.75" customHeight="1">
      <c r="A28" s="507" t="s">
        <v>658</v>
      </c>
      <c r="B28" s="482"/>
      <c r="C28" s="482"/>
      <c r="D28" s="482"/>
      <c r="E28" s="482"/>
      <c r="F28" s="508"/>
      <c r="G28" s="508"/>
      <c r="H28" s="482"/>
      <c r="I28" s="482"/>
      <c r="J28" s="482"/>
      <c r="K28" s="482"/>
      <c r="L28" s="482"/>
      <c r="M28" s="544"/>
      <c r="N28" s="545"/>
    </row>
    <row r="29" spans="1:15" ht="15.75" customHeight="1">
      <c r="A29" s="507" t="s">
        <v>659</v>
      </c>
      <c r="B29" s="482"/>
      <c r="C29" s="482"/>
      <c r="D29" s="482"/>
      <c r="E29" s="482"/>
      <c r="F29" s="508"/>
      <c r="G29" s="508"/>
      <c r="H29" s="482"/>
      <c r="I29" s="482"/>
      <c r="J29" s="482"/>
      <c r="K29" s="482"/>
      <c r="L29" s="482"/>
    </row>
    <row r="30" spans="1:15" ht="15.75" customHeight="1">
      <c r="A30" s="482"/>
      <c r="B30" s="509" t="s">
        <v>660</v>
      </c>
      <c r="F30" s="510"/>
      <c r="G30" s="510"/>
      <c r="K30" s="511" t="str">
        <f>Sheet1!X266</f>
        <v/>
      </c>
      <c r="L30" s="512" t="s">
        <v>329</v>
      </c>
      <c r="M30" s="544"/>
      <c r="N30" s="545"/>
    </row>
    <row r="31" spans="1:15" ht="15.75" customHeight="1">
      <c r="A31" s="482"/>
      <c r="B31" s="512" t="s">
        <v>661</v>
      </c>
      <c r="C31" s="513"/>
      <c r="D31" s="514"/>
      <c r="E31" s="514"/>
      <c r="F31" s="515"/>
      <c r="G31" s="515"/>
      <c r="H31" s="514"/>
      <c r="I31" s="514"/>
      <c r="J31" s="514"/>
      <c r="K31" s="516" t="str">
        <f>Sheet1!X281</f>
        <v>NA</v>
      </c>
      <c r="L31" s="512" t="s">
        <v>329</v>
      </c>
      <c r="M31" s="544"/>
      <c r="N31" s="545"/>
    </row>
    <row r="32" spans="1:15" ht="15.75" customHeight="1">
      <c r="A32" s="482" t="s">
        <v>435</v>
      </c>
      <c r="B32" s="482"/>
      <c r="C32" s="482"/>
      <c r="D32" s="482"/>
      <c r="E32" s="482"/>
      <c r="F32" s="508"/>
      <c r="G32" s="508"/>
      <c r="H32" s="482"/>
      <c r="I32" s="482"/>
      <c r="J32" s="482"/>
      <c r="K32" s="482"/>
      <c r="L32" s="482"/>
      <c r="M32" s="544"/>
      <c r="N32" s="545"/>
    </row>
    <row r="33" spans="1:14" ht="15.75" customHeight="1" thickBot="1">
      <c r="A33" s="482" t="s">
        <v>436</v>
      </c>
      <c r="B33" s="482"/>
      <c r="C33" s="482"/>
      <c r="D33" s="482"/>
      <c r="E33" s="482"/>
      <c r="F33" s="482"/>
      <c r="G33" s="517" t="s">
        <v>437</v>
      </c>
      <c r="H33" s="517" t="s">
        <v>438</v>
      </c>
      <c r="I33" s="517" t="s">
        <v>439</v>
      </c>
      <c r="J33" s="482"/>
      <c r="K33" s="482"/>
      <c r="L33" s="482"/>
    </row>
    <row r="34" spans="1:14" ht="15.75" customHeight="1" thickTop="1">
      <c r="C34" s="509" t="s">
        <v>662</v>
      </c>
      <c r="D34" s="491"/>
      <c r="E34" s="491"/>
      <c r="F34" s="518"/>
      <c r="G34" s="519">
        <f>Sheet1!P429</f>
        <v>0</v>
      </c>
      <c r="H34" s="519">
        <f>Sheet1!P430</f>
        <v>0</v>
      </c>
      <c r="I34" s="520">
        <f>Sheet1!P431</f>
        <v>0</v>
      </c>
      <c r="K34" s="486"/>
      <c r="L34" s="486"/>
      <c r="M34" s="544"/>
      <c r="N34" s="545"/>
    </row>
    <row r="35" spans="1:14" ht="15.75" customHeight="1">
      <c r="C35" s="513" t="s">
        <v>663</v>
      </c>
      <c r="D35" s="512"/>
      <c r="E35" s="512"/>
      <c r="F35" s="521"/>
      <c r="G35" s="522">
        <f>Sheet1!T429</f>
        <v>0</v>
      </c>
      <c r="H35" s="522">
        <f>Sheet1!T430</f>
        <v>0</v>
      </c>
      <c r="I35" s="522">
        <f>Sheet1!T431</f>
        <v>0</v>
      </c>
      <c r="L35" s="486"/>
      <c r="M35" s="544"/>
      <c r="N35" s="545"/>
    </row>
    <row r="36" spans="1:14" ht="15.75" customHeight="1">
      <c r="A36" s="482" t="s">
        <v>664</v>
      </c>
      <c r="B36" s="482"/>
      <c r="C36" s="482"/>
      <c r="D36" s="482"/>
      <c r="E36" s="482"/>
      <c r="F36" s="508"/>
      <c r="G36" s="508"/>
      <c r="H36" s="482"/>
      <c r="I36" s="482"/>
      <c r="J36" s="482"/>
      <c r="K36" s="482"/>
      <c r="L36" s="483"/>
      <c r="M36" s="488"/>
      <c r="N36" s="488"/>
    </row>
    <row r="37" spans="1:14" ht="15.75" customHeight="1">
      <c r="A37" s="482"/>
      <c r="B37" s="482"/>
      <c r="C37" s="491" t="s">
        <v>665</v>
      </c>
      <c r="D37" s="523" t="str">
        <f>Sheet1!T441</f>
        <v/>
      </c>
      <c r="E37" s="482"/>
      <c r="F37" s="508"/>
      <c r="G37" s="508"/>
      <c r="H37" s="482"/>
      <c r="I37" s="482"/>
      <c r="J37" s="518"/>
      <c r="K37" s="524"/>
      <c r="L37" s="524"/>
      <c r="M37" s="544"/>
      <c r="N37" s="545"/>
    </row>
    <row r="38" spans="1:14" ht="15.75" customHeight="1">
      <c r="A38" s="482"/>
      <c r="B38" s="482"/>
      <c r="C38" s="491" t="s">
        <v>666</v>
      </c>
      <c r="D38" s="523" t="str">
        <f>Sheet1!T442</f>
        <v/>
      </c>
      <c r="E38" s="525" t="s">
        <v>667</v>
      </c>
      <c r="F38" s="508"/>
      <c r="G38" s="508"/>
      <c r="H38" s="482"/>
      <c r="I38" s="482"/>
      <c r="J38" s="526"/>
      <c r="K38" s="524"/>
      <c r="L38" s="524"/>
      <c r="M38" s="491"/>
      <c r="N38" s="491"/>
    </row>
    <row r="39" spans="1:14" ht="15.75" customHeight="1">
      <c r="A39" s="482"/>
      <c r="B39" s="482"/>
      <c r="C39" s="491" t="s">
        <v>668</v>
      </c>
      <c r="D39" s="482"/>
      <c r="E39" s="482"/>
      <c r="F39" s="508"/>
      <c r="G39" s="508"/>
      <c r="H39" s="482"/>
      <c r="I39" s="482"/>
      <c r="J39" s="518"/>
      <c r="K39" s="524"/>
      <c r="L39" s="524"/>
      <c r="M39" s="544"/>
      <c r="N39" s="545"/>
    </row>
    <row r="40" spans="1:14" ht="15.75" customHeight="1">
      <c r="A40" s="482" t="s">
        <v>669</v>
      </c>
      <c r="B40" s="482"/>
      <c r="C40" s="482"/>
      <c r="D40" s="482"/>
      <c r="E40" s="482"/>
      <c r="F40" s="482"/>
      <c r="G40" s="482"/>
      <c r="H40" s="482"/>
      <c r="I40" s="482"/>
      <c r="J40" s="482"/>
      <c r="K40" s="482"/>
      <c r="L40" s="482"/>
      <c r="M40" s="544"/>
      <c r="N40" s="545"/>
    </row>
    <row r="41" spans="1:14" ht="15.75" customHeight="1">
      <c r="A41" s="482" t="s">
        <v>670</v>
      </c>
      <c r="B41" s="482"/>
      <c r="C41" s="482"/>
      <c r="D41" s="482"/>
      <c r="E41" s="482"/>
      <c r="F41" s="482"/>
      <c r="G41" s="482"/>
      <c r="H41" s="482"/>
      <c r="I41" s="482"/>
      <c r="J41" s="482"/>
      <c r="K41" s="482"/>
      <c r="L41" s="482"/>
      <c r="M41" s="544"/>
      <c r="N41" s="545"/>
    </row>
    <row r="42" spans="1:14" ht="15.75" customHeight="1">
      <c r="A42" s="482" t="s">
        <v>671</v>
      </c>
      <c r="B42" s="482"/>
      <c r="C42" s="482"/>
      <c r="D42" s="482"/>
      <c r="E42" s="482"/>
      <c r="F42" s="482"/>
      <c r="G42" s="482"/>
      <c r="H42" s="482"/>
      <c r="I42" s="482"/>
      <c r="J42" s="482"/>
      <c r="K42" s="482"/>
      <c r="L42" s="482"/>
      <c r="M42" s="544"/>
      <c r="N42" s="545"/>
    </row>
    <row r="43" spans="1:14" ht="15.75" customHeight="1">
      <c r="A43" s="507" t="s">
        <v>672</v>
      </c>
      <c r="B43" s="507"/>
      <c r="C43" s="507"/>
      <c r="D43" s="507"/>
      <c r="E43" s="507"/>
      <c r="F43" s="507"/>
      <c r="G43" s="507"/>
      <c r="H43" s="507"/>
      <c r="I43" s="507"/>
      <c r="J43" s="507"/>
      <c r="K43" s="507"/>
      <c r="L43" s="482"/>
      <c r="M43" s="544"/>
      <c r="N43" s="546"/>
    </row>
    <row r="44" spans="1:14" ht="15.75" customHeight="1">
      <c r="A44" s="482" t="s">
        <v>673</v>
      </c>
      <c r="B44" s="482"/>
      <c r="C44" s="482"/>
      <c r="D44" s="482"/>
      <c r="E44" s="482"/>
      <c r="F44" s="482"/>
      <c r="G44" s="482"/>
      <c r="H44" s="482"/>
      <c r="I44" s="482"/>
      <c r="J44" s="482"/>
      <c r="K44" s="482"/>
      <c r="L44" s="482"/>
      <c r="M44" s="544"/>
      <c r="N44" s="545"/>
    </row>
    <row r="45" spans="1:14" ht="15.75" customHeight="1">
      <c r="A45" s="482" t="s">
        <v>674</v>
      </c>
      <c r="B45" s="482"/>
      <c r="C45" s="482"/>
      <c r="D45" s="482"/>
      <c r="E45" s="482"/>
      <c r="F45" s="482"/>
      <c r="G45" s="482"/>
      <c r="H45" s="482"/>
      <c r="I45" s="482"/>
      <c r="J45" s="482"/>
      <c r="K45" s="482"/>
      <c r="L45" s="482"/>
      <c r="M45" s="544"/>
      <c r="N45" s="545"/>
    </row>
    <row r="46" spans="1:14" ht="15.75" customHeight="1">
      <c r="A46" s="482" t="s">
        <v>675</v>
      </c>
      <c r="B46" s="482"/>
      <c r="C46" s="482"/>
      <c r="D46" s="482"/>
      <c r="E46" s="482"/>
      <c r="F46" s="482"/>
      <c r="G46" s="482"/>
      <c r="H46" s="482"/>
      <c r="I46" s="482"/>
      <c r="J46" s="482"/>
      <c r="K46" s="482"/>
      <c r="L46" s="482"/>
      <c r="M46" s="544"/>
      <c r="N46" s="545"/>
    </row>
    <row r="47" spans="1:14" ht="15.75" customHeight="1">
      <c r="A47" s="482"/>
      <c r="B47" s="482"/>
      <c r="C47" s="482"/>
      <c r="D47" s="482"/>
      <c r="E47" s="482"/>
      <c r="F47" s="482"/>
      <c r="G47" s="482"/>
      <c r="H47" s="482"/>
      <c r="I47" s="482"/>
      <c r="J47" s="482"/>
      <c r="K47" s="482"/>
      <c r="L47" s="482"/>
      <c r="M47" s="524"/>
      <c r="N47" s="524"/>
    </row>
    <row r="48" spans="1:14" ht="15.75" customHeight="1">
      <c r="A48" s="547" t="s">
        <v>676</v>
      </c>
      <c r="B48" s="547"/>
      <c r="C48" s="547"/>
      <c r="D48" s="547"/>
      <c r="E48" s="547"/>
      <c r="F48" s="547"/>
      <c r="G48" s="547"/>
      <c r="H48" s="547"/>
      <c r="I48" s="547"/>
      <c r="J48" s="547"/>
      <c r="K48" s="547"/>
      <c r="L48" s="547"/>
      <c r="M48" s="547"/>
      <c r="N48" s="547"/>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20" priority="7" stopIfTrue="1" operator="equal">
      <formula>"Fail"</formula>
    </cfRule>
  </conditionalFormatting>
  <conditionalFormatting sqref="M41:N41">
    <cfRule type="cellIs" dxfId="19" priority="6" stopIfTrue="1" operator="equal">
      <formula>"Fail"</formula>
    </cfRule>
  </conditionalFormatting>
  <conditionalFormatting sqref="M34:N34">
    <cfRule type="cellIs" dxfId="18" priority="5" stopIfTrue="1" operator="equal">
      <formula>"Fail"</formula>
    </cfRule>
  </conditionalFormatting>
  <conditionalFormatting sqref="M31:N31">
    <cfRule type="cellIs" dxfId="17" priority="2" stopIfTrue="1" operator="equal">
      <formula>"Fail"</formula>
    </cfRule>
  </conditionalFormatting>
  <conditionalFormatting sqref="M35:N35">
    <cfRule type="cellIs" dxfId="16" priority="4" stopIfTrue="1" operator="equal">
      <formula>"Fail"</formula>
    </cfRule>
  </conditionalFormatting>
  <conditionalFormatting sqref="M30:N30">
    <cfRule type="cellIs" dxfId="15" priority="3" stopIfTrue="1" operator="equal">
      <formula>"Fail"</formula>
    </cfRule>
  </conditionalFormatting>
  <conditionalFormatting sqref="M46:N46">
    <cfRule type="cellIs" dxfId="14"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80" customWidth="1"/>
    <col min="2" max="2" width="18.125" style="480" customWidth="1"/>
    <col min="3" max="4" width="8.625" style="480" customWidth="1"/>
    <col min="5" max="5" width="5.75" style="480" customWidth="1"/>
    <col min="6" max="6" width="3.25" style="480" customWidth="1"/>
    <col min="7" max="7" width="13.75" style="480" customWidth="1"/>
    <col min="8" max="8" width="11.125" style="480" customWidth="1"/>
    <col min="9" max="9" width="9.25" style="480" customWidth="1"/>
    <col min="10" max="10" width="8.375" style="480" customWidth="1"/>
    <col min="11" max="11" width="9" style="480"/>
    <col min="12" max="12" width="4.125" style="480" customWidth="1"/>
    <col min="13" max="16384" width="9" style="480"/>
  </cols>
  <sheetData>
    <row r="1" spans="1:12" ht="27" customHeight="1">
      <c r="A1" s="584" t="s">
        <v>407</v>
      </c>
      <c r="B1" s="584"/>
      <c r="C1" s="584"/>
      <c r="D1" s="584"/>
      <c r="E1" s="584"/>
      <c r="F1" s="584"/>
      <c r="G1" s="584"/>
      <c r="H1" s="584"/>
      <c r="I1" s="584"/>
      <c r="J1" s="584"/>
      <c r="K1" s="584"/>
      <c r="L1" s="584"/>
    </row>
    <row r="2" spans="1:12" ht="18" customHeight="1">
      <c r="A2" s="585" t="s">
        <v>677</v>
      </c>
      <c r="B2" s="586"/>
      <c r="C2" s="586"/>
      <c r="D2" s="586"/>
      <c r="E2" s="586"/>
      <c r="F2" s="586"/>
      <c r="G2" s="586"/>
      <c r="H2" s="586"/>
      <c r="I2" s="586"/>
      <c r="J2" s="586"/>
      <c r="K2" s="586"/>
      <c r="L2" s="586"/>
    </row>
    <row r="3" spans="1:12" ht="15.75" customHeight="1"/>
    <row r="4" spans="1:12" ht="24" customHeight="1">
      <c r="A4" s="587" t="s">
        <v>442</v>
      </c>
      <c r="B4" s="587"/>
      <c r="C4" s="587"/>
      <c r="D4" s="587"/>
      <c r="E4" s="587"/>
      <c r="F4" s="587"/>
      <c r="G4" s="587"/>
      <c r="H4" s="587"/>
      <c r="I4" s="587"/>
      <c r="J4" s="587"/>
      <c r="K4" s="587"/>
      <c r="L4" s="587"/>
    </row>
    <row r="5" spans="1:12" ht="42" customHeight="1">
      <c r="A5" s="588" t="s">
        <v>678</v>
      </c>
      <c r="B5" s="588"/>
      <c r="C5" s="588"/>
      <c r="D5" s="588"/>
      <c r="E5" s="588"/>
      <c r="F5" s="588"/>
      <c r="G5" s="588"/>
      <c r="H5" s="588"/>
      <c r="I5" s="588"/>
      <c r="J5" s="588"/>
      <c r="K5" s="588"/>
      <c r="L5" s="588"/>
    </row>
    <row r="6" spans="1:12" ht="15" customHeight="1">
      <c r="A6" s="527" t="s">
        <v>679</v>
      </c>
      <c r="B6" s="528"/>
      <c r="C6" s="528"/>
      <c r="D6" s="528"/>
      <c r="E6" s="528"/>
      <c r="F6" s="528"/>
      <c r="G6" s="528"/>
      <c r="H6" s="528"/>
      <c r="I6" s="529"/>
      <c r="J6" s="530"/>
      <c r="K6" s="530"/>
      <c r="L6" s="531"/>
    </row>
    <row r="7" spans="1:12" ht="15" customHeight="1">
      <c r="A7" s="532" t="s">
        <v>680</v>
      </c>
      <c r="B7" s="533"/>
      <c r="C7" s="533"/>
      <c r="D7" s="533"/>
      <c r="E7" s="533"/>
      <c r="F7" s="533"/>
      <c r="G7" s="533"/>
      <c r="H7" s="533"/>
      <c r="I7" s="533"/>
      <c r="J7" s="533"/>
      <c r="K7" s="533"/>
      <c r="L7" s="534"/>
    </row>
    <row r="8" spans="1:12" ht="15" customHeight="1">
      <c r="J8" s="589"/>
      <c r="K8" s="589"/>
      <c r="L8" s="589"/>
    </row>
    <row r="9" spans="1:12" ht="15" customHeight="1">
      <c r="A9" s="486"/>
      <c r="E9" s="486"/>
      <c r="H9" s="535" t="s">
        <v>443</v>
      </c>
      <c r="I9" s="503"/>
      <c r="J9" s="590" t="s">
        <v>428</v>
      </c>
      <c r="K9" s="590"/>
      <c r="L9" s="590"/>
    </row>
    <row r="10" spans="1:12" ht="15.75" customHeight="1">
      <c r="A10" s="536" t="s">
        <v>444</v>
      </c>
      <c r="B10" s="537" t="s">
        <v>681</v>
      </c>
      <c r="H10" s="538" t="s">
        <v>445</v>
      </c>
      <c r="J10" s="574"/>
      <c r="K10" s="575"/>
      <c r="L10" s="576"/>
    </row>
    <row r="11" spans="1:12" ht="15.75" customHeight="1">
      <c r="A11" s="539" t="s">
        <v>446</v>
      </c>
      <c r="B11" s="537" t="s">
        <v>447</v>
      </c>
      <c r="H11" s="538" t="s">
        <v>445</v>
      </c>
      <c r="J11" s="574"/>
      <c r="K11" s="575"/>
      <c r="L11" s="576"/>
    </row>
    <row r="12" spans="1:12" ht="15.75" customHeight="1">
      <c r="A12" s="539" t="s">
        <v>448</v>
      </c>
      <c r="B12" s="537" t="s">
        <v>175</v>
      </c>
      <c r="H12" s="538" t="s">
        <v>445</v>
      </c>
      <c r="J12" s="574"/>
      <c r="K12" s="575"/>
      <c r="L12" s="576"/>
    </row>
    <row r="13" spans="1:12" ht="15.75" customHeight="1">
      <c r="A13" s="539" t="s">
        <v>449</v>
      </c>
      <c r="B13" s="537" t="s">
        <v>450</v>
      </c>
      <c r="H13" s="538" t="s">
        <v>445</v>
      </c>
      <c r="J13" s="574"/>
      <c r="K13" s="575"/>
      <c r="L13" s="576"/>
    </row>
    <row r="14" spans="1:12" ht="15.75" customHeight="1">
      <c r="A14" s="539" t="s">
        <v>451</v>
      </c>
      <c r="B14" s="537" t="s">
        <v>452</v>
      </c>
      <c r="H14" s="538" t="s">
        <v>445</v>
      </c>
      <c r="J14" s="574"/>
      <c r="K14" s="575"/>
      <c r="L14" s="576"/>
    </row>
    <row r="15" spans="1:12" ht="15.75" customHeight="1">
      <c r="A15" s="539" t="s">
        <v>453</v>
      </c>
      <c r="B15" s="537" t="s">
        <v>454</v>
      </c>
      <c r="H15" s="538" t="s">
        <v>445</v>
      </c>
      <c r="J15" s="574"/>
      <c r="K15" s="575"/>
      <c r="L15" s="576"/>
    </row>
    <row r="16" spans="1:12" ht="15.75" customHeight="1">
      <c r="A16" s="539" t="s">
        <v>455</v>
      </c>
      <c r="B16" s="540" t="s">
        <v>166</v>
      </c>
      <c r="H16" s="538" t="s">
        <v>456</v>
      </c>
      <c r="J16" s="574"/>
      <c r="K16" s="575"/>
      <c r="L16" s="576"/>
    </row>
    <row r="17" spans="1:12" ht="15.75" customHeight="1">
      <c r="A17" s="539" t="s">
        <v>457</v>
      </c>
      <c r="B17" s="540" t="s">
        <v>458</v>
      </c>
      <c r="H17" s="538" t="s">
        <v>459</v>
      </c>
      <c r="J17" s="574"/>
      <c r="K17" s="575"/>
      <c r="L17" s="576"/>
    </row>
    <row r="18" spans="1:12" ht="15.75" customHeight="1">
      <c r="A18" s="536" t="s">
        <v>460</v>
      </c>
      <c r="B18" s="537" t="s">
        <v>461</v>
      </c>
      <c r="H18" s="538" t="s">
        <v>462</v>
      </c>
      <c r="J18" s="574"/>
      <c r="K18" s="575"/>
      <c r="L18" s="576"/>
    </row>
    <row r="19" spans="1:12" ht="15.75" customHeight="1">
      <c r="A19" s="536" t="s">
        <v>463</v>
      </c>
      <c r="B19" s="537" t="s">
        <v>464</v>
      </c>
      <c r="H19" s="541" t="s">
        <v>465</v>
      </c>
      <c r="J19" s="574"/>
      <c r="K19" s="575"/>
      <c r="L19" s="576"/>
    </row>
    <row r="20" spans="1:12" ht="15.75" customHeight="1">
      <c r="A20" s="542" t="s">
        <v>466</v>
      </c>
      <c r="B20" s="537" t="s">
        <v>682</v>
      </c>
      <c r="C20" s="514"/>
      <c r="D20" s="514"/>
      <c r="E20" s="514"/>
      <c r="F20" s="514"/>
      <c r="G20" s="514"/>
      <c r="H20" s="543" t="s">
        <v>465</v>
      </c>
      <c r="J20" s="574"/>
      <c r="K20" s="575"/>
      <c r="L20" s="576"/>
    </row>
    <row r="21" spans="1:12" ht="15.75" customHeight="1">
      <c r="A21" s="536" t="s">
        <v>467</v>
      </c>
      <c r="B21" s="537" t="s">
        <v>683</v>
      </c>
      <c r="H21" s="541" t="s">
        <v>684</v>
      </c>
      <c r="J21" s="574"/>
      <c r="K21" s="575"/>
      <c r="L21" s="576"/>
    </row>
    <row r="22" spans="1:12" ht="15.75" customHeight="1">
      <c r="A22" s="536" t="s">
        <v>685</v>
      </c>
      <c r="B22" s="537" t="s">
        <v>686</v>
      </c>
      <c r="H22" s="538" t="s">
        <v>687</v>
      </c>
      <c r="J22" s="574"/>
      <c r="K22" s="575"/>
      <c r="L22" s="576"/>
    </row>
    <row r="23" spans="1:12" ht="15.75" customHeight="1"/>
    <row r="24" spans="1:12" ht="24" customHeight="1">
      <c r="A24" s="577" t="s">
        <v>468</v>
      </c>
      <c r="B24" s="577"/>
      <c r="C24" s="577"/>
      <c r="D24" s="577"/>
      <c r="E24" s="577"/>
      <c r="F24" s="577"/>
      <c r="G24" s="577"/>
      <c r="H24" s="577"/>
      <c r="I24" s="577"/>
      <c r="J24" s="577"/>
      <c r="K24" s="577"/>
      <c r="L24" s="577"/>
    </row>
    <row r="25" spans="1:12" ht="15" customHeight="1"/>
    <row r="26" spans="1:12" ht="241.5" customHeight="1">
      <c r="A26" s="578"/>
      <c r="B26" s="579"/>
      <c r="C26" s="579"/>
      <c r="D26" s="579"/>
      <c r="E26" s="579"/>
      <c r="F26" s="579"/>
      <c r="G26" s="579"/>
      <c r="H26" s="579"/>
      <c r="I26" s="579"/>
      <c r="J26" s="579"/>
      <c r="K26" s="579"/>
      <c r="L26" s="580"/>
    </row>
    <row r="27" spans="1:12" ht="15" customHeight="1" thickBot="1"/>
    <row r="28" spans="1:12" ht="204.75" customHeight="1" thickBot="1">
      <c r="A28" s="581" t="s">
        <v>688</v>
      </c>
      <c r="B28" s="582"/>
      <c r="C28" s="582"/>
      <c r="D28" s="582"/>
      <c r="E28" s="582"/>
      <c r="F28" s="582"/>
      <c r="G28" s="582"/>
      <c r="H28" s="582"/>
      <c r="I28" s="582"/>
      <c r="J28" s="582"/>
      <c r="K28" s="582"/>
      <c r="L28" s="583"/>
    </row>
    <row r="33" spans="2:12" ht="18" customHeight="1">
      <c r="B33" s="482"/>
      <c r="C33" s="482"/>
      <c r="D33" s="482"/>
      <c r="E33" s="482"/>
      <c r="F33" s="482"/>
      <c r="G33" s="482"/>
      <c r="H33" s="482"/>
      <c r="I33" s="482"/>
      <c r="J33" s="482"/>
      <c r="K33" s="482"/>
      <c r="L33" s="482"/>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3" priority="2" stopIfTrue="1" operator="equal">
      <formula>"Fail"</formula>
    </cfRule>
  </conditionalFormatting>
  <conditionalFormatting sqref="J21:L21">
    <cfRule type="cellIs" dxfId="12"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80" customWidth="1"/>
    <col min="2" max="2" width="6.5" style="480" customWidth="1"/>
    <col min="3" max="3" width="36.25" style="480" customWidth="1"/>
    <col min="4" max="4" width="9.875" style="480" customWidth="1"/>
    <col min="5" max="5" width="15.5" style="480" customWidth="1"/>
    <col min="6" max="7" width="9" style="480"/>
    <col min="8" max="8" width="10.875" style="480" customWidth="1"/>
    <col min="9" max="256" width="9" style="480"/>
    <col min="257" max="257" width="13.5" style="480" customWidth="1"/>
    <col min="258" max="258" width="6.5" style="480" customWidth="1"/>
    <col min="259" max="259" width="36.25" style="480" customWidth="1"/>
    <col min="260" max="260" width="9.875" style="480" customWidth="1"/>
    <col min="261" max="261" width="15.5" style="480" customWidth="1"/>
    <col min="262" max="263" width="9" style="480"/>
    <col min="264" max="264" width="10.875" style="480" customWidth="1"/>
    <col min="265" max="512" width="9" style="480"/>
    <col min="513" max="513" width="13.5" style="480" customWidth="1"/>
    <col min="514" max="514" width="6.5" style="480" customWidth="1"/>
    <col min="515" max="515" width="36.25" style="480" customWidth="1"/>
    <col min="516" max="516" width="9.875" style="480" customWidth="1"/>
    <col min="517" max="517" width="15.5" style="480" customWidth="1"/>
    <col min="518" max="519" width="9" style="480"/>
    <col min="520" max="520" width="10.875" style="480" customWidth="1"/>
    <col min="521" max="768" width="9" style="480"/>
    <col min="769" max="769" width="13.5" style="480" customWidth="1"/>
    <col min="770" max="770" width="6.5" style="480" customWidth="1"/>
    <col min="771" max="771" width="36.25" style="480" customWidth="1"/>
    <col min="772" max="772" width="9.875" style="480" customWidth="1"/>
    <col min="773" max="773" width="15.5" style="480" customWidth="1"/>
    <col min="774" max="775" width="9" style="480"/>
    <col min="776" max="776" width="10.875" style="480" customWidth="1"/>
    <col min="777" max="1024" width="9" style="480"/>
    <col min="1025" max="1025" width="13.5" style="480" customWidth="1"/>
    <col min="1026" max="1026" width="6.5" style="480" customWidth="1"/>
    <col min="1027" max="1027" width="36.25" style="480" customWidth="1"/>
    <col min="1028" max="1028" width="9.875" style="480" customWidth="1"/>
    <col min="1029" max="1029" width="15.5" style="480" customWidth="1"/>
    <col min="1030" max="1031" width="9" style="480"/>
    <col min="1032" max="1032" width="10.875" style="480" customWidth="1"/>
    <col min="1033" max="1280" width="9" style="480"/>
    <col min="1281" max="1281" width="13.5" style="480" customWidth="1"/>
    <col min="1282" max="1282" width="6.5" style="480" customWidth="1"/>
    <col min="1283" max="1283" width="36.25" style="480" customWidth="1"/>
    <col min="1284" max="1284" width="9.875" style="480" customWidth="1"/>
    <col min="1285" max="1285" width="15.5" style="480" customWidth="1"/>
    <col min="1286" max="1287" width="9" style="480"/>
    <col min="1288" max="1288" width="10.875" style="480" customWidth="1"/>
    <col min="1289" max="1536" width="9" style="480"/>
    <col min="1537" max="1537" width="13.5" style="480" customWidth="1"/>
    <col min="1538" max="1538" width="6.5" style="480" customWidth="1"/>
    <col min="1539" max="1539" width="36.25" style="480" customWidth="1"/>
    <col min="1540" max="1540" width="9.875" style="480" customWidth="1"/>
    <col min="1541" max="1541" width="15.5" style="480" customWidth="1"/>
    <col min="1542" max="1543" width="9" style="480"/>
    <col min="1544" max="1544" width="10.875" style="480" customWidth="1"/>
    <col min="1545" max="1792" width="9" style="480"/>
    <col min="1793" max="1793" width="13.5" style="480" customWidth="1"/>
    <col min="1794" max="1794" width="6.5" style="480" customWidth="1"/>
    <col min="1795" max="1795" width="36.25" style="480" customWidth="1"/>
    <col min="1796" max="1796" width="9.875" style="480" customWidth="1"/>
    <col min="1797" max="1797" width="15.5" style="480" customWidth="1"/>
    <col min="1798" max="1799" width="9" style="480"/>
    <col min="1800" max="1800" width="10.875" style="480" customWidth="1"/>
    <col min="1801" max="2048" width="9" style="480"/>
    <col min="2049" max="2049" width="13.5" style="480" customWidth="1"/>
    <col min="2050" max="2050" width="6.5" style="480" customWidth="1"/>
    <col min="2051" max="2051" width="36.25" style="480" customWidth="1"/>
    <col min="2052" max="2052" width="9.875" style="480" customWidth="1"/>
    <col min="2053" max="2053" width="15.5" style="480" customWidth="1"/>
    <col min="2054" max="2055" width="9" style="480"/>
    <col min="2056" max="2056" width="10.875" style="480" customWidth="1"/>
    <col min="2057" max="2304" width="9" style="480"/>
    <col min="2305" max="2305" width="13.5" style="480" customWidth="1"/>
    <col min="2306" max="2306" width="6.5" style="480" customWidth="1"/>
    <col min="2307" max="2307" width="36.25" style="480" customWidth="1"/>
    <col min="2308" max="2308" width="9.875" style="480" customWidth="1"/>
    <col min="2309" max="2309" width="15.5" style="480" customWidth="1"/>
    <col min="2310" max="2311" width="9" style="480"/>
    <col min="2312" max="2312" width="10.875" style="480" customWidth="1"/>
    <col min="2313" max="2560" width="9" style="480"/>
    <col min="2561" max="2561" width="13.5" style="480" customWidth="1"/>
    <col min="2562" max="2562" width="6.5" style="480" customWidth="1"/>
    <col min="2563" max="2563" width="36.25" style="480" customWidth="1"/>
    <col min="2564" max="2564" width="9.875" style="480" customWidth="1"/>
    <col min="2565" max="2565" width="15.5" style="480" customWidth="1"/>
    <col min="2566" max="2567" width="9" style="480"/>
    <col min="2568" max="2568" width="10.875" style="480" customWidth="1"/>
    <col min="2569" max="2816" width="9" style="480"/>
    <col min="2817" max="2817" width="13.5" style="480" customWidth="1"/>
    <col min="2818" max="2818" width="6.5" style="480" customWidth="1"/>
    <col min="2819" max="2819" width="36.25" style="480" customWidth="1"/>
    <col min="2820" max="2820" width="9.875" style="480" customWidth="1"/>
    <col min="2821" max="2821" width="15.5" style="480" customWidth="1"/>
    <col min="2822" max="2823" width="9" style="480"/>
    <col min="2824" max="2824" width="10.875" style="480" customWidth="1"/>
    <col min="2825" max="3072" width="9" style="480"/>
    <col min="3073" max="3073" width="13.5" style="480" customWidth="1"/>
    <col min="3074" max="3074" width="6.5" style="480" customWidth="1"/>
    <col min="3075" max="3075" width="36.25" style="480" customWidth="1"/>
    <col min="3076" max="3076" width="9.875" style="480" customWidth="1"/>
    <col min="3077" max="3077" width="15.5" style="480" customWidth="1"/>
    <col min="3078" max="3079" width="9" style="480"/>
    <col min="3080" max="3080" width="10.875" style="480" customWidth="1"/>
    <col min="3081" max="3328" width="9" style="480"/>
    <col min="3329" max="3329" width="13.5" style="480" customWidth="1"/>
    <col min="3330" max="3330" width="6.5" style="480" customWidth="1"/>
    <col min="3331" max="3331" width="36.25" style="480" customWidth="1"/>
    <col min="3332" max="3332" width="9.875" style="480" customWidth="1"/>
    <col min="3333" max="3333" width="15.5" style="480" customWidth="1"/>
    <col min="3334" max="3335" width="9" style="480"/>
    <col min="3336" max="3336" width="10.875" style="480" customWidth="1"/>
    <col min="3337" max="3584" width="9" style="480"/>
    <col min="3585" max="3585" width="13.5" style="480" customWidth="1"/>
    <col min="3586" max="3586" width="6.5" style="480" customWidth="1"/>
    <col min="3587" max="3587" width="36.25" style="480" customWidth="1"/>
    <col min="3588" max="3588" width="9.875" style="480" customWidth="1"/>
    <col min="3589" max="3589" width="15.5" style="480" customWidth="1"/>
    <col min="3590" max="3591" width="9" style="480"/>
    <col min="3592" max="3592" width="10.875" style="480" customWidth="1"/>
    <col min="3593" max="3840" width="9" style="480"/>
    <col min="3841" max="3841" width="13.5" style="480" customWidth="1"/>
    <col min="3842" max="3842" width="6.5" style="480" customWidth="1"/>
    <col min="3843" max="3843" width="36.25" style="480" customWidth="1"/>
    <col min="3844" max="3844" width="9.875" style="480" customWidth="1"/>
    <col min="3845" max="3845" width="15.5" style="480" customWidth="1"/>
    <col min="3846" max="3847" width="9" style="480"/>
    <col min="3848" max="3848" width="10.875" style="480" customWidth="1"/>
    <col min="3849" max="4096" width="9" style="480"/>
    <col min="4097" max="4097" width="13.5" style="480" customWidth="1"/>
    <col min="4098" max="4098" width="6.5" style="480" customWidth="1"/>
    <col min="4099" max="4099" width="36.25" style="480" customWidth="1"/>
    <col min="4100" max="4100" width="9.875" style="480" customWidth="1"/>
    <col min="4101" max="4101" width="15.5" style="480" customWidth="1"/>
    <col min="4102" max="4103" width="9" style="480"/>
    <col min="4104" max="4104" width="10.875" style="480" customWidth="1"/>
    <col min="4105" max="4352" width="9" style="480"/>
    <col min="4353" max="4353" width="13.5" style="480" customWidth="1"/>
    <col min="4354" max="4354" width="6.5" style="480" customWidth="1"/>
    <col min="4355" max="4355" width="36.25" style="480" customWidth="1"/>
    <col min="4356" max="4356" width="9.875" style="480" customWidth="1"/>
    <col min="4357" max="4357" width="15.5" style="480" customWidth="1"/>
    <col min="4358" max="4359" width="9" style="480"/>
    <col min="4360" max="4360" width="10.875" style="480" customWidth="1"/>
    <col min="4361" max="4608" width="9" style="480"/>
    <col min="4609" max="4609" width="13.5" style="480" customWidth="1"/>
    <col min="4610" max="4610" width="6.5" style="480" customWidth="1"/>
    <col min="4611" max="4611" width="36.25" style="480" customWidth="1"/>
    <col min="4612" max="4612" width="9.875" style="480" customWidth="1"/>
    <col min="4613" max="4613" width="15.5" style="480" customWidth="1"/>
    <col min="4614" max="4615" width="9" style="480"/>
    <col min="4616" max="4616" width="10.875" style="480" customWidth="1"/>
    <col min="4617" max="4864" width="9" style="480"/>
    <col min="4865" max="4865" width="13.5" style="480" customWidth="1"/>
    <col min="4866" max="4866" width="6.5" style="480" customWidth="1"/>
    <col min="4867" max="4867" width="36.25" style="480" customWidth="1"/>
    <col min="4868" max="4868" width="9.875" style="480" customWidth="1"/>
    <col min="4869" max="4869" width="15.5" style="480" customWidth="1"/>
    <col min="4870" max="4871" width="9" style="480"/>
    <col min="4872" max="4872" width="10.875" style="480" customWidth="1"/>
    <col min="4873" max="5120" width="9" style="480"/>
    <col min="5121" max="5121" width="13.5" style="480" customWidth="1"/>
    <col min="5122" max="5122" width="6.5" style="480" customWidth="1"/>
    <col min="5123" max="5123" width="36.25" style="480" customWidth="1"/>
    <col min="5124" max="5124" width="9.875" style="480" customWidth="1"/>
    <col min="5125" max="5125" width="15.5" style="480" customWidth="1"/>
    <col min="5126" max="5127" width="9" style="480"/>
    <col min="5128" max="5128" width="10.875" style="480" customWidth="1"/>
    <col min="5129" max="5376" width="9" style="480"/>
    <col min="5377" max="5377" width="13.5" style="480" customWidth="1"/>
    <col min="5378" max="5378" width="6.5" style="480" customWidth="1"/>
    <col min="5379" max="5379" width="36.25" style="480" customWidth="1"/>
    <col min="5380" max="5380" width="9.875" style="480" customWidth="1"/>
    <col min="5381" max="5381" width="15.5" style="480" customWidth="1"/>
    <col min="5382" max="5383" width="9" style="480"/>
    <col min="5384" max="5384" width="10.875" style="480" customWidth="1"/>
    <col min="5385" max="5632" width="9" style="480"/>
    <col min="5633" max="5633" width="13.5" style="480" customWidth="1"/>
    <col min="5634" max="5634" width="6.5" style="480" customWidth="1"/>
    <col min="5635" max="5635" width="36.25" style="480" customWidth="1"/>
    <col min="5636" max="5636" width="9.875" style="480" customWidth="1"/>
    <col min="5637" max="5637" width="15.5" style="480" customWidth="1"/>
    <col min="5638" max="5639" width="9" style="480"/>
    <col min="5640" max="5640" width="10.875" style="480" customWidth="1"/>
    <col min="5641" max="5888" width="9" style="480"/>
    <col min="5889" max="5889" width="13.5" style="480" customWidth="1"/>
    <col min="5890" max="5890" width="6.5" style="480" customWidth="1"/>
    <col min="5891" max="5891" width="36.25" style="480" customWidth="1"/>
    <col min="5892" max="5892" width="9.875" style="480" customWidth="1"/>
    <col min="5893" max="5893" width="15.5" style="480" customWidth="1"/>
    <col min="5894" max="5895" width="9" style="480"/>
    <col min="5896" max="5896" width="10.875" style="480" customWidth="1"/>
    <col min="5897" max="6144" width="9" style="480"/>
    <col min="6145" max="6145" width="13.5" style="480" customWidth="1"/>
    <col min="6146" max="6146" width="6.5" style="480" customWidth="1"/>
    <col min="6147" max="6147" width="36.25" style="480" customWidth="1"/>
    <col min="6148" max="6148" width="9.875" style="480" customWidth="1"/>
    <col min="6149" max="6149" width="15.5" style="480" customWidth="1"/>
    <col min="6150" max="6151" width="9" style="480"/>
    <col min="6152" max="6152" width="10.875" style="480" customWidth="1"/>
    <col min="6153" max="6400" width="9" style="480"/>
    <col min="6401" max="6401" width="13.5" style="480" customWidth="1"/>
    <col min="6402" max="6402" width="6.5" style="480" customWidth="1"/>
    <col min="6403" max="6403" width="36.25" style="480" customWidth="1"/>
    <col min="6404" max="6404" width="9.875" style="480" customWidth="1"/>
    <col min="6405" max="6405" width="15.5" style="480" customWidth="1"/>
    <col min="6406" max="6407" width="9" style="480"/>
    <col min="6408" max="6408" width="10.875" style="480" customWidth="1"/>
    <col min="6409" max="6656" width="9" style="480"/>
    <col min="6657" max="6657" width="13.5" style="480" customWidth="1"/>
    <col min="6658" max="6658" width="6.5" style="480" customWidth="1"/>
    <col min="6659" max="6659" width="36.25" style="480" customWidth="1"/>
    <col min="6660" max="6660" width="9.875" style="480" customWidth="1"/>
    <col min="6661" max="6661" width="15.5" style="480" customWidth="1"/>
    <col min="6662" max="6663" width="9" style="480"/>
    <col min="6664" max="6664" width="10.875" style="480" customWidth="1"/>
    <col min="6665" max="6912" width="9" style="480"/>
    <col min="6913" max="6913" width="13.5" style="480" customWidth="1"/>
    <col min="6914" max="6914" width="6.5" style="480" customWidth="1"/>
    <col min="6915" max="6915" width="36.25" style="480" customWidth="1"/>
    <col min="6916" max="6916" width="9.875" style="480" customWidth="1"/>
    <col min="6917" max="6917" width="15.5" style="480" customWidth="1"/>
    <col min="6918" max="6919" width="9" style="480"/>
    <col min="6920" max="6920" width="10.875" style="480" customWidth="1"/>
    <col min="6921" max="7168" width="9" style="480"/>
    <col min="7169" max="7169" width="13.5" style="480" customWidth="1"/>
    <col min="7170" max="7170" width="6.5" style="480" customWidth="1"/>
    <col min="7171" max="7171" width="36.25" style="480" customWidth="1"/>
    <col min="7172" max="7172" width="9.875" style="480" customWidth="1"/>
    <col min="7173" max="7173" width="15.5" style="480" customWidth="1"/>
    <col min="7174" max="7175" width="9" style="480"/>
    <col min="7176" max="7176" width="10.875" style="480" customWidth="1"/>
    <col min="7177" max="7424" width="9" style="480"/>
    <col min="7425" max="7425" width="13.5" style="480" customWidth="1"/>
    <col min="7426" max="7426" width="6.5" style="480" customWidth="1"/>
    <col min="7427" max="7427" width="36.25" style="480" customWidth="1"/>
    <col min="7428" max="7428" width="9.875" style="480" customWidth="1"/>
    <col min="7429" max="7429" width="15.5" style="480" customWidth="1"/>
    <col min="7430" max="7431" width="9" style="480"/>
    <col min="7432" max="7432" width="10.875" style="480" customWidth="1"/>
    <col min="7433" max="7680" width="9" style="480"/>
    <col min="7681" max="7681" width="13.5" style="480" customWidth="1"/>
    <col min="7682" max="7682" width="6.5" style="480" customWidth="1"/>
    <col min="7683" max="7683" width="36.25" style="480" customWidth="1"/>
    <col min="7684" max="7684" width="9.875" style="480" customWidth="1"/>
    <col min="7685" max="7685" width="15.5" style="480" customWidth="1"/>
    <col min="7686" max="7687" width="9" style="480"/>
    <col min="7688" max="7688" width="10.875" style="480" customWidth="1"/>
    <col min="7689" max="7936" width="9" style="480"/>
    <col min="7937" max="7937" width="13.5" style="480" customWidth="1"/>
    <col min="7938" max="7938" width="6.5" style="480" customWidth="1"/>
    <col min="7939" max="7939" width="36.25" style="480" customWidth="1"/>
    <col min="7940" max="7940" width="9.875" style="480" customWidth="1"/>
    <col min="7941" max="7941" width="15.5" style="480" customWidth="1"/>
    <col min="7942" max="7943" width="9" style="480"/>
    <col min="7944" max="7944" width="10.875" style="480" customWidth="1"/>
    <col min="7945" max="8192" width="9" style="480"/>
    <col min="8193" max="8193" width="13.5" style="480" customWidth="1"/>
    <col min="8194" max="8194" width="6.5" style="480" customWidth="1"/>
    <col min="8195" max="8195" width="36.25" style="480" customWidth="1"/>
    <col min="8196" max="8196" width="9.875" style="480" customWidth="1"/>
    <col min="8197" max="8197" width="15.5" style="480" customWidth="1"/>
    <col min="8198" max="8199" width="9" style="480"/>
    <col min="8200" max="8200" width="10.875" style="480" customWidth="1"/>
    <col min="8201" max="8448" width="9" style="480"/>
    <col min="8449" max="8449" width="13.5" style="480" customWidth="1"/>
    <col min="8450" max="8450" width="6.5" style="480" customWidth="1"/>
    <col min="8451" max="8451" width="36.25" style="480" customWidth="1"/>
    <col min="8452" max="8452" width="9.875" style="480" customWidth="1"/>
    <col min="8453" max="8453" width="15.5" style="480" customWidth="1"/>
    <col min="8454" max="8455" width="9" style="480"/>
    <col min="8456" max="8456" width="10.875" style="480" customWidth="1"/>
    <col min="8457" max="8704" width="9" style="480"/>
    <col min="8705" max="8705" width="13.5" style="480" customWidth="1"/>
    <col min="8706" max="8706" width="6.5" style="480" customWidth="1"/>
    <col min="8707" max="8707" width="36.25" style="480" customWidth="1"/>
    <col min="8708" max="8708" width="9.875" style="480" customWidth="1"/>
    <col min="8709" max="8709" width="15.5" style="480" customWidth="1"/>
    <col min="8710" max="8711" width="9" style="480"/>
    <col min="8712" max="8712" width="10.875" style="480" customWidth="1"/>
    <col min="8713" max="8960" width="9" style="480"/>
    <col min="8961" max="8961" width="13.5" style="480" customWidth="1"/>
    <col min="8962" max="8962" width="6.5" style="480" customWidth="1"/>
    <col min="8963" max="8963" width="36.25" style="480" customWidth="1"/>
    <col min="8964" max="8964" width="9.875" style="480" customWidth="1"/>
    <col min="8965" max="8965" width="15.5" style="480" customWidth="1"/>
    <col min="8966" max="8967" width="9" style="480"/>
    <col min="8968" max="8968" width="10.875" style="480" customWidth="1"/>
    <col min="8969" max="9216" width="9" style="480"/>
    <col min="9217" max="9217" width="13.5" style="480" customWidth="1"/>
    <col min="9218" max="9218" width="6.5" style="480" customWidth="1"/>
    <col min="9219" max="9219" width="36.25" style="480" customWidth="1"/>
    <col min="9220" max="9220" width="9.875" style="480" customWidth="1"/>
    <col min="9221" max="9221" width="15.5" style="480" customWidth="1"/>
    <col min="9222" max="9223" width="9" style="480"/>
    <col min="9224" max="9224" width="10.875" style="480" customWidth="1"/>
    <col min="9225" max="9472" width="9" style="480"/>
    <col min="9473" max="9473" width="13.5" style="480" customWidth="1"/>
    <col min="9474" max="9474" width="6.5" style="480" customWidth="1"/>
    <col min="9475" max="9475" width="36.25" style="480" customWidth="1"/>
    <col min="9476" max="9476" width="9.875" style="480" customWidth="1"/>
    <col min="9477" max="9477" width="15.5" style="480" customWidth="1"/>
    <col min="9478" max="9479" width="9" style="480"/>
    <col min="9480" max="9480" width="10.875" style="480" customWidth="1"/>
    <col min="9481" max="9728" width="9" style="480"/>
    <col min="9729" max="9729" width="13.5" style="480" customWidth="1"/>
    <col min="9730" max="9730" width="6.5" style="480" customWidth="1"/>
    <col min="9731" max="9731" width="36.25" style="480" customWidth="1"/>
    <col min="9732" max="9732" width="9.875" style="480" customWidth="1"/>
    <col min="9733" max="9733" width="15.5" style="480" customWidth="1"/>
    <col min="9734" max="9735" width="9" style="480"/>
    <col min="9736" max="9736" width="10.875" style="480" customWidth="1"/>
    <col min="9737" max="9984" width="9" style="480"/>
    <col min="9985" max="9985" width="13.5" style="480" customWidth="1"/>
    <col min="9986" max="9986" width="6.5" style="480" customWidth="1"/>
    <col min="9987" max="9987" width="36.25" style="480" customWidth="1"/>
    <col min="9988" max="9988" width="9.875" style="480" customWidth="1"/>
    <col min="9989" max="9989" width="15.5" style="480" customWidth="1"/>
    <col min="9990" max="9991" width="9" style="480"/>
    <col min="9992" max="9992" width="10.875" style="480" customWidth="1"/>
    <col min="9993" max="10240" width="9" style="480"/>
    <col min="10241" max="10241" width="13.5" style="480" customWidth="1"/>
    <col min="10242" max="10242" width="6.5" style="480" customWidth="1"/>
    <col min="10243" max="10243" width="36.25" style="480" customWidth="1"/>
    <col min="10244" max="10244" width="9.875" style="480" customWidth="1"/>
    <col min="10245" max="10245" width="15.5" style="480" customWidth="1"/>
    <col min="10246" max="10247" width="9" style="480"/>
    <col min="10248" max="10248" width="10.875" style="480" customWidth="1"/>
    <col min="10249" max="10496" width="9" style="480"/>
    <col min="10497" max="10497" width="13.5" style="480" customWidth="1"/>
    <col min="10498" max="10498" width="6.5" style="480" customWidth="1"/>
    <col min="10499" max="10499" width="36.25" style="480" customWidth="1"/>
    <col min="10500" max="10500" width="9.875" style="480" customWidth="1"/>
    <col min="10501" max="10501" width="15.5" style="480" customWidth="1"/>
    <col min="10502" max="10503" width="9" style="480"/>
    <col min="10504" max="10504" width="10.875" style="480" customWidth="1"/>
    <col min="10505" max="10752" width="9" style="480"/>
    <col min="10753" max="10753" width="13.5" style="480" customWidth="1"/>
    <col min="10754" max="10754" width="6.5" style="480" customWidth="1"/>
    <col min="10755" max="10755" width="36.25" style="480" customWidth="1"/>
    <col min="10756" max="10756" width="9.875" style="480" customWidth="1"/>
    <col min="10757" max="10757" width="15.5" style="480" customWidth="1"/>
    <col min="10758" max="10759" width="9" style="480"/>
    <col min="10760" max="10760" width="10.875" style="480" customWidth="1"/>
    <col min="10761" max="11008" width="9" style="480"/>
    <col min="11009" max="11009" width="13.5" style="480" customWidth="1"/>
    <col min="11010" max="11010" width="6.5" style="480" customWidth="1"/>
    <col min="11011" max="11011" width="36.25" style="480" customWidth="1"/>
    <col min="11012" max="11012" width="9.875" style="480" customWidth="1"/>
    <col min="11013" max="11013" width="15.5" style="480" customWidth="1"/>
    <col min="11014" max="11015" width="9" style="480"/>
    <col min="11016" max="11016" width="10.875" style="480" customWidth="1"/>
    <col min="11017" max="11264" width="9" style="480"/>
    <col min="11265" max="11265" width="13.5" style="480" customWidth="1"/>
    <col min="11266" max="11266" width="6.5" style="480" customWidth="1"/>
    <col min="11267" max="11267" width="36.25" style="480" customWidth="1"/>
    <col min="11268" max="11268" width="9.875" style="480" customWidth="1"/>
    <col min="11269" max="11269" width="15.5" style="480" customWidth="1"/>
    <col min="11270" max="11271" width="9" style="480"/>
    <col min="11272" max="11272" width="10.875" style="480" customWidth="1"/>
    <col min="11273" max="11520" width="9" style="480"/>
    <col min="11521" max="11521" width="13.5" style="480" customWidth="1"/>
    <col min="11522" max="11522" width="6.5" style="480" customWidth="1"/>
    <col min="11523" max="11523" width="36.25" style="480" customWidth="1"/>
    <col min="11524" max="11524" width="9.875" style="480" customWidth="1"/>
    <col min="11525" max="11525" width="15.5" style="480" customWidth="1"/>
    <col min="11526" max="11527" width="9" style="480"/>
    <col min="11528" max="11528" width="10.875" style="480" customWidth="1"/>
    <col min="11529" max="11776" width="9" style="480"/>
    <col min="11777" max="11777" width="13.5" style="480" customWidth="1"/>
    <col min="11778" max="11778" width="6.5" style="480" customWidth="1"/>
    <col min="11779" max="11779" width="36.25" style="480" customWidth="1"/>
    <col min="11780" max="11780" width="9.875" style="480" customWidth="1"/>
    <col min="11781" max="11781" width="15.5" style="480" customWidth="1"/>
    <col min="11782" max="11783" width="9" style="480"/>
    <col min="11784" max="11784" width="10.875" style="480" customWidth="1"/>
    <col min="11785" max="12032" width="9" style="480"/>
    <col min="12033" max="12033" width="13.5" style="480" customWidth="1"/>
    <col min="12034" max="12034" width="6.5" style="480" customWidth="1"/>
    <col min="12035" max="12035" width="36.25" style="480" customWidth="1"/>
    <col min="12036" max="12036" width="9.875" style="480" customWidth="1"/>
    <col min="12037" max="12037" width="15.5" style="480" customWidth="1"/>
    <col min="12038" max="12039" width="9" style="480"/>
    <col min="12040" max="12040" width="10.875" style="480" customWidth="1"/>
    <col min="12041" max="12288" width="9" style="480"/>
    <col min="12289" max="12289" width="13.5" style="480" customWidth="1"/>
    <col min="12290" max="12290" width="6.5" style="480" customWidth="1"/>
    <col min="12291" max="12291" width="36.25" style="480" customWidth="1"/>
    <col min="12292" max="12292" width="9.875" style="480" customWidth="1"/>
    <col min="12293" max="12293" width="15.5" style="480" customWidth="1"/>
    <col min="12294" max="12295" width="9" style="480"/>
    <col min="12296" max="12296" width="10.875" style="480" customWidth="1"/>
    <col min="12297" max="12544" width="9" style="480"/>
    <col min="12545" max="12545" width="13.5" style="480" customWidth="1"/>
    <col min="12546" max="12546" width="6.5" style="480" customWidth="1"/>
    <col min="12547" max="12547" width="36.25" style="480" customWidth="1"/>
    <col min="12548" max="12548" width="9.875" style="480" customWidth="1"/>
    <col min="12549" max="12549" width="15.5" style="480" customWidth="1"/>
    <col min="12550" max="12551" width="9" style="480"/>
    <col min="12552" max="12552" width="10.875" style="480" customWidth="1"/>
    <col min="12553" max="12800" width="9" style="480"/>
    <col min="12801" max="12801" width="13.5" style="480" customWidth="1"/>
    <col min="12802" max="12802" width="6.5" style="480" customWidth="1"/>
    <col min="12803" max="12803" width="36.25" style="480" customWidth="1"/>
    <col min="12804" max="12804" width="9.875" style="480" customWidth="1"/>
    <col min="12805" max="12805" width="15.5" style="480" customWidth="1"/>
    <col min="12806" max="12807" width="9" style="480"/>
    <col min="12808" max="12808" width="10.875" style="480" customWidth="1"/>
    <col min="12809" max="13056" width="9" style="480"/>
    <col min="13057" max="13057" width="13.5" style="480" customWidth="1"/>
    <col min="13058" max="13058" width="6.5" style="480" customWidth="1"/>
    <col min="13059" max="13059" width="36.25" style="480" customWidth="1"/>
    <col min="13060" max="13060" width="9.875" style="480" customWidth="1"/>
    <col min="13061" max="13061" width="15.5" style="480" customWidth="1"/>
    <col min="13062" max="13063" width="9" style="480"/>
    <col min="13064" max="13064" width="10.875" style="480" customWidth="1"/>
    <col min="13065" max="13312" width="9" style="480"/>
    <col min="13313" max="13313" width="13.5" style="480" customWidth="1"/>
    <col min="13314" max="13314" width="6.5" style="480" customWidth="1"/>
    <col min="13315" max="13315" width="36.25" style="480" customWidth="1"/>
    <col min="13316" max="13316" width="9.875" style="480" customWidth="1"/>
    <col min="13317" max="13317" width="15.5" style="480" customWidth="1"/>
    <col min="13318" max="13319" width="9" style="480"/>
    <col min="13320" max="13320" width="10.875" style="480" customWidth="1"/>
    <col min="13321" max="13568" width="9" style="480"/>
    <col min="13569" max="13569" width="13.5" style="480" customWidth="1"/>
    <col min="13570" max="13570" width="6.5" style="480" customWidth="1"/>
    <col min="13571" max="13571" width="36.25" style="480" customWidth="1"/>
    <col min="13572" max="13572" width="9.875" style="480" customWidth="1"/>
    <col min="13573" max="13573" width="15.5" style="480" customWidth="1"/>
    <col min="13574" max="13575" width="9" style="480"/>
    <col min="13576" max="13576" width="10.875" style="480" customWidth="1"/>
    <col min="13577" max="13824" width="9" style="480"/>
    <col min="13825" max="13825" width="13.5" style="480" customWidth="1"/>
    <col min="13826" max="13826" width="6.5" style="480" customWidth="1"/>
    <col min="13827" max="13827" width="36.25" style="480" customWidth="1"/>
    <col min="13828" max="13828" width="9.875" style="480" customWidth="1"/>
    <col min="13829" max="13829" width="15.5" style="480" customWidth="1"/>
    <col min="13830" max="13831" width="9" style="480"/>
    <col min="13832" max="13832" width="10.875" style="480" customWidth="1"/>
    <col min="13833" max="14080" width="9" style="480"/>
    <col min="14081" max="14081" width="13.5" style="480" customWidth="1"/>
    <col min="14082" max="14082" width="6.5" style="480" customWidth="1"/>
    <col min="14083" max="14083" width="36.25" style="480" customWidth="1"/>
    <col min="14084" max="14084" width="9.875" style="480" customWidth="1"/>
    <col min="14085" max="14085" width="15.5" style="480" customWidth="1"/>
    <col min="14086" max="14087" width="9" style="480"/>
    <col min="14088" max="14088" width="10.875" style="480" customWidth="1"/>
    <col min="14089" max="14336" width="9" style="480"/>
    <col min="14337" max="14337" width="13.5" style="480" customWidth="1"/>
    <col min="14338" max="14338" width="6.5" style="480" customWidth="1"/>
    <col min="14339" max="14339" width="36.25" style="480" customWidth="1"/>
    <col min="14340" max="14340" width="9.875" style="480" customWidth="1"/>
    <col min="14341" max="14341" width="15.5" style="480" customWidth="1"/>
    <col min="14342" max="14343" width="9" style="480"/>
    <col min="14344" max="14344" width="10.875" style="480" customWidth="1"/>
    <col min="14345" max="14592" width="9" style="480"/>
    <col min="14593" max="14593" width="13.5" style="480" customWidth="1"/>
    <col min="14594" max="14594" width="6.5" style="480" customWidth="1"/>
    <col min="14595" max="14595" width="36.25" style="480" customWidth="1"/>
    <col min="14596" max="14596" width="9.875" style="480" customWidth="1"/>
    <col min="14597" max="14597" width="15.5" style="480" customWidth="1"/>
    <col min="14598" max="14599" width="9" style="480"/>
    <col min="14600" max="14600" width="10.875" style="480" customWidth="1"/>
    <col min="14601" max="14848" width="9" style="480"/>
    <col min="14849" max="14849" width="13.5" style="480" customWidth="1"/>
    <col min="14850" max="14850" width="6.5" style="480" customWidth="1"/>
    <col min="14851" max="14851" width="36.25" style="480" customWidth="1"/>
    <col min="14852" max="14852" width="9.875" style="480" customWidth="1"/>
    <col min="14853" max="14853" width="15.5" style="480" customWidth="1"/>
    <col min="14854" max="14855" width="9" style="480"/>
    <col min="14856" max="14856" width="10.875" style="480" customWidth="1"/>
    <col min="14857" max="15104" width="9" style="480"/>
    <col min="15105" max="15105" width="13.5" style="480" customWidth="1"/>
    <col min="15106" max="15106" width="6.5" style="480" customWidth="1"/>
    <col min="15107" max="15107" width="36.25" style="480" customWidth="1"/>
    <col min="15108" max="15108" width="9.875" style="480" customWidth="1"/>
    <col min="15109" max="15109" width="15.5" style="480" customWidth="1"/>
    <col min="15110" max="15111" width="9" style="480"/>
    <col min="15112" max="15112" width="10.875" style="480" customWidth="1"/>
    <col min="15113" max="15360" width="9" style="480"/>
    <col min="15361" max="15361" width="13.5" style="480" customWidth="1"/>
    <col min="15362" max="15362" width="6.5" style="480" customWidth="1"/>
    <col min="15363" max="15363" width="36.25" style="480" customWidth="1"/>
    <col min="15364" max="15364" width="9.875" style="480" customWidth="1"/>
    <col min="15365" max="15365" width="15.5" style="480" customWidth="1"/>
    <col min="15366" max="15367" width="9" style="480"/>
    <col min="15368" max="15368" width="10.875" style="480" customWidth="1"/>
    <col min="15369" max="15616" width="9" style="480"/>
    <col min="15617" max="15617" width="13.5" style="480" customWidth="1"/>
    <col min="15618" max="15618" width="6.5" style="480" customWidth="1"/>
    <col min="15619" max="15619" width="36.25" style="480" customWidth="1"/>
    <col min="15620" max="15620" width="9.875" style="480" customWidth="1"/>
    <col min="15621" max="15621" width="15.5" style="480" customWidth="1"/>
    <col min="15622" max="15623" width="9" style="480"/>
    <col min="15624" max="15624" width="10.875" style="480" customWidth="1"/>
    <col min="15625" max="15872" width="9" style="480"/>
    <col min="15873" max="15873" width="13.5" style="480" customWidth="1"/>
    <col min="15874" max="15874" width="6.5" style="480" customWidth="1"/>
    <col min="15875" max="15875" width="36.25" style="480" customWidth="1"/>
    <col min="15876" max="15876" width="9.875" style="480" customWidth="1"/>
    <col min="15877" max="15877" width="15.5" style="480" customWidth="1"/>
    <col min="15878" max="15879" width="9" style="480"/>
    <col min="15880" max="15880" width="10.875" style="480" customWidth="1"/>
    <col min="15881" max="16128" width="9" style="480"/>
    <col min="16129" max="16129" width="13.5" style="480" customWidth="1"/>
    <col min="16130" max="16130" width="6.5" style="480" customWidth="1"/>
    <col min="16131" max="16131" width="36.25" style="480" customWidth="1"/>
    <col min="16132" max="16132" width="9.875" style="480" customWidth="1"/>
    <col min="16133" max="16133" width="15.5" style="480" customWidth="1"/>
    <col min="16134" max="16135" width="9" style="480"/>
    <col min="16136" max="16136" width="10.875" style="480" customWidth="1"/>
    <col min="16137" max="16384" width="9" style="480"/>
  </cols>
  <sheetData>
    <row r="1" spans="1:5" ht="33" customHeight="1">
      <c r="A1" s="620" t="s">
        <v>469</v>
      </c>
      <c r="B1" s="621"/>
      <c r="C1" s="621"/>
      <c r="D1" s="621"/>
      <c r="E1" s="621"/>
    </row>
    <row r="2" spans="1:5" ht="18" customHeight="1">
      <c r="A2" s="622"/>
      <c r="B2" s="622"/>
      <c r="C2" s="622"/>
      <c r="D2" s="622"/>
      <c r="E2" s="622"/>
    </row>
    <row r="3" spans="1:5" ht="16.5" customHeight="1">
      <c r="A3" s="623" t="s">
        <v>470</v>
      </c>
      <c r="B3" s="624">
        <f>'QC Test Summary-Hologic'!C4</f>
        <v>0</v>
      </c>
      <c r="C3" s="624"/>
      <c r="D3" s="624"/>
      <c r="E3" s="624"/>
    </row>
    <row r="4" spans="1:5" ht="16.5" customHeight="1">
      <c r="A4" s="623" t="s">
        <v>471</v>
      </c>
      <c r="B4" s="625" t="str">
        <f>Sheet1!R17</f>
        <v/>
      </c>
      <c r="C4" s="625"/>
      <c r="D4" s="626" t="s">
        <v>23</v>
      </c>
      <c r="E4" s="627" t="str">
        <f>Sheet1!R18</f>
        <v/>
      </c>
    </row>
    <row r="5" spans="1:5" ht="16.5" customHeight="1">
      <c r="A5" s="623" t="s">
        <v>472</v>
      </c>
      <c r="B5" s="627" t="str">
        <f>Sheet1!V18</f>
        <v/>
      </c>
      <c r="C5" s="627"/>
      <c r="D5" s="626" t="s">
        <v>473</v>
      </c>
      <c r="E5" s="691" t="str">
        <f>Sheet1!V17</f>
        <v/>
      </c>
    </row>
    <row r="6" spans="1:5" ht="16.5" customHeight="1">
      <c r="A6" s="623" t="s">
        <v>474</v>
      </c>
      <c r="B6" s="625" t="str">
        <f>Sheet1!X7</f>
        <v>Eugene Mah</v>
      </c>
      <c r="C6" s="625"/>
      <c r="D6" s="626" t="s">
        <v>475</v>
      </c>
      <c r="E6" s="628" t="str">
        <f>Sheet1!R14</f>
        <v/>
      </c>
    </row>
    <row r="7" spans="1:5" ht="16.5" customHeight="1">
      <c r="A7" s="623" t="s">
        <v>476</v>
      </c>
      <c r="B7" s="625"/>
      <c r="C7" s="625"/>
      <c r="D7" s="626" t="s">
        <v>477</v>
      </c>
      <c r="E7" s="692">
        <f>Sheet1!P7</f>
        <v>0</v>
      </c>
    </row>
    <row r="8" spans="1:5" ht="21.75" customHeight="1" thickBot="1"/>
    <row r="9" spans="1:5" ht="35.25" customHeight="1" thickBot="1">
      <c r="A9" s="629" t="s">
        <v>478</v>
      </c>
      <c r="B9" s="630" t="s">
        <v>479</v>
      </c>
      <c r="C9" s="631" t="s">
        <v>480</v>
      </c>
      <c r="D9" s="630" t="s">
        <v>481</v>
      </c>
      <c r="E9" s="632" t="s">
        <v>694</v>
      </c>
    </row>
    <row r="10" spans="1:5" ht="33" customHeight="1" thickTop="1">
      <c r="A10" s="633" t="s">
        <v>482</v>
      </c>
      <c r="B10" s="634" t="s">
        <v>483</v>
      </c>
      <c r="C10" s="635" t="s">
        <v>484</v>
      </c>
      <c r="D10" s="636" t="s">
        <v>485</v>
      </c>
      <c r="E10" s="637"/>
    </row>
    <row r="11" spans="1:5" ht="25.5" customHeight="1" thickBot="1">
      <c r="A11" s="638"/>
      <c r="B11" s="639" t="s">
        <v>486</v>
      </c>
      <c r="C11" s="640" t="s">
        <v>487</v>
      </c>
      <c r="D11" s="641" t="s">
        <v>485</v>
      </c>
      <c r="E11" s="642"/>
    </row>
    <row r="12" spans="1:5" ht="33.75" customHeight="1">
      <c r="A12" s="643" t="s">
        <v>488</v>
      </c>
      <c r="B12" s="644" t="s">
        <v>489</v>
      </c>
      <c r="C12" s="645" t="s">
        <v>490</v>
      </c>
      <c r="D12" s="646" t="s">
        <v>491</v>
      </c>
      <c r="E12" s="647"/>
    </row>
    <row r="13" spans="1:5" ht="33.75" customHeight="1">
      <c r="A13" s="648"/>
      <c r="B13" s="649" t="s">
        <v>492</v>
      </c>
      <c r="C13" s="650" t="s">
        <v>493</v>
      </c>
      <c r="D13" s="651" t="s">
        <v>491</v>
      </c>
      <c r="E13" s="652"/>
    </row>
    <row r="14" spans="1:5" ht="34.5" customHeight="1" thickBot="1">
      <c r="A14" s="653"/>
      <c r="B14" s="654" t="s">
        <v>494</v>
      </c>
      <c r="C14" s="655" t="s">
        <v>495</v>
      </c>
      <c r="D14" s="641" t="s">
        <v>485</v>
      </c>
      <c r="E14" s="656"/>
    </row>
    <row r="15" spans="1:5" ht="56.25">
      <c r="A15" s="657" t="s">
        <v>496</v>
      </c>
      <c r="B15" s="658" t="s">
        <v>497</v>
      </c>
      <c r="C15" s="659" t="s">
        <v>498</v>
      </c>
      <c r="D15" s="646" t="s">
        <v>485</v>
      </c>
      <c r="E15" s="660"/>
    </row>
    <row r="16" spans="1:5" ht="54.75" customHeight="1" thickBot="1">
      <c r="A16" s="661"/>
      <c r="B16" s="639" t="s">
        <v>499</v>
      </c>
      <c r="C16" s="662" t="s">
        <v>500</v>
      </c>
      <c r="D16" s="641" t="s">
        <v>501</v>
      </c>
      <c r="E16" s="663"/>
    </row>
    <row r="17" spans="1:5" ht="33.75" customHeight="1">
      <c r="A17" s="664" t="s">
        <v>502</v>
      </c>
      <c r="B17" s="665" t="s">
        <v>503</v>
      </c>
      <c r="C17" s="645" t="s">
        <v>504</v>
      </c>
      <c r="D17" s="646" t="s">
        <v>485</v>
      </c>
      <c r="E17" s="666"/>
    </row>
    <row r="18" spans="1:5" ht="33.75" customHeight="1" thickBot="1">
      <c r="A18" s="638"/>
      <c r="B18" s="667" t="s">
        <v>505</v>
      </c>
      <c r="C18" s="668" t="s">
        <v>506</v>
      </c>
      <c r="D18" s="641" t="s">
        <v>485</v>
      </c>
      <c r="E18" s="642"/>
    </row>
    <row r="19" spans="1:5" ht="33.75">
      <c r="A19" s="669" t="s">
        <v>507</v>
      </c>
      <c r="B19" s="665" t="s">
        <v>508</v>
      </c>
      <c r="C19" s="645" t="s">
        <v>509</v>
      </c>
      <c r="D19" s="646" t="s">
        <v>485</v>
      </c>
      <c r="E19" s="666"/>
    </row>
    <row r="20" spans="1:5" ht="33.75" customHeight="1">
      <c r="A20" s="670"/>
      <c r="B20" s="671" t="s">
        <v>510</v>
      </c>
      <c r="C20" s="672" t="s">
        <v>511</v>
      </c>
      <c r="D20" s="636" t="s">
        <v>485</v>
      </c>
      <c r="E20" s="673"/>
    </row>
    <row r="21" spans="1:5" ht="54.75" customHeight="1" thickBot="1">
      <c r="A21" s="674"/>
      <c r="B21" s="667" t="s">
        <v>512</v>
      </c>
      <c r="C21" s="668" t="s">
        <v>513</v>
      </c>
      <c r="D21" s="641" t="s">
        <v>485</v>
      </c>
      <c r="E21" s="642"/>
    </row>
    <row r="22" spans="1:5" ht="33.75" customHeight="1">
      <c r="A22" s="664" t="s">
        <v>514</v>
      </c>
      <c r="B22" s="665" t="s">
        <v>515</v>
      </c>
      <c r="C22" s="645" t="s">
        <v>516</v>
      </c>
      <c r="D22" s="646" t="s">
        <v>485</v>
      </c>
      <c r="E22" s="666"/>
    </row>
    <row r="23" spans="1:5" ht="25.5" customHeight="1" thickBot="1">
      <c r="A23" s="638"/>
      <c r="B23" s="639" t="s">
        <v>517</v>
      </c>
      <c r="C23" s="655" t="s">
        <v>518</v>
      </c>
      <c r="D23" s="641" t="s">
        <v>485</v>
      </c>
      <c r="E23" s="663"/>
    </row>
    <row r="24" spans="1:5" ht="33.75">
      <c r="A24" s="669" t="s">
        <v>519</v>
      </c>
      <c r="B24" s="665" t="s">
        <v>520</v>
      </c>
      <c r="C24" s="645" t="s">
        <v>521</v>
      </c>
      <c r="D24" s="646" t="s">
        <v>485</v>
      </c>
      <c r="E24" s="666"/>
    </row>
    <row r="25" spans="1:5" ht="45.75" customHeight="1">
      <c r="A25" s="670"/>
      <c r="B25" s="671" t="s">
        <v>522</v>
      </c>
      <c r="C25" s="650" t="s">
        <v>523</v>
      </c>
      <c r="D25" s="636" t="s">
        <v>501</v>
      </c>
      <c r="E25" s="673"/>
    </row>
    <row r="26" spans="1:5" ht="46.5" customHeight="1">
      <c r="A26" s="670"/>
      <c r="B26" s="675" t="s">
        <v>524</v>
      </c>
      <c r="C26" s="650" t="s">
        <v>525</v>
      </c>
      <c r="D26" s="636" t="s">
        <v>485</v>
      </c>
      <c r="E26" s="673"/>
    </row>
    <row r="27" spans="1:5" ht="22.5">
      <c r="A27" s="670"/>
      <c r="B27" s="675" t="s">
        <v>526</v>
      </c>
      <c r="C27" s="650" t="s">
        <v>527</v>
      </c>
      <c r="D27" s="636" t="s">
        <v>485</v>
      </c>
      <c r="E27" s="673"/>
    </row>
    <row r="28" spans="1:5" ht="23.25" thickBot="1">
      <c r="A28" s="674"/>
      <c r="B28" s="676" t="s">
        <v>528</v>
      </c>
      <c r="C28" s="655" t="s">
        <v>529</v>
      </c>
      <c r="D28" s="641" t="s">
        <v>485</v>
      </c>
      <c r="E28" s="663"/>
    </row>
    <row r="29" spans="1:5" ht="22.5">
      <c r="A29" s="664" t="s">
        <v>530</v>
      </c>
      <c r="B29" s="677" t="s">
        <v>531</v>
      </c>
      <c r="C29" s="645" t="s">
        <v>532</v>
      </c>
      <c r="D29" s="646" t="s">
        <v>485</v>
      </c>
      <c r="E29" s="666"/>
    </row>
    <row r="30" spans="1:5" ht="54.75" customHeight="1">
      <c r="A30" s="678"/>
      <c r="B30" s="675" t="s">
        <v>533</v>
      </c>
      <c r="C30" s="650" t="s">
        <v>534</v>
      </c>
      <c r="D30" s="636" t="s">
        <v>485</v>
      </c>
      <c r="E30" s="673"/>
    </row>
    <row r="31" spans="1:5" ht="34.5" thickBot="1">
      <c r="A31" s="679"/>
      <c r="B31" s="676" t="s">
        <v>535</v>
      </c>
      <c r="C31" s="655" t="s">
        <v>536</v>
      </c>
      <c r="D31" s="641" t="s">
        <v>485</v>
      </c>
      <c r="E31" s="663"/>
    </row>
    <row r="32" spans="1:5" ht="46.5" customHeight="1">
      <c r="A32" s="664" t="s">
        <v>537</v>
      </c>
      <c r="B32" s="677" t="s">
        <v>538</v>
      </c>
      <c r="C32" s="645" t="s">
        <v>539</v>
      </c>
      <c r="D32" s="646" t="s">
        <v>491</v>
      </c>
      <c r="E32" s="666"/>
    </row>
    <row r="33" spans="1:5" ht="66.75" customHeight="1">
      <c r="A33" s="678"/>
      <c r="B33" s="675" t="s">
        <v>540</v>
      </c>
      <c r="C33" s="650" t="s">
        <v>695</v>
      </c>
      <c r="D33" s="651" t="s">
        <v>491</v>
      </c>
      <c r="E33" s="673"/>
    </row>
    <row r="34" spans="1:5" ht="34.5" thickBot="1">
      <c r="A34" s="679"/>
      <c r="B34" s="676" t="s">
        <v>541</v>
      </c>
      <c r="C34" s="655" t="s">
        <v>542</v>
      </c>
      <c r="D34" s="680" t="s">
        <v>491</v>
      </c>
      <c r="E34" s="663"/>
    </row>
    <row r="35" spans="1:5" ht="33.75" customHeight="1" thickBot="1">
      <c r="A35" s="681" t="s">
        <v>696</v>
      </c>
      <c r="B35" s="682">
        <v>11</v>
      </c>
      <c r="C35" s="683" t="s">
        <v>543</v>
      </c>
      <c r="D35" s="684" t="s">
        <v>491</v>
      </c>
      <c r="E35" s="685"/>
    </row>
    <row r="36" spans="1:5" ht="54.75" customHeight="1" thickBot="1">
      <c r="A36" s="681" t="s">
        <v>697</v>
      </c>
      <c r="B36" s="682">
        <v>12</v>
      </c>
      <c r="C36" s="683" t="s">
        <v>544</v>
      </c>
      <c r="D36" s="684" t="s">
        <v>491</v>
      </c>
      <c r="E36" s="685"/>
    </row>
    <row r="37" spans="1:5" ht="45.75" thickBot="1">
      <c r="A37" s="681" t="s">
        <v>698</v>
      </c>
      <c r="B37" s="682">
        <v>13</v>
      </c>
      <c r="C37" s="683" t="s">
        <v>545</v>
      </c>
      <c r="D37" s="684" t="s">
        <v>491</v>
      </c>
      <c r="E37" s="685"/>
    </row>
    <row r="38" spans="1:5" ht="46.5" customHeight="1" thickBot="1">
      <c r="A38" s="681" t="s">
        <v>699</v>
      </c>
      <c r="B38" s="682">
        <v>14</v>
      </c>
      <c r="C38" s="683" t="s">
        <v>546</v>
      </c>
      <c r="D38" s="684" t="s">
        <v>547</v>
      </c>
      <c r="E38" s="685"/>
    </row>
    <row r="39" spans="1:5" ht="46.5" customHeight="1" thickBot="1">
      <c r="A39" s="686" t="s">
        <v>700</v>
      </c>
      <c r="B39" s="687">
        <v>15</v>
      </c>
      <c r="C39" s="668" t="s">
        <v>548</v>
      </c>
      <c r="D39" s="641" t="s">
        <v>547</v>
      </c>
      <c r="E39" s="642"/>
    </row>
    <row r="40" spans="1:5">
      <c r="A40" s="688" t="s">
        <v>701</v>
      </c>
      <c r="B40" s="689"/>
      <c r="C40" s="689"/>
      <c r="D40" s="689"/>
      <c r="E40" s="689"/>
    </row>
    <row r="41" spans="1:5">
      <c r="A41" s="690"/>
      <c r="B41" s="690"/>
      <c r="C41" s="690"/>
      <c r="D41" s="690"/>
      <c r="E41" s="690"/>
    </row>
    <row r="42" spans="1:5">
      <c r="A42" s="690"/>
      <c r="B42" s="690"/>
      <c r="C42" s="690"/>
      <c r="D42" s="690"/>
      <c r="E42" s="690"/>
    </row>
    <row r="43" spans="1:5">
      <c r="A43" s="690"/>
      <c r="B43" s="690"/>
      <c r="C43" s="690"/>
      <c r="D43" s="690"/>
      <c r="E43" s="690"/>
    </row>
    <row r="44" spans="1:5">
      <c r="A44" s="690"/>
      <c r="B44" s="690"/>
      <c r="C44" s="690"/>
      <c r="D44" s="690"/>
      <c r="E44" s="690"/>
    </row>
    <row r="45" spans="1:5">
      <c r="A45" s="690"/>
      <c r="B45" s="690"/>
      <c r="C45" s="690"/>
      <c r="D45" s="690"/>
      <c r="E45" s="690"/>
    </row>
    <row r="46" spans="1:5">
      <c r="A46" s="690"/>
      <c r="B46" s="690"/>
      <c r="C46" s="690"/>
      <c r="D46" s="690"/>
      <c r="E46" s="690"/>
    </row>
    <row r="47" spans="1:5">
      <c r="A47" s="690"/>
      <c r="B47" s="690"/>
      <c r="C47" s="690"/>
      <c r="D47" s="690"/>
      <c r="E47" s="690"/>
    </row>
    <row r="48" spans="1:5">
      <c r="A48" s="690"/>
      <c r="B48" s="690"/>
      <c r="C48" s="690"/>
      <c r="D48" s="690"/>
      <c r="E48" s="690"/>
    </row>
    <row r="49" spans="1:5">
      <c r="A49" s="690"/>
      <c r="B49" s="690"/>
      <c r="C49" s="690"/>
      <c r="D49" s="690"/>
      <c r="E49" s="690"/>
    </row>
    <row r="50" spans="1:5">
      <c r="A50" s="690"/>
      <c r="B50" s="690"/>
      <c r="C50" s="690"/>
      <c r="D50" s="690"/>
      <c r="E50" s="690"/>
    </row>
    <row r="51" spans="1:5">
      <c r="A51" s="690"/>
      <c r="B51" s="690"/>
      <c r="C51" s="690"/>
      <c r="D51" s="690"/>
      <c r="E51" s="690"/>
    </row>
    <row r="52" spans="1:5">
      <c r="A52" s="690"/>
      <c r="B52" s="690"/>
      <c r="C52" s="690"/>
      <c r="D52" s="690"/>
      <c r="E52" s="690"/>
    </row>
    <row r="53" spans="1:5">
      <c r="A53" s="690"/>
      <c r="B53" s="690"/>
      <c r="C53" s="690"/>
      <c r="D53" s="690"/>
      <c r="E53" s="690"/>
    </row>
    <row r="54" spans="1:5">
      <c r="A54" s="690"/>
      <c r="B54" s="690"/>
      <c r="C54" s="690"/>
      <c r="D54" s="690"/>
      <c r="E54" s="690"/>
    </row>
    <row r="55" spans="1:5">
      <c r="A55" s="690"/>
      <c r="B55" s="690"/>
      <c r="C55" s="690"/>
      <c r="D55" s="690"/>
      <c r="E55" s="690"/>
    </row>
    <row r="56" spans="1:5">
      <c r="A56" s="690"/>
      <c r="B56" s="690"/>
      <c r="C56" s="690"/>
      <c r="D56" s="690"/>
      <c r="E56" s="690"/>
    </row>
    <row r="57" spans="1:5">
      <c r="A57" s="690"/>
      <c r="B57" s="690"/>
      <c r="C57" s="690"/>
      <c r="D57" s="690"/>
      <c r="E57" s="690"/>
    </row>
    <row r="58" spans="1:5">
      <c r="A58" s="690"/>
      <c r="B58" s="690"/>
      <c r="C58" s="690"/>
      <c r="D58" s="690"/>
      <c r="E58" s="690"/>
    </row>
    <row r="59" spans="1:5">
      <c r="A59" s="690"/>
      <c r="B59" s="690"/>
      <c r="C59" s="690"/>
      <c r="D59" s="690"/>
      <c r="E59" s="690"/>
    </row>
    <row r="60" spans="1:5">
      <c r="A60" s="690"/>
      <c r="B60" s="690"/>
      <c r="C60" s="690"/>
      <c r="D60" s="690"/>
      <c r="E60" s="690"/>
    </row>
    <row r="61" spans="1:5">
      <c r="A61" s="690"/>
      <c r="B61" s="690"/>
      <c r="C61" s="690"/>
      <c r="D61" s="690"/>
      <c r="E61" s="690"/>
    </row>
    <row r="62" spans="1:5">
      <c r="A62" s="690"/>
      <c r="B62" s="690"/>
      <c r="C62" s="690"/>
      <c r="D62" s="690"/>
      <c r="E62" s="690"/>
    </row>
    <row r="63" spans="1:5">
      <c r="A63" s="690"/>
      <c r="B63" s="690"/>
      <c r="C63" s="690"/>
      <c r="D63" s="690"/>
      <c r="E63" s="690"/>
    </row>
    <row r="64" spans="1:5">
      <c r="A64" s="690"/>
      <c r="B64" s="690"/>
      <c r="C64" s="690"/>
      <c r="D64" s="690"/>
      <c r="E64" s="690"/>
    </row>
    <row r="65" spans="1:5">
      <c r="A65" s="690"/>
      <c r="B65" s="690"/>
      <c r="C65" s="690"/>
      <c r="D65" s="690"/>
      <c r="E65" s="690"/>
    </row>
    <row r="66" spans="1:5">
      <c r="A66" s="690"/>
      <c r="B66" s="690"/>
      <c r="C66" s="690"/>
      <c r="D66" s="690"/>
      <c r="E66" s="690"/>
    </row>
    <row r="67" spans="1:5">
      <c r="A67" s="690"/>
      <c r="B67" s="690"/>
      <c r="C67" s="690"/>
      <c r="D67" s="690"/>
      <c r="E67" s="690"/>
    </row>
    <row r="68" spans="1:5">
      <c r="A68" s="690"/>
      <c r="B68" s="690"/>
      <c r="C68" s="690"/>
      <c r="D68" s="690"/>
      <c r="E68" s="690"/>
    </row>
    <row r="69" spans="1:5">
      <c r="A69" s="690"/>
      <c r="B69" s="690"/>
      <c r="C69" s="690"/>
      <c r="D69" s="690"/>
      <c r="E69" s="690"/>
    </row>
    <row r="70" spans="1:5">
      <c r="A70" s="690"/>
      <c r="B70" s="690"/>
      <c r="C70" s="690"/>
      <c r="D70" s="690"/>
      <c r="E70" s="690"/>
    </row>
    <row r="71" spans="1:5">
      <c r="A71" s="690"/>
      <c r="B71" s="690"/>
      <c r="C71" s="690"/>
      <c r="D71" s="690"/>
      <c r="E71" s="690"/>
    </row>
    <row r="72" spans="1:5">
      <c r="A72" s="690"/>
      <c r="B72" s="690"/>
      <c r="C72" s="690"/>
      <c r="D72" s="690"/>
      <c r="E72" s="690"/>
    </row>
    <row r="73" spans="1:5">
      <c r="A73" s="690"/>
      <c r="B73" s="690"/>
      <c r="C73" s="690"/>
      <c r="D73" s="690"/>
      <c r="E73" s="690"/>
    </row>
    <row r="74" spans="1:5">
      <c r="A74" s="690"/>
      <c r="B74" s="690"/>
      <c r="C74" s="690"/>
      <c r="D74" s="690"/>
      <c r="E74" s="690"/>
    </row>
    <row r="75" spans="1:5">
      <c r="A75" s="690"/>
      <c r="B75" s="690"/>
      <c r="C75" s="690"/>
      <c r="D75" s="690"/>
      <c r="E75" s="690"/>
    </row>
    <row r="76" spans="1:5">
      <c r="A76" s="690"/>
      <c r="B76" s="690"/>
      <c r="C76" s="690"/>
      <c r="D76" s="690"/>
      <c r="E76" s="690"/>
    </row>
    <row r="77" spans="1:5">
      <c r="A77" s="690"/>
      <c r="B77" s="690"/>
      <c r="C77" s="690"/>
      <c r="D77" s="690"/>
      <c r="E77" s="690"/>
    </row>
    <row r="78" spans="1:5">
      <c r="A78" s="690"/>
      <c r="B78" s="690"/>
      <c r="C78" s="690"/>
      <c r="D78" s="690"/>
      <c r="E78" s="690"/>
    </row>
    <row r="79" spans="1:5">
      <c r="A79" s="690"/>
      <c r="B79" s="690"/>
      <c r="C79" s="690"/>
      <c r="D79" s="690"/>
      <c r="E79" s="690"/>
    </row>
    <row r="80" spans="1:5">
      <c r="A80" s="690"/>
      <c r="B80" s="690"/>
      <c r="C80" s="690"/>
      <c r="D80" s="690"/>
      <c r="E80" s="690"/>
    </row>
    <row r="81" spans="1:5">
      <c r="A81" s="690"/>
      <c r="B81" s="690"/>
      <c r="C81" s="690"/>
      <c r="D81" s="690"/>
      <c r="E81" s="690"/>
    </row>
    <row r="82" spans="1:5">
      <c r="A82" s="690"/>
      <c r="B82" s="690"/>
      <c r="C82" s="690"/>
      <c r="D82" s="690"/>
      <c r="E82" s="690"/>
    </row>
    <row r="83" spans="1:5">
      <c r="A83" s="690"/>
      <c r="B83" s="690"/>
      <c r="C83" s="690"/>
      <c r="D83" s="690"/>
      <c r="E83" s="690"/>
    </row>
    <row r="84" spans="1:5">
      <c r="A84" s="690"/>
      <c r="B84" s="690"/>
      <c r="C84" s="690"/>
      <c r="D84" s="690"/>
      <c r="E84" s="690"/>
    </row>
    <row r="85" spans="1:5">
      <c r="A85" s="690"/>
      <c r="B85" s="690"/>
      <c r="C85" s="690"/>
      <c r="D85" s="690"/>
      <c r="E85" s="690"/>
    </row>
    <row r="86" spans="1:5">
      <c r="A86" s="690"/>
      <c r="B86" s="690"/>
      <c r="C86" s="690"/>
      <c r="D86" s="690"/>
      <c r="E86" s="690"/>
    </row>
    <row r="87" spans="1:5">
      <c r="A87" s="690"/>
      <c r="B87" s="690"/>
      <c r="C87" s="690"/>
      <c r="D87" s="690"/>
      <c r="E87" s="690"/>
    </row>
    <row r="88" spans="1:5">
      <c r="A88" s="690"/>
      <c r="B88" s="690"/>
      <c r="C88" s="690"/>
      <c r="D88" s="690"/>
      <c r="E88" s="690"/>
    </row>
    <row r="89" spans="1:5">
      <c r="A89" s="690"/>
      <c r="B89" s="690"/>
      <c r="C89" s="690"/>
      <c r="D89" s="690"/>
      <c r="E89" s="690"/>
    </row>
    <row r="90" spans="1:5">
      <c r="A90" s="690"/>
      <c r="B90" s="690"/>
      <c r="C90" s="690"/>
      <c r="D90" s="690"/>
      <c r="E90" s="690"/>
    </row>
    <row r="91" spans="1:5">
      <c r="A91" s="690"/>
      <c r="B91" s="690"/>
      <c r="C91" s="690"/>
      <c r="D91" s="690"/>
      <c r="E91" s="690"/>
    </row>
    <row r="92" spans="1:5">
      <c r="A92" s="690"/>
      <c r="B92" s="690"/>
      <c r="C92" s="690"/>
      <c r="D92" s="690"/>
      <c r="E92" s="690"/>
    </row>
    <row r="93" spans="1:5">
      <c r="A93" s="690"/>
      <c r="B93" s="690"/>
      <c r="C93" s="690"/>
      <c r="D93" s="690"/>
      <c r="E93" s="690"/>
    </row>
    <row r="94" spans="1:5">
      <c r="A94" s="690"/>
      <c r="B94" s="690"/>
      <c r="C94" s="690"/>
      <c r="D94" s="690"/>
      <c r="E94" s="690"/>
    </row>
    <row r="95" spans="1:5">
      <c r="A95" s="690"/>
      <c r="B95" s="690"/>
      <c r="C95" s="690"/>
      <c r="D95" s="690"/>
      <c r="E95" s="690"/>
    </row>
    <row r="96" spans="1:5">
      <c r="A96" s="690"/>
      <c r="B96" s="690"/>
      <c r="C96" s="690"/>
      <c r="D96" s="690"/>
      <c r="E96" s="690"/>
    </row>
    <row r="97" spans="1:5">
      <c r="A97" s="690"/>
      <c r="B97" s="690"/>
      <c r="C97" s="690"/>
      <c r="D97" s="690"/>
      <c r="E97" s="690"/>
    </row>
    <row r="98" spans="1:5">
      <c r="A98" s="690"/>
      <c r="B98" s="690"/>
      <c r="C98" s="690"/>
      <c r="D98" s="690"/>
      <c r="E98" s="690"/>
    </row>
    <row r="99" spans="1:5">
      <c r="A99" s="690"/>
      <c r="B99" s="690"/>
      <c r="C99" s="690"/>
      <c r="D99" s="690"/>
      <c r="E99" s="690"/>
    </row>
    <row r="100" spans="1:5">
      <c r="A100" s="690"/>
      <c r="B100" s="690"/>
      <c r="C100" s="690"/>
      <c r="D100" s="690"/>
      <c r="E100" s="690"/>
    </row>
    <row r="101" spans="1:5">
      <c r="A101" s="690"/>
      <c r="B101" s="690"/>
      <c r="C101" s="690"/>
      <c r="D101" s="690"/>
      <c r="E101" s="690"/>
    </row>
    <row r="102" spans="1:5">
      <c r="A102" s="690"/>
      <c r="B102" s="690"/>
      <c r="C102" s="690"/>
      <c r="D102" s="690"/>
      <c r="E102" s="690"/>
    </row>
    <row r="103" spans="1:5">
      <c r="A103" s="690"/>
      <c r="B103" s="690"/>
      <c r="C103" s="690"/>
      <c r="D103" s="690"/>
      <c r="E103" s="690"/>
    </row>
    <row r="104" spans="1:5">
      <c r="A104" s="690"/>
      <c r="B104" s="690"/>
      <c r="C104" s="690"/>
      <c r="D104" s="690"/>
      <c r="E104" s="690"/>
    </row>
    <row r="105" spans="1:5">
      <c r="A105" s="690"/>
      <c r="B105" s="690"/>
      <c r="C105" s="690"/>
      <c r="D105" s="690"/>
      <c r="E105" s="690"/>
    </row>
    <row r="106" spans="1:5">
      <c r="A106" s="690"/>
      <c r="B106" s="690"/>
      <c r="C106" s="690"/>
      <c r="D106" s="690"/>
      <c r="E106" s="690"/>
    </row>
    <row r="107" spans="1:5">
      <c r="A107" s="690"/>
      <c r="B107" s="690"/>
      <c r="C107" s="690"/>
      <c r="D107" s="690"/>
      <c r="E107" s="690"/>
    </row>
    <row r="108" spans="1:5">
      <c r="A108" s="690"/>
      <c r="B108" s="690"/>
      <c r="C108" s="690"/>
      <c r="D108" s="690"/>
      <c r="E108" s="690"/>
    </row>
    <row r="109" spans="1:5">
      <c r="A109" s="690"/>
      <c r="B109" s="690"/>
      <c r="C109" s="690"/>
      <c r="D109" s="690"/>
      <c r="E109" s="690"/>
    </row>
    <row r="110" spans="1:5">
      <c r="A110" s="690"/>
      <c r="B110" s="690"/>
      <c r="C110" s="690"/>
      <c r="D110" s="690"/>
      <c r="E110" s="690"/>
    </row>
    <row r="111" spans="1:5">
      <c r="A111" s="690"/>
      <c r="B111" s="690"/>
      <c r="C111" s="690"/>
      <c r="D111" s="690"/>
      <c r="E111" s="690"/>
    </row>
    <row r="112" spans="1:5">
      <c r="A112" s="690"/>
      <c r="B112" s="690"/>
      <c r="C112" s="690"/>
      <c r="D112" s="690"/>
      <c r="E112" s="690"/>
    </row>
    <row r="113" spans="1:5">
      <c r="A113" s="690"/>
      <c r="B113" s="690"/>
      <c r="C113" s="690"/>
      <c r="D113" s="690"/>
      <c r="E113" s="690"/>
    </row>
    <row r="114" spans="1:5">
      <c r="A114" s="690"/>
      <c r="B114" s="690"/>
      <c r="C114" s="690"/>
      <c r="D114" s="690"/>
      <c r="E114" s="690"/>
    </row>
    <row r="115" spans="1:5">
      <c r="A115" s="690"/>
      <c r="B115" s="690"/>
      <c r="C115" s="690"/>
      <c r="D115" s="690"/>
      <c r="E115" s="690"/>
    </row>
    <row r="116" spans="1:5">
      <c r="A116" s="690"/>
      <c r="B116" s="690"/>
      <c r="C116" s="690"/>
      <c r="D116" s="690"/>
      <c r="E116" s="690"/>
    </row>
    <row r="117" spans="1:5">
      <c r="A117" s="690"/>
      <c r="B117" s="690"/>
      <c r="C117" s="690"/>
      <c r="D117" s="690"/>
      <c r="E117" s="690"/>
    </row>
    <row r="118" spans="1:5">
      <c r="A118" s="690"/>
      <c r="B118" s="690"/>
      <c r="C118" s="690"/>
      <c r="D118" s="690"/>
      <c r="E118" s="690"/>
    </row>
    <row r="119" spans="1:5">
      <c r="A119" s="690"/>
      <c r="B119" s="690"/>
      <c r="C119" s="690"/>
      <c r="D119" s="690"/>
      <c r="E119" s="690"/>
    </row>
    <row r="120" spans="1:5">
      <c r="A120" s="690"/>
      <c r="B120" s="690"/>
      <c r="C120" s="690"/>
      <c r="D120" s="690"/>
      <c r="E120" s="690"/>
    </row>
    <row r="121" spans="1:5">
      <c r="A121" s="690"/>
      <c r="B121" s="690"/>
      <c r="C121" s="690"/>
      <c r="D121" s="690"/>
      <c r="E121" s="690"/>
    </row>
    <row r="122" spans="1:5">
      <c r="A122" s="690"/>
      <c r="B122" s="690"/>
      <c r="C122" s="690"/>
      <c r="D122" s="690"/>
      <c r="E122" s="690"/>
    </row>
    <row r="123" spans="1:5">
      <c r="A123" s="690"/>
      <c r="B123" s="690"/>
      <c r="C123" s="690"/>
      <c r="D123" s="690"/>
      <c r="E123" s="690"/>
    </row>
    <row r="124" spans="1:5">
      <c r="A124" s="690"/>
      <c r="B124" s="690"/>
      <c r="C124" s="690"/>
      <c r="D124" s="690"/>
      <c r="E124" s="690"/>
    </row>
    <row r="125" spans="1:5">
      <c r="A125" s="690"/>
      <c r="B125" s="690"/>
      <c r="C125" s="690"/>
      <c r="D125" s="690"/>
      <c r="E125" s="690"/>
    </row>
    <row r="126" spans="1:5">
      <c r="A126" s="690"/>
      <c r="B126" s="690"/>
      <c r="C126" s="690"/>
      <c r="D126" s="690"/>
      <c r="E126" s="690"/>
    </row>
    <row r="127" spans="1:5">
      <c r="A127" s="690"/>
      <c r="B127" s="690"/>
      <c r="C127" s="690"/>
      <c r="D127" s="690"/>
      <c r="E127" s="690"/>
    </row>
    <row r="128" spans="1:5">
      <c r="A128" s="690"/>
      <c r="B128" s="690"/>
      <c r="C128" s="690"/>
      <c r="D128" s="690"/>
      <c r="E128" s="690"/>
    </row>
    <row r="129" spans="1:5">
      <c r="A129" s="690"/>
      <c r="B129" s="690"/>
      <c r="C129" s="690"/>
      <c r="D129" s="690"/>
      <c r="E129" s="690"/>
    </row>
    <row r="130" spans="1:5">
      <c r="A130" s="690"/>
      <c r="B130" s="690"/>
      <c r="C130" s="690"/>
      <c r="D130" s="690"/>
      <c r="E130" s="690"/>
    </row>
    <row r="131" spans="1:5">
      <c r="A131" s="690"/>
      <c r="B131" s="690"/>
      <c r="C131" s="690"/>
      <c r="D131" s="690"/>
      <c r="E131" s="690"/>
    </row>
    <row r="132" spans="1:5">
      <c r="A132" s="690"/>
      <c r="B132" s="690"/>
      <c r="C132" s="690"/>
      <c r="D132" s="690"/>
      <c r="E132" s="690"/>
    </row>
    <row r="133" spans="1:5">
      <c r="A133" s="690"/>
      <c r="B133" s="690"/>
      <c r="C133" s="690"/>
      <c r="D133" s="690"/>
      <c r="E133" s="690"/>
    </row>
    <row r="134" spans="1:5">
      <c r="A134" s="690"/>
      <c r="B134" s="690"/>
      <c r="C134" s="690"/>
      <c r="D134" s="690"/>
      <c r="E134" s="690"/>
    </row>
    <row r="135" spans="1:5">
      <c r="A135" s="690"/>
      <c r="B135" s="690"/>
      <c r="C135" s="690"/>
      <c r="D135" s="690"/>
      <c r="E135" s="690"/>
    </row>
    <row r="136" spans="1:5">
      <c r="A136" s="690"/>
      <c r="B136" s="690"/>
      <c r="C136" s="690"/>
      <c r="D136" s="690"/>
      <c r="E136" s="690"/>
    </row>
    <row r="137" spans="1:5">
      <c r="A137" s="690"/>
      <c r="B137" s="690"/>
      <c r="C137" s="690"/>
      <c r="D137" s="690"/>
      <c r="E137" s="690"/>
    </row>
    <row r="138" spans="1:5">
      <c r="A138" s="690"/>
      <c r="B138" s="690"/>
      <c r="C138" s="690"/>
      <c r="D138" s="690"/>
      <c r="E138" s="690"/>
    </row>
    <row r="139" spans="1:5">
      <c r="A139" s="690"/>
      <c r="B139" s="690"/>
      <c r="C139" s="690"/>
      <c r="D139" s="690"/>
      <c r="E139" s="690"/>
    </row>
  </sheetData>
  <mergeCells count="15">
    <mergeCell ref="A29:A31"/>
    <mergeCell ref="A32:A34"/>
    <mergeCell ref="A40:E40"/>
    <mergeCell ref="A12:A14"/>
    <mergeCell ref="A15:A16"/>
    <mergeCell ref="A17:A18"/>
    <mergeCell ref="A19:A21"/>
    <mergeCell ref="A22:A23"/>
    <mergeCell ref="A24:A28"/>
    <mergeCell ref="A1:E1"/>
    <mergeCell ref="B3:E3"/>
    <mergeCell ref="B4:C4"/>
    <mergeCell ref="B6:C6"/>
    <mergeCell ref="B7:C7"/>
    <mergeCell ref="A10:A11"/>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J1" zoomScale="75" zoomScaleNormal="75" workbookViewId="0">
      <selection activeCell="O2" sqref="O2"/>
    </sheetView>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702</v>
      </c>
      <c r="P1" s="7"/>
      <c r="Q1" s="7"/>
      <c r="R1" s="7"/>
      <c r="S1" s="7"/>
      <c r="T1" s="7"/>
      <c r="U1" s="7"/>
      <c r="V1" s="7"/>
      <c r="W1" s="7"/>
      <c r="X1" s="7"/>
      <c r="Y1" s="8"/>
      <c r="AA1" s="356"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57"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58"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9"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60"/>
      <c r="AC7" s="361" t="str">
        <f t="shared" ref="AC7:AC19" si="0">IF(AB7&lt;&gt;AD7,"Change","")</f>
        <v>Change</v>
      </c>
      <c r="AD7" s="362"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63"/>
      <c r="AC8" s="361" t="str">
        <f t="shared" si="0"/>
        <v/>
      </c>
      <c r="AD8" s="364"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65"/>
      <c r="AC9" s="361" t="str">
        <f t="shared" si="0"/>
        <v>Change</v>
      </c>
      <c r="AD9" s="366" t="str">
        <f>IF(X7="","",X7)</f>
        <v>Eugene Mah</v>
      </c>
      <c r="AH9" s="16" t="s">
        <v>402</v>
      </c>
      <c r="AI9" s="16" t="s">
        <v>403</v>
      </c>
      <c r="AJ9" s="16" t="s">
        <v>404</v>
      </c>
      <c r="AK9" s="16" t="s">
        <v>405</v>
      </c>
      <c r="AL9" s="16" t="s">
        <v>239</v>
      </c>
      <c r="AM9" s="16" t="s">
        <v>49</v>
      </c>
      <c r="AN9" s="16" t="s">
        <v>309</v>
      </c>
      <c r="AO9" s="16" t="s">
        <v>310</v>
      </c>
      <c r="AP9" s="16" t="s">
        <v>406</v>
      </c>
      <c r="AQ9" s="432" t="s">
        <v>591</v>
      </c>
      <c r="AR9" s="432" t="s">
        <v>590</v>
      </c>
    </row>
    <row r="10" spans="1:44">
      <c r="A10" s="1">
        <v>10</v>
      </c>
      <c r="B10" s="39"/>
      <c r="C10" s="40"/>
      <c r="D10" s="5"/>
      <c r="E10" s="41" t="s">
        <v>10</v>
      </c>
      <c r="F10" s="614" t="str">
        <f>IF(R10="","",R10)</f>
        <v/>
      </c>
      <c r="G10" s="614"/>
      <c r="H10" s="5"/>
      <c r="I10" s="5"/>
      <c r="J10" s="41" t="s">
        <v>11</v>
      </c>
      <c r="K10" s="614" t="str">
        <f>IF(V10="","",V10)</f>
        <v/>
      </c>
      <c r="L10" s="614"/>
      <c r="M10" s="42"/>
      <c r="N10" s="5"/>
      <c r="O10" s="13"/>
      <c r="P10" s="5"/>
      <c r="Q10" s="41" t="s">
        <v>10</v>
      </c>
      <c r="R10" s="25" t="str">
        <f>IF(S10&lt;&gt;"",S10,IF(AB10="","",AB10))</f>
        <v/>
      </c>
      <c r="S10" s="26"/>
      <c r="T10" s="5"/>
      <c r="U10" s="41" t="s">
        <v>11</v>
      </c>
      <c r="V10" s="25" t="str">
        <f>IF(W10&lt;&gt;"",W10,IF(AB15="","",AB15))</f>
        <v/>
      </c>
      <c r="W10" s="26"/>
      <c r="X10" s="5"/>
      <c r="Y10" s="15"/>
      <c r="AA10" s="41" t="s">
        <v>10</v>
      </c>
      <c r="AB10" s="365"/>
      <c r="AC10" s="361" t="str">
        <f t="shared" si="0"/>
        <v/>
      </c>
      <c r="AD10" s="366" t="str">
        <f>IF(R10="","",R10)</f>
        <v/>
      </c>
      <c r="AH10" s="184">
        <v>24</v>
      </c>
      <c r="AI10" s="185">
        <v>50</v>
      </c>
      <c r="AJ10" s="378">
        <v>0</v>
      </c>
      <c r="AK10" s="185" t="str">
        <f t="shared" ref="AK10:AK73" si="1">IF($V$21="","",$V$21)</f>
        <v/>
      </c>
      <c r="AL10" s="185" t="str">
        <f t="shared" ref="AL10:AL56" si="2">IF($V$24="","",$V$24)</f>
        <v/>
      </c>
      <c r="AM10" s="185"/>
      <c r="AN10" s="185"/>
      <c r="AO10" s="185"/>
      <c r="AP10" s="185"/>
      <c r="AQ10" s="220"/>
      <c r="AR10" s="220"/>
    </row>
    <row r="11" spans="1:44">
      <c r="A11" s="1">
        <v>11</v>
      </c>
      <c r="B11" s="39"/>
      <c r="C11" s="40"/>
      <c r="D11" s="5"/>
      <c r="E11" s="41" t="s">
        <v>12</v>
      </c>
      <c r="F11" s="616" t="str">
        <f>IF(R11="","",R11)</f>
        <v/>
      </c>
      <c r="G11" s="616"/>
      <c r="H11" s="5"/>
      <c r="I11" s="5"/>
      <c r="J11" s="41" t="s">
        <v>13</v>
      </c>
      <c r="K11" s="614" t="str">
        <f>IF(V11="","",V11)</f>
        <v/>
      </c>
      <c r="L11" s="614"/>
      <c r="M11" s="42"/>
      <c r="N11" s="5"/>
      <c r="O11" s="13"/>
      <c r="P11" s="5"/>
      <c r="Q11" s="41" t="s">
        <v>12</v>
      </c>
      <c r="R11" s="25" t="str">
        <f>IF(S11&lt;&gt;"",S11,IF(AB11="","",AB11))</f>
        <v/>
      </c>
      <c r="S11" s="26"/>
      <c r="T11" s="5"/>
      <c r="U11" s="41" t="s">
        <v>13</v>
      </c>
      <c r="V11" s="25" t="str">
        <f>IF(W11&lt;&gt;"",W11,IF(AB16="","",AB16))</f>
        <v/>
      </c>
      <c r="W11" s="26"/>
      <c r="X11" s="5"/>
      <c r="Y11" s="15"/>
      <c r="AA11" s="41" t="s">
        <v>12</v>
      </c>
      <c r="AB11" s="365"/>
      <c r="AC11" s="361" t="str">
        <f t="shared" si="0"/>
        <v/>
      </c>
      <c r="AD11" s="366" t="str">
        <f>IF(R11="","",R11)</f>
        <v/>
      </c>
      <c r="AH11" s="379">
        <v>24</v>
      </c>
      <c r="AI11" s="380">
        <v>50</v>
      </c>
      <c r="AJ11" s="381">
        <v>0</v>
      </c>
      <c r="AK11" s="380" t="str">
        <f t="shared" si="1"/>
        <v/>
      </c>
      <c r="AL11" s="380" t="str">
        <f t="shared" si="2"/>
        <v/>
      </c>
      <c r="AM11" s="380"/>
      <c r="AN11" s="380"/>
      <c r="AO11" s="380"/>
      <c r="AP11" s="380"/>
      <c r="AQ11" s="382"/>
      <c r="AR11" s="382"/>
    </row>
    <row r="12" spans="1:44">
      <c r="A12" s="1">
        <v>12</v>
      </c>
      <c r="B12" s="39"/>
      <c r="C12" s="40"/>
      <c r="D12" s="5"/>
      <c r="E12" s="41" t="s">
        <v>14</v>
      </c>
      <c r="F12" s="616" t="str">
        <f>IF(R12="","",R12)</f>
        <v/>
      </c>
      <c r="G12" s="616"/>
      <c r="H12" s="5"/>
      <c r="I12" s="5"/>
      <c r="J12" s="41" t="s">
        <v>15</v>
      </c>
      <c r="K12" s="615" t="str">
        <f>IF(V12="","",V12)</f>
        <v/>
      </c>
      <c r="L12" s="615"/>
      <c r="M12" s="42"/>
      <c r="N12" s="5"/>
      <c r="O12" s="13"/>
      <c r="P12" s="5"/>
      <c r="Q12" s="41" t="s">
        <v>14</v>
      </c>
      <c r="R12" s="25" t="str">
        <f>IF(S12&lt;&gt;"",S12,IF(AB12="","",AB12))</f>
        <v/>
      </c>
      <c r="S12" s="26"/>
      <c r="T12" s="5"/>
      <c r="U12" s="41" t="s">
        <v>15</v>
      </c>
      <c r="V12" s="43" t="str">
        <f>IF(W12&lt;&gt;"",W12,IF(AB17="","",AB17))</f>
        <v/>
      </c>
      <c r="W12" s="44"/>
      <c r="X12" s="5"/>
      <c r="Y12" s="15"/>
      <c r="AA12" s="41" t="s">
        <v>14</v>
      </c>
      <c r="AB12" s="365"/>
      <c r="AC12" s="361" t="str">
        <f t="shared" si="0"/>
        <v/>
      </c>
      <c r="AD12" s="366" t="str">
        <f>IF(R12="","",R12)</f>
        <v/>
      </c>
      <c r="AH12" s="379">
        <v>24</v>
      </c>
      <c r="AI12" s="380">
        <v>50</v>
      </c>
      <c r="AJ12" s="381">
        <v>0.4</v>
      </c>
      <c r="AK12" s="380" t="str">
        <f t="shared" si="1"/>
        <v/>
      </c>
      <c r="AL12" s="380" t="str">
        <f t="shared" si="2"/>
        <v/>
      </c>
      <c r="AM12" s="380"/>
      <c r="AN12" s="380"/>
      <c r="AO12" s="380"/>
      <c r="AP12" s="380"/>
      <c r="AQ12" s="382"/>
      <c r="AR12" s="382"/>
    </row>
    <row r="13" spans="1:44">
      <c r="A13" s="1">
        <v>13</v>
      </c>
      <c r="B13" s="39"/>
      <c r="C13" s="40"/>
      <c r="D13" s="5"/>
      <c r="E13" s="41" t="s">
        <v>16</v>
      </c>
      <c r="F13" s="616" t="str">
        <f>IF(R13="","",R13)</f>
        <v/>
      </c>
      <c r="G13" s="616"/>
      <c r="H13" s="5"/>
      <c r="I13" s="5"/>
      <c r="J13" s="41" t="s">
        <v>17</v>
      </c>
      <c r="K13" s="614" t="str">
        <f>IF(V13="","",V13)</f>
        <v/>
      </c>
      <c r="L13" s="614"/>
      <c r="M13" s="42"/>
      <c r="N13" s="5"/>
      <c r="O13" s="13"/>
      <c r="P13" s="5"/>
      <c r="Q13" s="41" t="s">
        <v>16</v>
      </c>
      <c r="R13" s="25" t="str">
        <f>IF(S13&lt;&gt;"",S13,IF(AB13="","",AB13))</f>
        <v/>
      </c>
      <c r="S13" s="26"/>
      <c r="T13" s="5"/>
      <c r="U13" s="41" t="s">
        <v>17</v>
      </c>
      <c r="V13" s="25" t="str">
        <f>IF(W13&lt;&gt;"",W13,IF(AB18="","",AB18))</f>
        <v/>
      </c>
      <c r="W13" s="26"/>
      <c r="X13" s="5"/>
      <c r="Y13" s="15"/>
      <c r="AA13" s="41" t="s">
        <v>16</v>
      </c>
      <c r="AB13" s="365"/>
      <c r="AC13" s="361" t="str">
        <f t="shared" si="0"/>
        <v/>
      </c>
      <c r="AD13" s="366" t="str">
        <f>IF(R13="","",R13)</f>
        <v/>
      </c>
      <c r="AH13" s="379">
        <v>24</v>
      </c>
      <c r="AI13" s="380">
        <v>50</v>
      </c>
      <c r="AJ13" s="381">
        <v>0.4</v>
      </c>
      <c r="AK13" s="380" t="str">
        <f t="shared" si="1"/>
        <v/>
      </c>
      <c r="AL13" s="380" t="str">
        <f t="shared" si="2"/>
        <v/>
      </c>
      <c r="AM13" s="380"/>
      <c r="AN13" s="380"/>
      <c r="AO13" s="380"/>
      <c r="AP13" s="380"/>
      <c r="AQ13" s="382"/>
      <c r="AR13" s="382"/>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67"/>
      <c r="AC14" s="361" t="str">
        <f t="shared" si="0"/>
        <v/>
      </c>
      <c r="AD14" s="366" t="str">
        <f>IF(R14="","",R14)</f>
        <v/>
      </c>
      <c r="AH14" s="379">
        <v>24</v>
      </c>
      <c r="AI14" s="380">
        <v>50</v>
      </c>
      <c r="AJ14" s="381">
        <v>0.5</v>
      </c>
      <c r="AK14" s="380" t="str">
        <f t="shared" si="1"/>
        <v/>
      </c>
      <c r="AL14" s="380" t="str">
        <f t="shared" si="2"/>
        <v/>
      </c>
      <c r="AM14" s="380"/>
      <c r="AN14" s="380"/>
      <c r="AO14" s="380"/>
      <c r="AP14" s="380"/>
      <c r="AQ14" s="382"/>
      <c r="AR14" s="382"/>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65"/>
      <c r="AC15" s="361" t="str">
        <f t="shared" si="0"/>
        <v/>
      </c>
      <c r="AD15" s="366" t="str">
        <f>IF(V10="","",V10)</f>
        <v/>
      </c>
      <c r="AH15" s="379">
        <v>24</v>
      </c>
      <c r="AI15" s="380">
        <v>50</v>
      </c>
      <c r="AJ15" s="381">
        <v>0.5</v>
      </c>
      <c r="AK15" s="380" t="str">
        <f t="shared" si="1"/>
        <v/>
      </c>
      <c r="AL15" s="380" t="str">
        <f t="shared" si="2"/>
        <v/>
      </c>
      <c r="AM15" s="380"/>
      <c r="AN15" s="380"/>
      <c r="AO15" s="380"/>
      <c r="AP15" s="380"/>
      <c r="AQ15" s="382"/>
      <c r="AR15" s="382"/>
    </row>
    <row r="16" spans="1:44">
      <c r="A16" s="1">
        <v>16</v>
      </c>
      <c r="B16" s="39"/>
      <c r="C16" s="40"/>
      <c r="D16" s="5"/>
      <c r="E16" s="41" t="s">
        <v>21</v>
      </c>
      <c r="F16" s="614" t="str">
        <f>IF(R17="","",R17)</f>
        <v/>
      </c>
      <c r="G16" s="614"/>
      <c r="H16" s="5"/>
      <c r="I16" s="5"/>
      <c r="J16" s="41" t="s">
        <v>22</v>
      </c>
      <c r="K16" s="615" t="str">
        <f>IF(V17="","",V17)</f>
        <v/>
      </c>
      <c r="L16" s="615"/>
      <c r="M16" s="42"/>
      <c r="N16" s="5"/>
      <c r="O16" s="13"/>
      <c r="P16" s="45" t="s">
        <v>20</v>
      </c>
      <c r="Q16" s="5"/>
      <c r="R16" s="5"/>
      <c r="S16" s="5"/>
      <c r="T16" s="5"/>
      <c r="U16" s="5"/>
      <c r="V16" s="5"/>
      <c r="W16" s="5"/>
      <c r="X16" s="5"/>
      <c r="Y16" s="15"/>
      <c r="AA16" s="41" t="s">
        <v>13</v>
      </c>
      <c r="AB16" s="365"/>
      <c r="AC16" s="361" t="str">
        <f t="shared" si="0"/>
        <v/>
      </c>
      <c r="AD16" s="366" t="str">
        <f>IF(V11="","",V11)</f>
        <v/>
      </c>
      <c r="AH16" s="379">
        <v>24</v>
      </c>
      <c r="AI16" s="380">
        <v>50</v>
      </c>
      <c r="AJ16" s="381">
        <v>0.4</v>
      </c>
      <c r="AK16" s="380" t="str">
        <f t="shared" si="1"/>
        <v/>
      </c>
      <c r="AL16" s="380" t="str">
        <f t="shared" si="2"/>
        <v/>
      </c>
      <c r="AM16" s="380"/>
      <c r="AN16" s="380"/>
      <c r="AO16" s="380"/>
      <c r="AP16" s="380"/>
      <c r="AQ16" s="382"/>
      <c r="AR16" s="382"/>
    </row>
    <row r="17" spans="1:44">
      <c r="A17" s="1">
        <v>17</v>
      </c>
      <c r="B17" s="39"/>
      <c r="C17" s="40"/>
      <c r="D17" s="5"/>
      <c r="E17" s="41" t="s">
        <v>23</v>
      </c>
      <c r="F17" s="614" t="str">
        <f>IF(R18="","",R18)</f>
        <v/>
      </c>
      <c r="G17" s="614"/>
      <c r="H17" s="5"/>
      <c r="I17" s="5"/>
      <c r="J17" s="41" t="s">
        <v>24</v>
      </c>
      <c r="K17" s="614" t="str">
        <f>IF(V18="","",V18)</f>
        <v/>
      </c>
      <c r="L17" s="614"/>
      <c r="M17" s="42"/>
      <c r="N17" s="5"/>
      <c r="O17" s="13"/>
      <c r="P17" s="5"/>
      <c r="Q17" s="41" t="s">
        <v>21</v>
      </c>
      <c r="R17" s="25" t="str">
        <f>IF(S17&lt;&gt;"",S17,IF(AB21="","",AB21))</f>
        <v/>
      </c>
      <c r="S17" s="26"/>
      <c r="T17" s="5"/>
      <c r="U17" s="41" t="s">
        <v>22</v>
      </c>
      <c r="V17" s="43" t="str">
        <f>IF(W17&lt;&gt;"",W17,IF(AB24="","",AB24))</f>
        <v/>
      </c>
      <c r="W17" s="44"/>
      <c r="X17" s="5"/>
      <c r="Y17" s="15"/>
      <c r="AA17" s="41" t="s">
        <v>15</v>
      </c>
      <c r="AB17" s="368"/>
      <c r="AC17" s="361" t="str">
        <f t="shared" si="0"/>
        <v/>
      </c>
      <c r="AD17" s="369" t="str">
        <f>IF(V12="","",V12)</f>
        <v/>
      </c>
      <c r="AH17" s="379">
        <v>24</v>
      </c>
      <c r="AI17" s="380">
        <v>50</v>
      </c>
      <c r="AJ17" s="381">
        <v>0.4</v>
      </c>
      <c r="AK17" s="380" t="str">
        <f t="shared" si="1"/>
        <v/>
      </c>
      <c r="AL17" s="380" t="str">
        <f t="shared" si="2"/>
        <v/>
      </c>
      <c r="AM17" s="380"/>
      <c r="AN17" s="380"/>
      <c r="AO17" s="380"/>
      <c r="AP17" s="380"/>
      <c r="AQ17" s="382"/>
      <c r="AR17" s="382"/>
    </row>
    <row r="18" spans="1:44">
      <c r="A18" s="1">
        <v>18</v>
      </c>
      <c r="B18" s="39"/>
      <c r="C18" s="40"/>
      <c r="D18" s="5"/>
      <c r="E18" s="41" t="s">
        <v>25</v>
      </c>
      <c r="F18" s="614" t="str">
        <f>IF(R19="","",R19)</f>
        <v/>
      </c>
      <c r="G18" s="614"/>
      <c r="H18" s="5"/>
      <c r="I18" s="5"/>
      <c r="J18" s="41" t="s">
        <v>26</v>
      </c>
      <c r="K18" s="614" t="str">
        <f>IF(V19="","",V19)</f>
        <v/>
      </c>
      <c r="L18" s="614"/>
      <c r="M18" s="42"/>
      <c r="N18" s="5"/>
      <c r="O18" s="13"/>
      <c r="P18" s="5"/>
      <c r="Q18" s="41" t="s">
        <v>23</v>
      </c>
      <c r="R18" s="25" t="str">
        <f>IF(S18&lt;&gt;"",S18,IF(AB22="","",AB22))</f>
        <v/>
      </c>
      <c r="S18" s="26"/>
      <c r="T18" s="5"/>
      <c r="U18" s="41" t="s">
        <v>24</v>
      </c>
      <c r="V18" s="25" t="str">
        <f>IF(W18&lt;&gt;"",W18,IF(AB25="","",AB25))</f>
        <v/>
      </c>
      <c r="W18" s="26"/>
      <c r="X18" s="5"/>
      <c r="Y18" s="15"/>
      <c r="AA18" s="41" t="s">
        <v>17</v>
      </c>
      <c r="AB18" s="365"/>
      <c r="AC18" s="361" t="str">
        <f t="shared" si="0"/>
        <v/>
      </c>
      <c r="AD18" s="366" t="str">
        <f>IF(V13="","",V13)</f>
        <v/>
      </c>
      <c r="AH18" s="187">
        <v>25</v>
      </c>
      <c r="AI18" s="121">
        <v>50</v>
      </c>
      <c r="AJ18" s="212">
        <v>0</v>
      </c>
      <c r="AK18" s="121" t="str">
        <f t="shared" si="1"/>
        <v/>
      </c>
      <c r="AL18" s="121" t="str">
        <f t="shared" si="2"/>
        <v/>
      </c>
      <c r="AM18" s="121"/>
      <c r="AN18" s="121"/>
      <c r="AO18" s="121"/>
      <c r="AP18" s="121"/>
      <c r="AQ18" s="223"/>
      <c r="AR18" s="223"/>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65"/>
      <c r="AC19" s="361" t="str">
        <f t="shared" si="0"/>
        <v/>
      </c>
      <c r="AD19" s="366" t="str">
        <f>IF(V14="","",V14)</f>
        <v/>
      </c>
      <c r="AH19" s="379">
        <v>25</v>
      </c>
      <c r="AI19" s="380">
        <v>50</v>
      </c>
      <c r="AJ19" s="381">
        <v>0</v>
      </c>
      <c r="AK19" s="380" t="str">
        <f t="shared" si="1"/>
        <v/>
      </c>
      <c r="AL19" s="380" t="str">
        <f t="shared" si="2"/>
        <v/>
      </c>
      <c r="AM19" s="380"/>
      <c r="AN19" s="380"/>
      <c r="AO19" s="380"/>
      <c r="AP19" s="380"/>
      <c r="AQ19" s="382"/>
      <c r="AR19" s="382"/>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9" t="s">
        <v>20</v>
      </c>
      <c r="AB20" s="5"/>
      <c r="AC20" s="5"/>
      <c r="AD20" s="5"/>
      <c r="AH20" s="379">
        <v>25</v>
      </c>
      <c r="AI20" s="380">
        <v>50</v>
      </c>
      <c r="AJ20" s="381">
        <v>0.4</v>
      </c>
      <c r="AK20" s="380" t="str">
        <f t="shared" si="1"/>
        <v/>
      </c>
      <c r="AL20" s="380" t="str">
        <f t="shared" si="2"/>
        <v/>
      </c>
      <c r="AM20" s="380"/>
      <c r="AN20" s="380"/>
      <c r="AO20" s="380"/>
      <c r="AP20" s="380"/>
      <c r="AQ20" s="382"/>
      <c r="AR20" s="382"/>
    </row>
    <row r="21" spans="1:44">
      <c r="A21" s="1">
        <v>21</v>
      </c>
      <c r="B21" s="39"/>
      <c r="C21" s="40"/>
      <c r="D21" s="5"/>
      <c r="E21" s="41" t="s">
        <v>28</v>
      </c>
      <c r="F21" s="614" t="str">
        <f>IF(R22="","",R22)</f>
        <v/>
      </c>
      <c r="G21" s="614"/>
      <c r="H21" s="5"/>
      <c r="I21" s="5"/>
      <c r="J21" s="41" t="s">
        <v>29</v>
      </c>
      <c r="K21" s="614" t="str">
        <f>IF(V21="","",V21)</f>
        <v/>
      </c>
      <c r="L21" s="614"/>
      <c r="M21" s="42"/>
      <c r="N21" s="5"/>
      <c r="O21" s="13"/>
      <c r="P21" s="45" t="s">
        <v>27</v>
      </c>
      <c r="Q21" s="5"/>
      <c r="R21" s="5"/>
      <c r="S21" s="5"/>
      <c r="T21" s="5"/>
      <c r="U21" s="45" t="s">
        <v>29</v>
      </c>
      <c r="V21" s="25" t="str">
        <f>IF(W21&lt;&gt;"",W21,IF(AB38="","",AB38))</f>
        <v/>
      </c>
      <c r="W21" s="26"/>
      <c r="X21" s="5"/>
      <c r="Y21" s="15"/>
      <c r="AA21" s="41" t="s">
        <v>21</v>
      </c>
      <c r="AB21" s="365"/>
      <c r="AC21" s="361" t="str">
        <f t="shared" ref="AC21:AC26" si="3">IF(AB21&lt;&gt;AD21,"Change","")</f>
        <v/>
      </c>
      <c r="AD21" s="366" t="str">
        <f>IF(R17="","",R17)</f>
        <v/>
      </c>
      <c r="AH21" s="379">
        <v>25</v>
      </c>
      <c r="AI21" s="380">
        <v>50</v>
      </c>
      <c r="AJ21" s="381">
        <v>0.4</v>
      </c>
      <c r="AK21" s="380" t="str">
        <f t="shared" si="1"/>
        <v/>
      </c>
      <c r="AL21" s="380" t="str">
        <f t="shared" si="2"/>
        <v/>
      </c>
      <c r="AM21" s="380"/>
      <c r="AN21" s="380"/>
      <c r="AO21" s="380"/>
      <c r="AP21" s="380"/>
      <c r="AQ21" s="382"/>
      <c r="AR21" s="382"/>
    </row>
    <row r="22" spans="1:44">
      <c r="A22" s="1">
        <v>22</v>
      </c>
      <c r="B22" s="39"/>
      <c r="C22" s="40"/>
      <c r="D22" s="5"/>
      <c r="E22" s="41" t="s">
        <v>22</v>
      </c>
      <c r="F22" s="615" t="str">
        <f>IF(R23="","",R23)</f>
        <v/>
      </c>
      <c r="G22" s="615"/>
      <c r="H22" s="5"/>
      <c r="I22" s="5"/>
      <c r="J22" s="41"/>
      <c r="K22" s="614" t="str">
        <f>IF(V22="","",V22)</f>
        <v/>
      </c>
      <c r="L22" s="614"/>
      <c r="M22" s="42"/>
      <c r="N22" s="5"/>
      <c r="O22" s="13"/>
      <c r="P22" s="5"/>
      <c r="Q22" s="41" t="s">
        <v>28</v>
      </c>
      <c r="R22" s="25" t="str">
        <f>IF(S22&lt;&gt;"",S22,IF(AB28="","",AB28))</f>
        <v/>
      </c>
      <c r="S22" s="26"/>
      <c r="T22" s="5"/>
      <c r="U22" s="5"/>
      <c r="V22" s="25" t="str">
        <f>IF(W22&lt;&gt;"",W22,IF(AB39="","",AB39))</f>
        <v/>
      </c>
      <c r="W22" s="26"/>
      <c r="X22" s="5"/>
      <c r="Y22" s="15"/>
      <c r="AA22" s="41" t="s">
        <v>23</v>
      </c>
      <c r="AB22" s="365"/>
      <c r="AC22" s="361" t="str">
        <f t="shared" si="3"/>
        <v/>
      </c>
      <c r="AD22" s="366" t="str">
        <f>IF(R18="","",R18)</f>
        <v/>
      </c>
      <c r="AH22" s="379">
        <v>25</v>
      </c>
      <c r="AI22" s="380">
        <v>50</v>
      </c>
      <c r="AJ22" s="381">
        <v>0.5</v>
      </c>
      <c r="AK22" s="380" t="str">
        <f t="shared" si="1"/>
        <v/>
      </c>
      <c r="AL22" s="380" t="str">
        <f t="shared" si="2"/>
        <v/>
      </c>
      <c r="AM22" s="380"/>
      <c r="AN22" s="380"/>
      <c r="AO22" s="380"/>
      <c r="AP22" s="380"/>
      <c r="AQ22" s="382"/>
      <c r="AR22" s="382"/>
    </row>
    <row r="23" spans="1:44">
      <c r="A23" s="1">
        <v>23</v>
      </c>
      <c r="B23" s="39"/>
      <c r="C23" s="40"/>
      <c r="D23" s="45" t="s">
        <v>30</v>
      </c>
      <c r="E23" s="5"/>
      <c r="F23" s="5"/>
      <c r="G23" s="5"/>
      <c r="H23" s="5"/>
      <c r="I23" s="5"/>
      <c r="J23" s="41" t="s">
        <v>31</v>
      </c>
      <c r="K23" s="614" t="str">
        <f>IF(V24="","",V24)</f>
        <v/>
      </c>
      <c r="L23" s="614"/>
      <c r="M23" s="42"/>
      <c r="N23" s="5"/>
      <c r="O23" s="13"/>
      <c r="P23" s="5"/>
      <c r="Q23" s="41" t="s">
        <v>22</v>
      </c>
      <c r="R23" s="43" t="str">
        <f>IF(S23&lt;&gt;"",S23,IF(AB29="","",AB29))</f>
        <v/>
      </c>
      <c r="S23" s="44"/>
      <c r="T23" s="5"/>
      <c r="U23" s="5"/>
      <c r="V23" s="47"/>
      <c r="W23" s="47"/>
      <c r="X23" s="5"/>
      <c r="Y23" s="15"/>
      <c r="AA23" s="41" t="s">
        <v>25</v>
      </c>
      <c r="AB23" s="365"/>
      <c r="AC23" s="361" t="str">
        <f t="shared" si="3"/>
        <v/>
      </c>
      <c r="AD23" s="366" t="str">
        <f>IF(R19="","",R19)</f>
        <v/>
      </c>
      <c r="AH23" s="379">
        <v>25</v>
      </c>
      <c r="AI23" s="380">
        <v>50</v>
      </c>
      <c r="AJ23" s="381">
        <v>0.5</v>
      </c>
      <c r="AK23" s="380" t="str">
        <f t="shared" si="1"/>
        <v/>
      </c>
      <c r="AL23" s="380" t="str">
        <f t="shared" si="2"/>
        <v/>
      </c>
      <c r="AM23" s="380"/>
      <c r="AN23" s="380"/>
      <c r="AO23" s="380"/>
      <c r="AP23" s="380"/>
      <c r="AQ23" s="382"/>
      <c r="AR23" s="382"/>
    </row>
    <row r="24" spans="1:44">
      <c r="A24" s="1">
        <v>24</v>
      </c>
      <c r="B24" s="39"/>
      <c r="C24" s="40"/>
      <c r="D24" s="5"/>
      <c r="E24" s="41" t="s">
        <v>21</v>
      </c>
      <c r="F24" s="614" t="str">
        <f>IF(R25="","",R25)</f>
        <v/>
      </c>
      <c r="G24" s="614"/>
      <c r="H24" s="5"/>
      <c r="I24" s="5"/>
      <c r="J24" s="5"/>
      <c r="K24" s="614" t="str">
        <f>IF(V25="","",V25)</f>
        <v/>
      </c>
      <c r="L24" s="614"/>
      <c r="M24" s="42"/>
      <c r="N24" s="5"/>
      <c r="O24" s="13"/>
      <c r="P24" s="45" t="s">
        <v>30</v>
      </c>
      <c r="Q24" s="5"/>
      <c r="R24" s="5"/>
      <c r="S24" s="5"/>
      <c r="T24" s="5"/>
      <c r="U24" s="45" t="s">
        <v>31</v>
      </c>
      <c r="V24" s="25" t="str">
        <f>IF(W24&lt;&gt;"",W24,IF(AB40="","",AB40))</f>
        <v/>
      </c>
      <c r="W24" s="26"/>
      <c r="X24" s="5"/>
      <c r="Y24" s="15"/>
      <c r="AA24" s="41" t="s">
        <v>22</v>
      </c>
      <c r="AB24" s="368"/>
      <c r="AC24" s="361" t="str">
        <f t="shared" si="3"/>
        <v/>
      </c>
      <c r="AD24" s="369" t="str">
        <f>IF(V17="","",V17)</f>
        <v/>
      </c>
      <c r="AH24" s="379">
        <v>25</v>
      </c>
      <c r="AI24" s="380">
        <v>50</v>
      </c>
      <c r="AJ24" s="381">
        <v>0.5</v>
      </c>
      <c r="AK24" s="380" t="str">
        <f t="shared" si="1"/>
        <v/>
      </c>
      <c r="AL24" s="380" t="str">
        <f t="shared" si="2"/>
        <v/>
      </c>
      <c r="AM24" s="380"/>
      <c r="AN24" s="380"/>
      <c r="AO24" s="380"/>
      <c r="AP24" s="380"/>
      <c r="AQ24" s="382"/>
      <c r="AR24" s="382"/>
    </row>
    <row r="25" spans="1:44">
      <c r="A25" s="1">
        <v>25</v>
      </c>
      <c r="B25" s="39"/>
      <c r="C25" s="40"/>
      <c r="D25" s="5"/>
      <c r="E25" s="41" t="s">
        <v>23</v>
      </c>
      <c r="F25" s="614" t="str">
        <f>IF(R26="","",R26)</f>
        <v/>
      </c>
      <c r="G25" s="614"/>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65"/>
      <c r="AC25" s="361" t="str">
        <f t="shared" si="3"/>
        <v/>
      </c>
      <c r="AD25" s="366" t="str">
        <f>IF(V18="","",V18)</f>
        <v/>
      </c>
      <c r="AH25" s="379">
        <v>25</v>
      </c>
      <c r="AI25" s="380">
        <v>50</v>
      </c>
      <c r="AJ25" s="381">
        <v>0.5</v>
      </c>
      <c r="AK25" s="380" t="str">
        <f t="shared" si="1"/>
        <v/>
      </c>
      <c r="AL25" s="380" t="str">
        <f t="shared" si="2"/>
        <v/>
      </c>
      <c r="AM25" s="380"/>
      <c r="AN25" s="380"/>
      <c r="AO25" s="380"/>
      <c r="AP25" s="380"/>
      <c r="AQ25" s="382"/>
      <c r="AR25" s="382"/>
    </row>
    <row r="26" spans="1:44">
      <c r="A26" s="1">
        <v>26</v>
      </c>
      <c r="B26" s="39"/>
      <c r="C26" s="40"/>
      <c r="D26" s="5"/>
      <c r="E26" s="41" t="s">
        <v>24</v>
      </c>
      <c r="F26" s="614" t="str">
        <f>IF(R27="","",R27)</f>
        <v/>
      </c>
      <c r="G26" s="614"/>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65"/>
      <c r="AC26" s="361" t="str">
        <f t="shared" si="3"/>
        <v/>
      </c>
      <c r="AD26" s="366" t="str">
        <f>IF(V19="","",V19)</f>
        <v/>
      </c>
      <c r="AH26" s="187">
        <v>26</v>
      </c>
      <c r="AI26" s="121">
        <v>50</v>
      </c>
      <c r="AJ26" s="212">
        <v>0</v>
      </c>
      <c r="AK26" s="121" t="str">
        <f t="shared" si="1"/>
        <v/>
      </c>
      <c r="AL26" s="121" t="str">
        <f t="shared" si="2"/>
        <v/>
      </c>
      <c r="AM26" s="121"/>
      <c r="AN26" s="121"/>
      <c r="AO26" s="121"/>
      <c r="AP26" s="121"/>
      <c r="AQ26" s="223"/>
      <c r="AR26" s="223"/>
    </row>
    <row r="27" spans="1:44">
      <c r="A27" s="1">
        <v>27</v>
      </c>
      <c r="B27" s="39"/>
      <c r="C27" s="40"/>
      <c r="D27" s="45" t="s">
        <v>33</v>
      </c>
      <c r="E27" s="5"/>
      <c r="F27" s="5"/>
      <c r="G27" s="5"/>
      <c r="H27" s="5"/>
      <c r="I27" s="5"/>
      <c r="J27" s="41" t="s">
        <v>34</v>
      </c>
      <c r="K27" s="614" t="str">
        <f>IF(V28="","",V28)</f>
        <v/>
      </c>
      <c r="L27" s="614"/>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2">
        <v>0</v>
      </c>
      <c r="AK27" s="121" t="str">
        <f t="shared" si="1"/>
        <v/>
      </c>
      <c r="AL27" s="121" t="str">
        <f t="shared" si="2"/>
        <v/>
      </c>
      <c r="AM27" s="121"/>
      <c r="AN27" s="121"/>
      <c r="AO27" s="121"/>
      <c r="AP27" s="121"/>
      <c r="AQ27" s="223"/>
      <c r="AR27" s="223"/>
    </row>
    <row r="28" spans="1:44">
      <c r="A28" s="1">
        <v>28</v>
      </c>
      <c r="B28" s="39"/>
      <c r="C28" s="40"/>
      <c r="D28" s="5"/>
      <c r="E28" s="41" t="s">
        <v>21</v>
      </c>
      <c r="F28" s="614" t="str">
        <f>IF(R29="","",R29)</f>
        <v/>
      </c>
      <c r="G28" s="614"/>
      <c r="H28" s="5"/>
      <c r="I28" s="47"/>
      <c r="J28" s="41" t="s">
        <v>35</v>
      </c>
      <c r="K28" s="614" t="str">
        <f>IF(V29="","",V29)</f>
        <v/>
      </c>
      <c r="L28" s="614"/>
      <c r="M28" s="42"/>
      <c r="N28" s="5"/>
      <c r="O28" s="13"/>
      <c r="P28" s="45" t="s">
        <v>33</v>
      </c>
      <c r="Q28" s="5"/>
      <c r="R28" s="5"/>
      <c r="S28" s="5"/>
      <c r="T28" s="5"/>
      <c r="U28" s="41" t="s">
        <v>34</v>
      </c>
      <c r="V28" s="25" t="str">
        <f>IF(W28&lt;&gt;"",W28,IF(AB36="","",AB36))</f>
        <v/>
      </c>
      <c r="W28" s="26"/>
      <c r="X28" s="5"/>
      <c r="Y28" s="15"/>
      <c r="AA28" s="41" t="s">
        <v>28</v>
      </c>
      <c r="AB28" s="365"/>
      <c r="AC28" s="361" t="str">
        <f t="shared" ref="AC28:AC44" si="4">IF(AB28&lt;&gt;AD28,"Change","")</f>
        <v/>
      </c>
      <c r="AD28" s="366" t="str">
        <f>IF(R22="","",R22)</f>
        <v/>
      </c>
      <c r="AH28" s="187">
        <v>28</v>
      </c>
      <c r="AI28" s="121">
        <v>50</v>
      </c>
      <c r="AJ28" s="212">
        <v>0</v>
      </c>
      <c r="AK28" s="121" t="str">
        <f t="shared" si="1"/>
        <v/>
      </c>
      <c r="AL28" s="121" t="str">
        <f t="shared" si="2"/>
        <v/>
      </c>
      <c r="AM28" s="121"/>
      <c r="AN28" s="121"/>
      <c r="AO28" s="121"/>
      <c r="AP28" s="121"/>
      <c r="AQ28" s="223"/>
      <c r="AR28" s="223"/>
    </row>
    <row r="29" spans="1:44">
      <c r="A29" s="1">
        <v>29</v>
      </c>
      <c r="B29" s="39"/>
      <c r="C29" s="40"/>
      <c r="D29" s="5"/>
      <c r="E29" s="41" t="s">
        <v>23</v>
      </c>
      <c r="F29" s="614" t="str">
        <f>IF(R30="","",R30)</f>
        <v/>
      </c>
      <c r="G29" s="614"/>
      <c r="H29" s="5"/>
      <c r="I29" s="45" t="s">
        <v>36</v>
      </c>
      <c r="J29" s="41" t="s">
        <v>37</v>
      </c>
      <c r="K29" s="614" t="str">
        <f>IF(V32="","",V32)</f>
        <v/>
      </c>
      <c r="L29" s="614"/>
      <c r="M29" s="42"/>
      <c r="N29" s="5"/>
      <c r="O29" s="13"/>
      <c r="P29" s="5"/>
      <c r="Q29" s="41" t="s">
        <v>21</v>
      </c>
      <c r="R29" s="25" t="str">
        <f>IF(S29&lt;&gt;"",S29,IF(AB33="","",AB33))</f>
        <v/>
      </c>
      <c r="S29" s="26"/>
      <c r="T29" s="5"/>
      <c r="U29" s="41" t="s">
        <v>35</v>
      </c>
      <c r="V29" s="25" t="str">
        <f>IF(W29&lt;&gt;"",W29,IF(AB37="","",AB37))</f>
        <v/>
      </c>
      <c r="W29" s="26"/>
      <c r="X29" s="5"/>
      <c r="Y29" s="15"/>
      <c r="AA29" s="41" t="s">
        <v>22</v>
      </c>
      <c r="AB29" s="368"/>
      <c r="AC29" s="361" t="str">
        <f t="shared" si="4"/>
        <v/>
      </c>
      <c r="AD29" s="369" t="str">
        <f>IF(R23="","",R23)</f>
        <v/>
      </c>
      <c r="AH29" s="187">
        <v>28</v>
      </c>
      <c r="AI29" s="121">
        <v>50</v>
      </c>
      <c r="AJ29" s="212">
        <v>0</v>
      </c>
      <c r="AK29" s="121" t="str">
        <f t="shared" si="1"/>
        <v/>
      </c>
      <c r="AL29" s="121" t="str">
        <f t="shared" si="2"/>
        <v/>
      </c>
      <c r="AM29" s="121"/>
      <c r="AN29" s="121"/>
      <c r="AO29" s="121"/>
      <c r="AP29" s="121"/>
      <c r="AQ29" s="223"/>
      <c r="AR29" s="223"/>
    </row>
    <row r="30" spans="1:44">
      <c r="A30" s="1">
        <v>30</v>
      </c>
      <c r="B30" s="39"/>
      <c r="C30" s="40"/>
      <c r="D30" s="5"/>
      <c r="E30" s="41" t="s">
        <v>24</v>
      </c>
      <c r="F30" s="614" t="str">
        <f>IF(R31="","",R31)</f>
        <v/>
      </c>
      <c r="G30" s="614"/>
      <c r="H30" s="5"/>
      <c r="I30" s="5"/>
      <c r="J30" s="41" t="s">
        <v>38</v>
      </c>
      <c r="K30" s="614" t="str">
        <f>IF(V33="","",V33)</f>
        <v/>
      </c>
      <c r="L30" s="614"/>
      <c r="M30" s="42"/>
      <c r="N30" s="5"/>
      <c r="O30" s="13"/>
      <c r="P30" s="5"/>
      <c r="Q30" s="41" t="s">
        <v>23</v>
      </c>
      <c r="R30" s="25" t="str">
        <f>IF(S30&lt;&gt;"",S30,IF(AB34="","",AB34))</f>
        <v/>
      </c>
      <c r="S30" s="26"/>
      <c r="T30" s="5"/>
      <c r="U30" s="5"/>
      <c r="V30" s="5"/>
      <c r="W30" s="5"/>
      <c r="X30" s="5"/>
      <c r="Y30" s="15"/>
      <c r="AA30" s="41" t="s">
        <v>21</v>
      </c>
      <c r="AB30" s="365"/>
      <c r="AC30" s="361" t="str">
        <f t="shared" si="4"/>
        <v/>
      </c>
      <c r="AD30" s="366" t="str">
        <f>IF(R25="","",R25)</f>
        <v/>
      </c>
      <c r="AH30" s="379">
        <v>28</v>
      </c>
      <c r="AI30" s="380">
        <v>50</v>
      </c>
      <c r="AJ30" s="381">
        <v>0</v>
      </c>
      <c r="AK30" s="380" t="str">
        <f t="shared" si="1"/>
        <v/>
      </c>
      <c r="AL30" s="380" t="str">
        <f t="shared" si="2"/>
        <v/>
      </c>
      <c r="AM30" s="380"/>
      <c r="AN30" s="380"/>
      <c r="AO30" s="380"/>
      <c r="AP30" s="380"/>
      <c r="AQ30" s="382"/>
      <c r="AR30" s="382"/>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65"/>
      <c r="AC31" s="361" t="str">
        <f t="shared" si="4"/>
        <v/>
      </c>
      <c r="AD31" s="366" t="str">
        <f>IF(R26="","",R26)</f>
        <v/>
      </c>
      <c r="AH31" s="379">
        <v>28</v>
      </c>
      <c r="AI31" s="380">
        <v>50</v>
      </c>
      <c r="AJ31" s="381">
        <v>0</v>
      </c>
      <c r="AK31" s="380" t="str">
        <f t="shared" si="1"/>
        <v/>
      </c>
      <c r="AL31" s="380" t="str">
        <f t="shared" si="2"/>
        <v/>
      </c>
      <c r="AM31" s="380"/>
      <c r="AN31" s="380"/>
      <c r="AO31" s="380"/>
      <c r="AP31" s="380"/>
      <c r="AQ31" s="382"/>
      <c r="AR31" s="382"/>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65"/>
      <c r="AC32" s="361" t="str">
        <f t="shared" si="4"/>
        <v/>
      </c>
      <c r="AD32" s="366" t="str">
        <f>IF(R27="","",R27)</f>
        <v/>
      </c>
      <c r="AH32" s="379">
        <v>28</v>
      </c>
      <c r="AI32" s="380">
        <v>50</v>
      </c>
      <c r="AJ32" s="381">
        <v>0.5</v>
      </c>
      <c r="AK32" s="380" t="str">
        <f t="shared" si="1"/>
        <v/>
      </c>
      <c r="AL32" s="380" t="str">
        <f t="shared" si="2"/>
        <v/>
      </c>
      <c r="AM32" s="380"/>
      <c r="AN32" s="380"/>
      <c r="AO32" s="380"/>
      <c r="AP32" s="380"/>
      <c r="AQ32" s="382"/>
      <c r="AR32" s="382"/>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65"/>
      <c r="AC33" s="361" t="str">
        <f t="shared" si="4"/>
        <v/>
      </c>
      <c r="AD33" s="366" t="str">
        <f>IF(R29="","",R29)</f>
        <v/>
      </c>
      <c r="AH33" s="379">
        <v>28</v>
      </c>
      <c r="AI33" s="380">
        <v>50</v>
      </c>
      <c r="AJ33" s="381">
        <v>0.5</v>
      </c>
      <c r="AK33" s="380" t="str">
        <f t="shared" si="1"/>
        <v/>
      </c>
      <c r="AL33" s="380" t="str">
        <f t="shared" si="2"/>
        <v/>
      </c>
      <c r="AM33" s="380"/>
      <c r="AN33" s="380"/>
      <c r="AO33" s="380"/>
      <c r="AP33" s="380"/>
      <c r="AQ33" s="382"/>
      <c r="AR33" s="382"/>
    </row>
    <row r="34" spans="1:44" ht="17.25" thickTop="1" thickBot="1">
      <c r="A34" s="1">
        <v>34</v>
      </c>
      <c r="B34" s="32"/>
      <c r="C34" s="33"/>
      <c r="D34" s="33"/>
      <c r="E34" s="33"/>
      <c r="F34" s="33"/>
      <c r="G34" s="33"/>
      <c r="H34" s="33"/>
      <c r="I34" s="33"/>
      <c r="J34" s="33"/>
      <c r="K34" s="33"/>
      <c r="L34" s="33"/>
      <c r="M34" s="35"/>
      <c r="N34" s="5"/>
      <c r="O34" s="51">
        <v>2</v>
      </c>
      <c r="P34" s="5" t="s">
        <v>40</v>
      </c>
      <c r="Q34" s="5"/>
      <c r="R34" s="5"/>
      <c r="S34" s="5"/>
      <c r="T34" s="5"/>
      <c r="U34" s="47"/>
      <c r="V34" s="47"/>
      <c r="W34" s="47"/>
      <c r="X34" s="5"/>
      <c r="Y34" s="15"/>
      <c r="AA34" s="41" t="s">
        <v>23</v>
      </c>
      <c r="AB34" s="365"/>
      <c r="AC34" s="361" t="str">
        <f t="shared" si="4"/>
        <v/>
      </c>
      <c r="AD34" s="366" t="str">
        <f>IF(R30="","",R30)</f>
        <v/>
      </c>
      <c r="AH34" s="379">
        <v>28</v>
      </c>
      <c r="AI34" s="380">
        <v>50</v>
      </c>
      <c r="AJ34" s="381">
        <v>0.6</v>
      </c>
      <c r="AK34" s="380" t="str">
        <f t="shared" si="1"/>
        <v/>
      </c>
      <c r="AL34" s="380" t="str">
        <f t="shared" si="2"/>
        <v/>
      </c>
      <c r="AM34" s="380"/>
      <c r="AN34" s="380"/>
      <c r="AO34" s="380"/>
      <c r="AP34" s="380"/>
      <c r="AQ34" s="382"/>
      <c r="AR34" s="382"/>
    </row>
    <row r="35" spans="1:44" ht="17.25" thickTop="1" thickBot="1">
      <c r="A35" s="1">
        <v>35</v>
      </c>
      <c r="B35" s="39"/>
      <c r="C35" s="52" t="s">
        <v>41</v>
      </c>
      <c r="D35" s="611" t="s">
        <v>42</v>
      </c>
      <c r="E35" s="611"/>
      <c r="F35" s="611"/>
      <c r="G35" s="612" t="s">
        <v>43</v>
      </c>
      <c r="H35" s="612"/>
      <c r="I35" s="612"/>
      <c r="J35" s="611" t="s">
        <v>44</v>
      </c>
      <c r="K35" s="611"/>
      <c r="L35" s="611"/>
      <c r="M35" s="42"/>
      <c r="N35" s="5"/>
      <c r="O35" s="53">
        <v>1</v>
      </c>
      <c r="P35" s="21" t="s">
        <v>45</v>
      </c>
      <c r="Q35" s="21"/>
      <c r="R35" s="21"/>
      <c r="S35" s="21"/>
      <c r="T35" s="21"/>
      <c r="U35" s="21"/>
      <c r="V35" s="21"/>
      <c r="W35" s="21"/>
      <c r="X35" s="21"/>
      <c r="Y35" s="22"/>
      <c r="AA35" s="41" t="s">
        <v>24</v>
      </c>
      <c r="AB35" s="365"/>
      <c r="AC35" s="361" t="str">
        <f t="shared" si="4"/>
        <v/>
      </c>
      <c r="AD35" s="366" t="str">
        <f>IF(R31="","",R31)</f>
        <v/>
      </c>
      <c r="AH35" s="379">
        <v>28</v>
      </c>
      <c r="AI35" s="380">
        <v>50</v>
      </c>
      <c r="AJ35" s="381">
        <v>0.6</v>
      </c>
      <c r="AK35" s="380" t="str">
        <f t="shared" si="1"/>
        <v/>
      </c>
      <c r="AL35" s="380" t="str">
        <f t="shared" si="2"/>
        <v/>
      </c>
      <c r="AM35" s="380"/>
      <c r="AN35" s="380"/>
      <c r="AO35" s="380"/>
      <c r="AP35" s="380"/>
      <c r="AQ35" s="382"/>
      <c r="AR35" s="382"/>
    </row>
    <row r="36" spans="1:44" ht="16.5" thickTop="1">
      <c r="A36" s="1">
        <v>36</v>
      </c>
      <c r="B36" s="39"/>
      <c r="C36" s="54" t="s">
        <v>46</v>
      </c>
      <c r="D36" s="611"/>
      <c r="E36" s="611"/>
      <c r="F36" s="611"/>
      <c r="G36" s="612"/>
      <c r="H36" s="612"/>
      <c r="I36" s="612"/>
      <c r="J36" s="611"/>
      <c r="K36" s="611"/>
      <c r="L36" s="611"/>
      <c r="M36" s="42"/>
      <c r="N36" s="5"/>
      <c r="O36" s="5"/>
      <c r="P36" s="5"/>
      <c r="Q36" s="5"/>
      <c r="R36" s="5"/>
      <c r="S36" s="5"/>
      <c r="T36" s="5"/>
      <c r="U36" s="5"/>
      <c r="V36" s="5"/>
      <c r="W36" s="5"/>
      <c r="X36" s="5"/>
      <c r="Y36" s="5"/>
      <c r="AA36" s="41" t="s">
        <v>34</v>
      </c>
      <c r="AB36" s="365"/>
      <c r="AC36" s="361" t="str">
        <f t="shared" si="4"/>
        <v/>
      </c>
      <c r="AD36" s="366" t="str">
        <f>IF(V28="","",V28)</f>
        <v/>
      </c>
      <c r="AH36" s="379">
        <v>28</v>
      </c>
      <c r="AI36" s="380">
        <v>50</v>
      </c>
      <c r="AJ36" s="381">
        <v>0.6</v>
      </c>
      <c r="AK36" s="380" t="str">
        <f t="shared" si="1"/>
        <v/>
      </c>
      <c r="AL36" s="380" t="str">
        <f t="shared" si="2"/>
        <v/>
      </c>
      <c r="AM36" s="380"/>
      <c r="AN36" s="380"/>
      <c r="AO36" s="380"/>
      <c r="AP36" s="380"/>
      <c r="AQ36" s="382"/>
      <c r="AR36" s="382"/>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65"/>
      <c r="AC37" s="361" t="str">
        <f t="shared" si="4"/>
        <v/>
      </c>
      <c r="AD37" s="366" t="str">
        <f>IF(V29="","",V29)</f>
        <v/>
      </c>
      <c r="AH37" s="379">
        <v>28</v>
      </c>
      <c r="AI37" s="380">
        <v>50</v>
      </c>
      <c r="AJ37" s="381">
        <v>0.6</v>
      </c>
      <c r="AK37" s="380" t="str">
        <f t="shared" si="1"/>
        <v/>
      </c>
      <c r="AL37" s="380" t="str">
        <f t="shared" si="2"/>
        <v/>
      </c>
      <c r="AM37" s="380"/>
      <c r="AN37" s="380"/>
      <c r="AO37" s="380"/>
      <c r="AP37" s="380"/>
      <c r="AQ37" s="382"/>
      <c r="AR37" s="382"/>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65"/>
      <c r="AC38" s="361" t="str">
        <f t="shared" si="4"/>
        <v/>
      </c>
      <c r="AD38" s="366" t="str">
        <f>IF(V21="","",V21)</f>
        <v/>
      </c>
      <c r="AH38" s="187">
        <v>28</v>
      </c>
      <c r="AI38" s="121">
        <v>100</v>
      </c>
      <c r="AJ38" s="212">
        <v>0</v>
      </c>
      <c r="AK38" s="121" t="str">
        <f t="shared" si="1"/>
        <v/>
      </c>
      <c r="AL38" s="121" t="str">
        <f t="shared" si="2"/>
        <v/>
      </c>
      <c r="AM38" s="121"/>
      <c r="AN38" s="121"/>
      <c r="AO38" s="121"/>
      <c r="AP38" s="121"/>
      <c r="AQ38" s="223"/>
      <c r="AR38" s="223"/>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65"/>
      <c r="AC39" s="361" t="str">
        <f t="shared" si="4"/>
        <v/>
      </c>
      <c r="AD39" s="366" t="str">
        <f>IF(V22="","",V22)</f>
        <v/>
      </c>
      <c r="AH39" s="187">
        <v>28</v>
      </c>
      <c r="AI39" s="121">
        <v>300</v>
      </c>
      <c r="AJ39" s="212">
        <v>0</v>
      </c>
      <c r="AK39" s="121" t="str">
        <f t="shared" si="1"/>
        <v/>
      </c>
      <c r="AL39" s="121" t="str">
        <f t="shared" si="2"/>
        <v/>
      </c>
      <c r="AM39" s="121"/>
      <c r="AN39" s="121"/>
      <c r="AO39" s="121"/>
      <c r="AP39" s="121"/>
      <c r="AQ39" s="223"/>
      <c r="AR39" s="223"/>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65"/>
      <c r="AC40" s="361" t="str">
        <f t="shared" si="4"/>
        <v/>
      </c>
      <c r="AD40" s="366" t="str">
        <f>IF(V24="","",V24)</f>
        <v/>
      </c>
      <c r="AH40" s="187">
        <v>30</v>
      </c>
      <c r="AI40" s="121">
        <v>50</v>
      </c>
      <c r="AJ40" s="212">
        <v>0</v>
      </c>
      <c r="AK40" s="121" t="str">
        <f t="shared" si="1"/>
        <v/>
      </c>
      <c r="AL40" s="121" t="str">
        <f t="shared" si="2"/>
        <v/>
      </c>
      <c r="AM40" s="121"/>
      <c r="AN40" s="121"/>
      <c r="AO40" s="121"/>
      <c r="AP40" s="121"/>
      <c r="AQ40" s="223"/>
      <c r="AR40" s="223"/>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65"/>
      <c r="AC41" s="361" t="str">
        <f t="shared" si="4"/>
        <v/>
      </c>
      <c r="AD41" s="366" t="str">
        <f>IF(V25="","",V25)</f>
        <v/>
      </c>
      <c r="AH41" s="187">
        <v>32</v>
      </c>
      <c r="AI41" s="121">
        <v>50</v>
      </c>
      <c r="AJ41" s="212">
        <v>0</v>
      </c>
      <c r="AK41" s="121" t="str">
        <f t="shared" si="1"/>
        <v/>
      </c>
      <c r="AL41" s="121" t="str">
        <f t="shared" si="2"/>
        <v/>
      </c>
      <c r="AM41" s="121"/>
      <c r="AN41" s="121"/>
      <c r="AO41" s="121"/>
      <c r="AP41" s="121"/>
      <c r="AQ41" s="223"/>
      <c r="AR41" s="223"/>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65"/>
      <c r="AC42" s="361" t="str">
        <f t="shared" si="4"/>
        <v/>
      </c>
      <c r="AD42" s="366" t="str">
        <f>IF(V26="","",V26)</f>
        <v/>
      </c>
      <c r="AH42" s="379">
        <v>32</v>
      </c>
      <c r="AI42" s="380">
        <v>50</v>
      </c>
      <c r="AJ42" s="381">
        <v>0</v>
      </c>
      <c r="AK42" s="380" t="str">
        <f t="shared" si="1"/>
        <v/>
      </c>
      <c r="AL42" s="380" t="str">
        <f t="shared" si="2"/>
        <v/>
      </c>
      <c r="AM42" s="380"/>
      <c r="AN42" s="380"/>
      <c r="AO42" s="380"/>
      <c r="AP42" s="380"/>
      <c r="AQ42" s="382"/>
      <c r="AR42" s="38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65"/>
      <c r="AC43" s="361" t="str">
        <f t="shared" si="4"/>
        <v/>
      </c>
      <c r="AD43" s="366" t="str">
        <f>IF(V32="","",V32)</f>
        <v/>
      </c>
      <c r="AH43" s="379">
        <v>32</v>
      </c>
      <c r="AI43" s="380">
        <v>50</v>
      </c>
      <c r="AJ43" s="381">
        <v>0.5</v>
      </c>
      <c r="AK43" s="380" t="str">
        <f t="shared" si="1"/>
        <v/>
      </c>
      <c r="AL43" s="380" t="str">
        <f t="shared" si="2"/>
        <v/>
      </c>
      <c r="AM43" s="380"/>
      <c r="AN43" s="380"/>
      <c r="AO43" s="380"/>
      <c r="AP43" s="380"/>
      <c r="AQ43" s="382"/>
      <c r="AR43" s="382"/>
    </row>
    <row r="44" spans="1:44">
      <c r="A44" s="1">
        <v>44</v>
      </c>
      <c r="B44" s="39"/>
      <c r="C44" s="72" t="s">
        <v>62</v>
      </c>
      <c r="D44" s="5"/>
      <c r="E44" s="5"/>
      <c r="F44" s="5"/>
      <c r="G44" s="5"/>
      <c r="H44" s="5"/>
      <c r="I44" s="5"/>
      <c r="J44" s="5"/>
      <c r="K44" s="5"/>
      <c r="L44" s="613" t="s">
        <v>63</v>
      </c>
      <c r="M44" s="613"/>
      <c r="N44" s="5"/>
      <c r="O44" s="13"/>
      <c r="P44" s="5"/>
      <c r="Q44" s="5"/>
      <c r="R44" s="5"/>
      <c r="S44" s="5"/>
      <c r="T44" s="5"/>
      <c r="U44" s="5"/>
      <c r="V44" s="5"/>
      <c r="W44" s="5"/>
      <c r="X44" s="5"/>
      <c r="Y44" s="15"/>
      <c r="AA44" s="41" t="s">
        <v>383</v>
      </c>
      <c r="AB44" s="365"/>
      <c r="AC44" s="361" t="str">
        <f t="shared" si="4"/>
        <v/>
      </c>
      <c r="AD44" s="366" t="str">
        <f>IF(V33="","",V33)</f>
        <v/>
      </c>
      <c r="AH44" s="379">
        <v>32</v>
      </c>
      <c r="AI44" s="380">
        <v>50</v>
      </c>
      <c r="AJ44" s="381">
        <v>0.5</v>
      </c>
      <c r="AK44" s="380" t="str">
        <f t="shared" si="1"/>
        <v/>
      </c>
      <c r="AL44" s="380" t="str">
        <f t="shared" si="2"/>
        <v/>
      </c>
      <c r="AM44" s="380"/>
      <c r="AN44" s="380"/>
      <c r="AO44" s="380"/>
      <c r="AP44" s="380"/>
      <c r="AQ44" s="382"/>
      <c r="AR44" s="382"/>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9">
        <v>32</v>
      </c>
      <c r="AI45" s="380">
        <v>50</v>
      </c>
      <c r="AJ45" s="381">
        <v>0.6</v>
      </c>
      <c r="AK45" s="380" t="str">
        <f t="shared" si="1"/>
        <v/>
      </c>
      <c r="AL45" s="380" t="str">
        <f t="shared" si="2"/>
        <v/>
      </c>
      <c r="AM45" s="380"/>
      <c r="AN45" s="380"/>
      <c r="AO45" s="380"/>
      <c r="AP45" s="380"/>
      <c r="AQ45" s="382"/>
      <c r="AR45" s="382"/>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9" t="s">
        <v>42</v>
      </c>
      <c r="AB46" s="5"/>
      <c r="AC46" s="5"/>
      <c r="AD46" s="5"/>
      <c r="AH46" s="379">
        <v>32</v>
      </c>
      <c r="AI46" s="380">
        <v>50</v>
      </c>
      <c r="AJ46" s="381">
        <v>0.6</v>
      </c>
      <c r="AK46" s="380" t="str">
        <f t="shared" si="1"/>
        <v/>
      </c>
      <c r="AL46" s="380" t="str">
        <f t="shared" si="2"/>
        <v/>
      </c>
      <c r="AM46" s="380"/>
      <c r="AN46" s="380"/>
      <c r="AO46" s="380"/>
      <c r="AP46" s="380"/>
      <c r="AQ46" s="382"/>
      <c r="AR46" s="382"/>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65"/>
      <c r="AC47" s="5"/>
      <c r="AD47" s="366" t="str">
        <f>IF(P100="","",P100)</f>
        <v/>
      </c>
      <c r="AH47" s="379">
        <v>32</v>
      </c>
      <c r="AI47" s="380">
        <v>50</v>
      </c>
      <c r="AJ47" s="381">
        <v>0.6</v>
      </c>
      <c r="AK47" s="380" t="str">
        <f t="shared" si="1"/>
        <v/>
      </c>
      <c r="AL47" s="380" t="str">
        <f t="shared" si="2"/>
        <v/>
      </c>
      <c r="AM47" s="380"/>
      <c r="AN47" s="380"/>
      <c r="AO47" s="380"/>
      <c r="AP47" s="380"/>
      <c r="AQ47" s="382"/>
      <c r="AR47" s="382"/>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65"/>
      <c r="AC48" s="5"/>
      <c r="AD48" s="366" t="str">
        <f>IF(Q100="","",Q100)</f>
        <v/>
      </c>
      <c r="AH48" s="379">
        <v>32</v>
      </c>
      <c r="AI48" s="380">
        <v>50</v>
      </c>
      <c r="AJ48" s="381">
        <v>0.6</v>
      </c>
      <c r="AK48" s="380" t="str">
        <f t="shared" si="1"/>
        <v/>
      </c>
      <c r="AL48" s="380" t="str">
        <f t="shared" si="2"/>
        <v/>
      </c>
      <c r="AM48" s="380"/>
      <c r="AN48" s="380"/>
      <c r="AO48" s="380"/>
      <c r="AP48" s="380"/>
      <c r="AQ48" s="382"/>
      <c r="AR48" s="382"/>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65"/>
      <c r="AC49" s="5"/>
      <c r="AD49" s="366" t="str">
        <f>IF(R100="","",R100)</f>
        <v/>
      </c>
      <c r="AH49" s="187">
        <v>34</v>
      </c>
      <c r="AI49" s="121">
        <v>50</v>
      </c>
      <c r="AJ49" s="212">
        <v>0</v>
      </c>
      <c r="AK49" s="121" t="str">
        <f t="shared" si="1"/>
        <v/>
      </c>
      <c r="AL49" s="121" t="str">
        <f t="shared" si="2"/>
        <v/>
      </c>
      <c r="AM49" s="121"/>
      <c r="AN49" s="121"/>
      <c r="AO49" s="121"/>
      <c r="AP49" s="121"/>
      <c r="AQ49" s="223"/>
      <c r="AR49" s="22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65"/>
      <c r="AC50" s="5"/>
      <c r="AD50" s="366" t="str">
        <f>IF(P101="","",P101)</f>
        <v/>
      </c>
      <c r="AH50" s="379">
        <v>34</v>
      </c>
      <c r="AI50" s="380">
        <v>50</v>
      </c>
      <c r="AJ50" s="381">
        <v>0</v>
      </c>
      <c r="AK50" s="380" t="str">
        <f t="shared" si="1"/>
        <v/>
      </c>
      <c r="AL50" s="380" t="str">
        <f t="shared" si="2"/>
        <v/>
      </c>
      <c r="AM50" s="380"/>
      <c r="AN50" s="380"/>
      <c r="AO50" s="380"/>
      <c r="AP50" s="380"/>
      <c r="AQ50" s="382"/>
      <c r="AR50" s="38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65"/>
      <c r="AC51" s="5"/>
      <c r="AD51" s="366" t="str">
        <f>IF(Q101="","",Q101)</f>
        <v/>
      </c>
      <c r="AH51" s="379">
        <v>34</v>
      </c>
      <c r="AI51" s="380">
        <v>50</v>
      </c>
      <c r="AJ51" s="381">
        <v>0.4</v>
      </c>
      <c r="AK51" s="380" t="str">
        <f t="shared" si="1"/>
        <v/>
      </c>
      <c r="AL51" s="380" t="str">
        <f t="shared" si="2"/>
        <v/>
      </c>
      <c r="AM51" s="380"/>
      <c r="AN51" s="380"/>
      <c r="AO51" s="380"/>
      <c r="AP51" s="380"/>
      <c r="AQ51" s="382"/>
      <c r="AR51" s="382"/>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65"/>
      <c r="AC52" s="5"/>
      <c r="AD52" s="366" t="str">
        <f>IF(R101="","",R101)</f>
        <v/>
      </c>
      <c r="AH52" s="379">
        <v>34</v>
      </c>
      <c r="AI52" s="380">
        <v>50</v>
      </c>
      <c r="AJ52" s="381">
        <v>0.4</v>
      </c>
      <c r="AK52" s="380" t="str">
        <f t="shared" si="1"/>
        <v/>
      </c>
      <c r="AL52" s="380" t="str">
        <f t="shared" si="2"/>
        <v/>
      </c>
      <c r="AM52" s="380"/>
      <c r="AN52" s="380"/>
      <c r="AO52" s="380"/>
      <c r="AP52" s="380"/>
      <c r="AQ52" s="382"/>
      <c r="AR52" s="382"/>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65"/>
      <c r="AC53" s="5"/>
      <c r="AD53" s="366" t="str">
        <f>IF(P102="","",P102)</f>
        <v/>
      </c>
      <c r="AH53" s="379">
        <v>34</v>
      </c>
      <c r="AI53" s="380">
        <v>50</v>
      </c>
      <c r="AJ53" s="381">
        <v>0.5</v>
      </c>
      <c r="AK53" s="380" t="str">
        <f t="shared" si="1"/>
        <v/>
      </c>
      <c r="AL53" s="380" t="str">
        <f t="shared" si="2"/>
        <v/>
      </c>
      <c r="AM53" s="380"/>
      <c r="AN53" s="380"/>
      <c r="AO53" s="380"/>
      <c r="AP53" s="380"/>
      <c r="AQ53" s="382"/>
      <c r="AR53" s="382"/>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65"/>
      <c r="AC54" s="5"/>
      <c r="AD54" s="366" t="str">
        <f>IF(Q102="","",Q102)</f>
        <v/>
      </c>
      <c r="AH54" s="379">
        <v>34</v>
      </c>
      <c r="AI54" s="380">
        <v>50</v>
      </c>
      <c r="AJ54" s="381">
        <v>0.5</v>
      </c>
      <c r="AK54" s="380" t="str">
        <f t="shared" si="1"/>
        <v/>
      </c>
      <c r="AL54" s="380" t="str">
        <f t="shared" si="2"/>
        <v/>
      </c>
      <c r="AM54" s="380"/>
      <c r="AN54" s="380"/>
      <c r="AO54" s="380"/>
      <c r="AP54" s="380"/>
      <c r="AQ54" s="382"/>
      <c r="AR54" s="382"/>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65"/>
      <c r="AC55" s="5"/>
      <c r="AD55" s="366" t="str">
        <f>IF(R102="","",R102)</f>
        <v/>
      </c>
      <c r="AH55" s="379">
        <v>34</v>
      </c>
      <c r="AI55" s="380">
        <v>50</v>
      </c>
      <c r="AJ55" s="381">
        <v>0.6</v>
      </c>
      <c r="AK55" s="380" t="str">
        <f t="shared" si="1"/>
        <v/>
      </c>
      <c r="AL55" s="380" t="str">
        <f t="shared" si="2"/>
        <v/>
      </c>
      <c r="AM55" s="380"/>
      <c r="AN55" s="380"/>
      <c r="AO55" s="380"/>
      <c r="AP55" s="380"/>
      <c r="AQ55" s="382"/>
      <c r="AR55" s="382"/>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65"/>
      <c r="AC56" s="5"/>
      <c r="AD56" s="366" t="str">
        <f>IF(P103="","",P103)</f>
        <v/>
      </c>
      <c r="AH56" s="383">
        <v>34</v>
      </c>
      <c r="AI56" s="384">
        <v>50</v>
      </c>
      <c r="AJ56" s="385">
        <v>0.6</v>
      </c>
      <c r="AK56" s="384" t="str">
        <f t="shared" si="1"/>
        <v/>
      </c>
      <c r="AL56" s="384" t="str">
        <f t="shared" si="2"/>
        <v/>
      </c>
      <c r="AM56" s="384"/>
      <c r="AN56" s="384"/>
      <c r="AO56" s="384"/>
      <c r="AP56" s="384"/>
      <c r="AQ56" s="386"/>
      <c r="AR56" s="386"/>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65"/>
      <c r="AC57" s="5"/>
      <c r="AD57" s="366" t="str">
        <f>IF(Q103="","",Q103)</f>
        <v/>
      </c>
      <c r="AH57" s="187">
        <v>28</v>
      </c>
      <c r="AI57" s="121">
        <v>50</v>
      </c>
      <c r="AJ57" s="387">
        <v>0</v>
      </c>
      <c r="AK57" s="121" t="str">
        <f t="shared" si="1"/>
        <v/>
      </c>
      <c r="AL57" s="121" t="str">
        <f t="shared" ref="AL57:AL90" si="8">IF($V$25="","",$V$25)</f>
        <v/>
      </c>
      <c r="AM57" s="121"/>
      <c r="AN57" s="121"/>
      <c r="AO57" s="121"/>
      <c r="AP57" s="121"/>
      <c r="AQ57" s="223"/>
      <c r="AR57" s="223"/>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65"/>
      <c r="AC58" s="5"/>
      <c r="AD58" s="366" t="str">
        <f>IF(R103="","",R103)</f>
        <v/>
      </c>
      <c r="AH58" s="388">
        <v>28</v>
      </c>
      <c r="AI58" s="389">
        <v>50</v>
      </c>
      <c r="AJ58" s="390">
        <v>0</v>
      </c>
      <c r="AK58" s="389" t="str">
        <f t="shared" si="1"/>
        <v/>
      </c>
      <c r="AL58" s="389" t="str">
        <f t="shared" si="8"/>
        <v/>
      </c>
      <c r="AM58" s="389"/>
      <c r="AN58" s="389"/>
      <c r="AO58" s="389"/>
      <c r="AP58" s="389"/>
      <c r="AQ58" s="391"/>
      <c r="AR58" s="391"/>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9" t="s">
        <v>386</v>
      </c>
      <c r="AB59" s="5"/>
      <c r="AC59" s="5"/>
      <c r="AD59" s="5"/>
      <c r="AH59" s="388">
        <v>28</v>
      </c>
      <c r="AI59" s="389">
        <v>50</v>
      </c>
      <c r="AJ59" s="390">
        <v>0.5</v>
      </c>
      <c r="AK59" s="389" t="str">
        <f t="shared" si="1"/>
        <v/>
      </c>
      <c r="AL59" s="389" t="str">
        <f t="shared" si="8"/>
        <v/>
      </c>
      <c r="AM59" s="389"/>
      <c r="AN59" s="389"/>
      <c r="AO59" s="389"/>
      <c r="AP59" s="389"/>
      <c r="AQ59" s="391"/>
      <c r="AR59" s="391"/>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65"/>
      <c r="AC60" s="5"/>
      <c r="AD60" s="366" t="str">
        <f>IF(S100="","",S100)</f>
        <v/>
      </c>
      <c r="AH60" s="388">
        <v>28</v>
      </c>
      <c r="AI60" s="389">
        <v>50</v>
      </c>
      <c r="AJ60" s="390">
        <v>0.5</v>
      </c>
      <c r="AK60" s="389" t="str">
        <f t="shared" si="1"/>
        <v/>
      </c>
      <c r="AL60" s="389" t="str">
        <f t="shared" si="8"/>
        <v/>
      </c>
      <c r="AM60" s="389"/>
      <c r="AN60" s="389"/>
      <c r="AO60" s="389"/>
      <c r="AP60" s="389"/>
      <c r="AQ60" s="391"/>
      <c r="AR60" s="391"/>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65"/>
      <c r="AC61" s="5"/>
      <c r="AD61" s="366" t="str">
        <f>IF(T100="","",T100)</f>
        <v/>
      </c>
      <c r="AH61" s="388">
        <v>28</v>
      </c>
      <c r="AI61" s="389">
        <v>50</v>
      </c>
      <c r="AJ61" s="390">
        <v>0.6</v>
      </c>
      <c r="AK61" s="389" t="str">
        <f t="shared" si="1"/>
        <v/>
      </c>
      <c r="AL61" s="389" t="str">
        <f t="shared" si="8"/>
        <v/>
      </c>
      <c r="AM61" s="389"/>
      <c r="AN61" s="389"/>
      <c r="AO61" s="389"/>
      <c r="AP61" s="389"/>
      <c r="AQ61" s="391"/>
      <c r="AR61" s="391"/>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65"/>
      <c r="AC62" s="5"/>
      <c r="AD62" s="366" t="str">
        <f>IF(U100="","",U100)</f>
        <v/>
      </c>
      <c r="AH62" s="388">
        <v>28</v>
      </c>
      <c r="AI62" s="389">
        <v>50</v>
      </c>
      <c r="AJ62" s="390">
        <v>0.6</v>
      </c>
      <c r="AK62" s="389" t="str">
        <f t="shared" si="1"/>
        <v/>
      </c>
      <c r="AL62" s="389" t="str">
        <f t="shared" si="8"/>
        <v/>
      </c>
      <c r="AM62" s="389"/>
      <c r="AN62" s="389"/>
      <c r="AO62" s="389"/>
      <c r="AP62" s="389"/>
      <c r="AQ62" s="391"/>
      <c r="AR62" s="391"/>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65"/>
      <c r="AC63" s="5"/>
      <c r="AD63" s="366" t="str">
        <f>IF(S101="","",S101)</f>
        <v/>
      </c>
      <c r="AH63" s="388">
        <v>28</v>
      </c>
      <c r="AI63" s="389">
        <v>50</v>
      </c>
      <c r="AJ63" s="390">
        <v>0.6</v>
      </c>
      <c r="AK63" s="389" t="str">
        <f t="shared" si="1"/>
        <v/>
      </c>
      <c r="AL63" s="389" t="str">
        <f t="shared" si="8"/>
        <v/>
      </c>
      <c r="AM63" s="389"/>
      <c r="AN63" s="389"/>
      <c r="AO63" s="389"/>
      <c r="AP63" s="389"/>
      <c r="AQ63" s="391"/>
      <c r="AR63" s="391"/>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65"/>
      <c r="AC64" s="5"/>
      <c r="AD64" s="366" t="str">
        <f>IF(T101="","",T101)</f>
        <v/>
      </c>
      <c r="AH64" s="388">
        <v>28</v>
      </c>
      <c r="AI64" s="389">
        <v>50</v>
      </c>
      <c r="AJ64" s="390">
        <v>0.6</v>
      </c>
      <c r="AK64" s="389" t="str">
        <f t="shared" si="1"/>
        <v/>
      </c>
      <c r="AL64" s="389" t="str">
        <f t="shared" si="8"/>
        <v/>
      </c>
      <c r="AM64" s="389"/>
      <c r="AN64" s="389"/>
      <c r="AO64" s="389"/>
      <c r="AP64" s="389"/>
      <c r="AQ64" s="391"/>
      <c r="AR64" s="391"/>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65"/>
      <c r="AC65" s="5"/>
      <c r="AD65" s="366" t="str">
        <f>IF(U101="","",U101)</f>
        <v/>
      </c>
      <c r="AH65" s="187">
        <v>30</v>
      </c>
      <c r="AI65" s="121">
        <v>50</v>
      </c>
      <c r="AJ65" s="387">
        <v>0</v>
      </c>
      <c r="AK65" s="121" t="str">
        <f t="shared" si="1"/>
        <v/>
      </c>
      <c r="AL65" s="121" t="str">
        <f t="shared" si="8"/>
        <v/>
      </c>
      <c r="AM65" s="121"/>
      <c r="AN65" s="121"/>
      <c r="AO65" s="121"/>
      <c r="AP65" s="121"/>
      <c r="AQ65" s="223"/>
      <c r="AR65" s="223"/>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65"/>
      <c r="AC66" s="5"/>
      <c r="AD66" s="366" t="str">
        <f>IF(S102="","",S102)</f>
        <v/>
      </c>
      <c r="AH66" s="388">
        <v>30</v>
      </c>
      <c r="AI66" s="389">
        <v>50</v>
      </c>
      <c r="AJ66" s="390">
        <v>0</v>
      </c>
      <c r="AK66" s="389" t="str">
        <f t="shared" si="1"/>
        <v/>
      </c>
      <c r="AL66" s="389" t="str">
        <f t="shared" si="8"/>
        <v/>
      </c>
      <c r="AM66" s="389"/>
      <c r="AN66" s="389"/>
      <c r="AO66" s="389"/>
      <c r="AP66" s="389"/>
      <c r="AQ66" s="391"/>
      <c r="AR66" s="391"/>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65"/>
      <c r="AC67" s="5"/>
      <c r="AD67" s="366" t="str">
        <f>IF(T102="","",T102)</f>
        <v/>
      </c>
      <c r="AH67" s="388">
        <v>30</v>
      </c>
      <c r="AI67" s="389">
        <v>50</v>
      </c>
      <c r="AJ67" s="390">
        <v>0.5</v>
      </c>
      <c r="AK67" s="389" t="str">
        <f t="shared" si="1"/>
        <v/>
      </c>
      <c r="AL67" s="389" t="str">
        <f t="shared" si="8"/>
        <v/>
      </c>
      <c r="AM67" s="389"/>
      <c r="AN67" s="389"/>
      <c r="AO67" s="389"/>
      <c r="AP67" s="389"/>
      <c r="AQ67" s="391"/>
      <c r="AR67" s="391"/>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65"/>
      <c r="AC68" s="5"/>
      <c r="AD68" s="366" t="str">
        <f>IF(U102="","",U102)</f>
        <v/>
      </c>
      <c r="AH68" s="388">
        <v>30</v>
      </c>
      <c r="AI68" s="389">
        <v>50</v>
      </c>
      <c r="AJ68" s="390">
        <v>0.5</v>
      </c>
      <c r="AK68" s="389" t="str">
        <f t="shared" si="1"/>
        <v/>
      </c>
      <c r="AL68" s="389" t="str">
        <f t="shared" si="8"/>
        <v/>
      </c>
      <c r="AM68" s="389"/>
      <c r="AN68" s="389"/>
      <c r="AO68" s="389"/>
      <c r="AP68" s="389"/>
      <c r="AQ68" s="391"/>
      <c r="AR68" s="391"/>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65"/>
      <c r="AC69" s="5"/>
      <c r="AD69" s="366" t="str">
        <f>IF(S103="","",S103)</f>
        <v/>
      </c>
      <c r="AH69" s="388">
        <v>30</v>
      </c>
      <c r="AI69" s="389">
        <v>50</v>
      </c>
      <c r="AJ69" s="390">
        <v>0.6</v>
      </c>
      <c r="AK69" s="389" t="str">
        <f t="shared" si="1"/>
        <v/>
      </c>
      <c r="AL69" s="389" t="str">
        <f t="shared" si="8"/>
        <v/>
      </c>
      <c r="AM69" s="389"/>
      <c r="AN69" s="389"/>
      <c r="AO69" s="389"/>
      <c r="AP69" s="389"/>
      <c r="AQ69" s="391"/>
      <c r="AR69" s="391"/>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65"/>
      <c r="AC70" s="5"/>
      <c r="AD70" s="366" t="str">
        <f>IF(T103="","",T103)</f>
        <v/>
      </c>
      <c r="AH70" s="388">
        <v>30</v>
      </c>
      <c r="AI70" s="389">
        <v>50</v>
      </c>
      <c r="AJ70" s="390">
        <v>0.6</v>
      </c>
      <c r="AK70" s="389" t="str">
        <f t="shared" si="1"/>
        <v/>
      </c>
      <c r="AL70" s="389" t="str">
        <f t="shared" si="8"/>
        <v/>
      </c>
      <c r="AM70" s="389"/>
      <c r="AN70" s="389"/>
      <c r="AO70" s="389"/>
      <c r="AP70" s="389"/>
      <c r="AQ70" s="391"/>
      <c r="AR70" s="391"/>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65"/>
      <c r="AC71" s="5"/>
      <c r="AD71" s="366" t="str">
        <f>IF(U103="","",U103)</f>
        <v/>
      </c>
      <c r="AH71" s="388">
        <v>30</v>
      </c>
      <c r="AI71" s="389">
        <v>50</v>
      </c>
      <c r="AJ71" s="390">
        <v>0.7</v>
      </c>
      <c r="AK71" s="389" t="str">
        <f t="shared" si="1"/>
        <v/>
      </c>
      <c r="AL71" s="389" t="str">
        <f t="shared" si="8"/>
        <v/>
      </c>
      <c r="AM71" s="389"/>
      <c r="AN71" s="389"/>
      <c r="AO71" s="389"/>
      <c r="AP71" s="389"/>
      <c r="AQ71" s="391"/>
      <c r="AR71" s="391"/>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9" t="s">
        <v>44</v>
      </c>
      <c r="AB72" s="5"/>
      <c r="AC72" s="5"/>
      <c r="AD72" s="5"/>
      <c r="AH72" s="388">
        <v>30</v>
      </c>
      <c r="AI72" s="389">
        <v>50</v>
      </c>
      <c r="AJ72" s="390">
        <v>0.7</v>
      </c>
      <c r="AK72" s="389" t="str">
        <f t="shared" si="1"/>
        <v/>
      </c>
      <c r="AL72" s="389" t="str">
        <f t="shared" si="8"/>
        <v/>
      </c>
      <c r="AM72" s="389"/>
      <c r="AN72" s="389"/>
      <c r="AO72" s="389"/>
      <c r="AP72" s="389"/>
      <c r="AQ72" s="391"/>
      <c r="AR72" s="391"/>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65"/>
      <c r="AC73" s="5"/>
      <c r="AD73" s="366" t="str">
        <f>IF(V100="","",V100)</f>
        <v/>
      </c>
      <c r="AH73" s="187">
        <v>32</v>
      </c>
      <c r="AI73" s="121">
        <v>50</v>
      </c>
      <c r="AJ73" s="387">
        <v>0</v>
      </c>
      <c r="AK73" s="121" t="str">
        <f t="shared" si="1"/>
        <v/>
      </c>
      <c r="AL73" s="121" t="str">
        <f t="shared" si="8"/>
        <v/>
      </c>
      <c r="AM73" s="121"/>
      <c r="AN73" s="121"/>
      <c r="AO73" s="121"/>
      <c r="AP73" s="121"/>
      <c r="AQ73" s="223"/>
      <c r="AR73" s="223"/>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65"/>
      <c r="AC74" s="5"/>
      <c r="AD74" s="366" t="str">
        <f>IF(W100="","",W100)</f>
        <v/>
      </c>
      <c r="AH74" s="388">
        <v>32</v>
      </c>
      <c r="AI74" s="389">
        <v>50</v>
      </c>
      <c r="AJ74" s="390">
        <v>0</v>
      </c>
      <c r="AK74" s="389" t="str">
        <f t="shared" ref="AK74:AK130" si="11">IF($V$21="","",$V$21)</f>
        <v/>
      </c>
      <c r="AL74" s="389" t="str">
        <f t="shared" si="8"/>
        <v/>
      </c>
      <c r="AM74" s="389"/>
      <c r="AN74" s="389"/>
      <c r="AO74" s="389"/>
      <c r="AP74" s="389"/>
      <c r="AQ74" s="391"/>
      <c r="AR74" s="391"/>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65"/>
      <c r="AC75" s="5"/>
      <c r="AD75" s="366" t="str">
        <f>IF(X100="","",X100)</f>
        <v/>
      </c>
      <c r="AH75" s="388">
        <v>32</v>
      </c>
      <c r="AI75" s="389">
        <v>50</v>
      </c>
      <c r="AJ75" s="390">
        <v>0.6</v>
      </c>
      <c r="AK75" s="389" t="str">
        <f t="shared" si="11"/>
        <v/>
      </c>
      <c r="AL75" s="389" t="str">
        <f t="shared" si="8"/>
        <v/>
      </c>
      <c r="AM75" s="389"/>
      <c r="AN75" s="389"/>
      <c r="AO75" s="389"/>
      <c r="AP75" s="389"/>
      <c r="AQ75" s="391"/>
      <c r="AR75" s="391"/>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65"/>
      <c r="AC76" s="5"/>
      <c r="AD76" s="366" t="str">
        <f>IF(V101="","",V101)</f>
        <v/>
      </c>
      <c r="AH76" s="388">
        <v>32</v>
      </c>
      <c r="AI76" s="389">
        <v>50</v>
      </c>
      <c r="AJ76" s="390">
        <v>0.6</v>
      </c>
      <c r="AK76" s="389" t="str">
        <f t="shared" si="11"/>
        <v/>
      </c>
      <c r="AL76" s="389" t="str">
        <f t="shared" si="8"/>
        <v/>
      </c>
      <c r="AM76" s="389"/>
      <c r="AN76" s="389"/>
      <c r="AO76" s="389"/>
      <c r="AP76" s="389"/>
      <c r="AQ76" s="391"/>
      <c r="AR76" s="391"/>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65"/>
      <c r="AC77" s="5"/>
      <c r="AD77" s="366" t="str">
        <f>IF(W101="","",W101)</f>
        <v/>
      </c>
      <c r="AH77" s="388">
        <v>32</v>
      </c>
      <c r="AI77" s="389">
        <v>50</v>
      </c>
      <c r="AJ77" s="390">
        <v>0.7</v>
      </c>
      <c r="AK77" s="389" t="str">
        <f t="shared" si="11"/>
        <v/>
      </c>
      <c r="AL77" s="389" t="str">
        <f t="shared" si="8"/>
        <v/>
      </c>
      <c r="AM77" s="389"/>
      <c r="AN77" s="389"/>
      <c r="AO77" s="389"/>
      <c r="AP77" s="389"/>
      <c r="AQ77" s="391"/>
      <c r="AR77" s="391"/>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65"/>
      <c r="AC78" s="5"/>
      <c r="AD78" s="366" t="str">
        <f>IF(X101="","",X101)</f>
        <v/>
      </c>
      <c r="AH78" s="388">
        <v>32</v>
      </c>
      <c r="AI78" s="389">
        <v>50</v>
      </c>
      <c r="AJ78" s="390">
        <v>0.7</v>
      </c>
      <c r="AK78" s="389" t="str">
        <f t="shared" si="11"/>
        <v/>
      </c>
      <c r="AL78" s="389" t="str">
        <f t="shared" si="8"/>
        <v/>
      </c>
      <c r="AM78" s="389"/>
      <c r="AN78" s="389"/>
      <c r="AO78" s="389"/>
      <c r="AP78" s="389"/>
      <c r="AQ78" s="391"/>
      <c r="AR78" s="391"/>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65"/>
      <c r="AC79" s="5"/>
      <c r="AD79" s="366" t="str">
        <f>IF(V102="","",V102)</f>
        <v/>
      </c>
      <c r="AH79" s="388">
        <v>32</v>
      </c>
      <c r="AI79" s="389">
        <v>50</v>
      </c>
      <c r="AJ79" s="390">
        <v>0.7</v>
      </c>
      <c r="AK79" s="389" t="str">
        <f t="shared" si="11"/>
        <v/>
      </c>
      <c r="AL79" s="389" t="str">
        <f t="shared" si="8"/>
        <v/>
      </c>
      <c r="AM79" s="389"/>
      <c r="AN79" s="389"/>
      <c r="AO79" s="389"/>
      <c r="AP79" s="389"/>
      <c r="AQ79" s="391"/>
      <c r="AR79" s="391"/>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65"/>
      <c r="AC80" s="5"/>
      <c r="AD80" s="366" t="str">
        <f>IF(W102="","",W102)</f>
        <v/>
      </c>
      <c r="AH80" s="388">
        <v>32</v>
      </c>
      <c r="AI80" s="389">
        <v>50</v>
      </c>
      <c r="AJ80" s="390">
        <v>0.7</v>
      </c>
      <c r="AK80" s="389" t="str">
        <f t="shared" si="11"/>
        <v/>
      </c>
      <c r="AL80" s="389" t="str">
        <f t="shared" si="8"/>
        <v/>
      </c>
      <c r="AM80" s="389"/>
      <c r="AN80" s="389"/>
      <c r="AO80" s="389"/>
      <c r="AP80" s="389"/>
      <c r="AQ80" s="391"/>
      <c r="AR80" s="391"/>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65"/>
      <c r="AC81" s="5"/>
      <c r="AD81" s="366" t="str">
        <f>IF(X102="","",X102)</f>
        <v/>
      </c>
      <c r="AH81" s="187">
        <v>34</v>
      </c>
      <c r="AI81" s="121">
        <v>50</v>
      </c>
      <c r="AJ81" s="387">
        <v>0</v>
      </c>
      <c r="AK81" s="121" t="str">
        <f t="shared" si="11"/>
        <v/>
      </c>
      <c r="AL81" s="121" t="str">
        <f t="shared" si="8"/>
        <v/>
      </c>
      <c r="AM81" s="121"/>
      <c r="AN81" s="121"/>
      <c r="AO81" s="121"/>
      <c r="AP81" s="121"/>
      <c r="AQ81" s="223"/>
      <c r="AR81" s="223"/>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65"/>
      <c r="AC82" s="5"/>
      <c r="AD82" s="366" t="str">
        <f>IF(V103="","",V103)</f>
        <v/>
      </c>
      <c r="AH82" s="388">
        <v>34</v>
      </c>
      <c r="AI82" s="389">
        <v>50</v>
      </c>
      <c r="AJ82" s="390">
        <v>0</v>
      </c>
      <c r="AK82" s="389" t="str">
        <f t="shared" si="11"/>
        <v/>
      </c>
      <c r="AL82" s="389" t="str">
        <f t="shared" si="8"/>
        <v/>
      </c>
      <c r="AM82" s="389"/>
      <c r="AN82" s="389"/>
      <c r="AO82" s="389"/>
      <c r="AP82" s="389"/>
      <c r="AQ82" s="391"/>
      <c r="AR82" s="391"/>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65"/>
      <c r="AC83" s="5"/>
      <c r="AD83" s="366" t="str">
        <f>IF(W103="","",W103)</f>
        <v/>
      </c>
      <c r="AH83" s="388">
        <v>34</v>
      </c>
      <c r="AI83" s="389">
        <v>50</v>
      </c>
      <c r="AJ83" s="390">
        <v>0.6</v>
      </c>
      <c r="AK83" s="389" t="str">
        <f t="shared" si="11"/>
        <v/>
      </c>
      <c r="AL83" s="389" t="str">
        <f t="shared" si="8"/>
        <v/>
      </c>
      <c r="AM83" s="389"/>
      <c r="AN83" s="389"/>
      <c r="AO83" s="389"/>
      <c r="AP83" s="389"/>
      <c r="AQ83" s="391"/>
      <c r="AR83" s="391"/>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65"/>
      <c r="AC84" s="5"/>
      <c r="AD84" s="366" t="str">
        <f>IF(X103="","",X103)</f>
        <v/>
      </c>
      <c r="AH84" s="388">
        <v>34</v>
      </c>
      <c r="AI84" s="389">
        <v>50</v>
      </c>
      <c r="AJ84" s="390">
        <v>0.6</v>
      </c>
      <c r="AK84" s="389" t="str">
        <f t="shared" si="11"/>
        <v/>
      </c>
      <c r="AL84" s="389" t="str">
        <f t="shared" si="8"/>
        <v/>
      </c>
      <c r="AM84" s="389"/>
      <c r="AN84" s="389"/>
      <c r="AO84" s="389"/>
      <c r="AP84" s="389"/>
      <c r="AQ84" s="391"/>
      <c r="AR84" s="391"/>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88">
        <v>34</v>
      </c>
      <c r="AI85" s="389">
        <v>50</v>
      </c>
      <c r="AJ85" s="390">
        <v>0.7</v>
      </c>
      <c r="AK85" s="389" t="str">
        <f t="shared" si="11"/>
        <v/>
      </c>
      <c r="AL85" s="389" t="str">
        <f t="shared" si="8"/>
        <v/>
      </c>
      <c r="AM85" s="389"/>
      <c r="AN85" s="389"/>
      <c r="AO85" s="389"/>
      <c r="AP85" s="389"/>
      <c r="AQ85" s="391"/>
      <c r="AR85" s="391"/>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65"/>
      <c r="AC86" s="5"/>
      <c r="AD86" s="370" t="str">
        <f>IF(X266="","",X266)</f>
        <v/>
      </c>
      <c r="AH86" s="388">
        <v>34</v>
      </c>
      <c r="AI86" s="389">
        <v>50</v>
      </c>
      <c r="AJ86" s="390">
        <v>0.7</v>
      </c>
      <c r="AK86" s="389" t="str">
        <f t="shared" si="11"/>
        <v/>
      </c>
      <c r="AL86" s="389" t="str">
        <f t="shared" si="8"/>
        <v/>
      </c>
      <c r="AM86" s="389"/>
      <c r="AN86" s="389"/>
      <c r="AO86" s="389"/>
      <c r="AP86" s="389"/>
      <c r="AQ86" s="391"/>
      <c r="AR86" s="391"/>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65"/>
      <c r="AC87" s="5"/>
      <c r="AD87" s="371" t="str">
        <f>IF(W362="","",W362)</f>
        <v/>
      </c>
      <c r="AH87" s="388">
        <v>34</v>
      </c>
      <c r="AI87" s="389">
        <v>50</v>
      </c>
      <c r="AJ87" s="390">
        <v>0.7</v>
      </c>
      <c r="AK87" s="389" t="str">
        <f t="shared" si="11"/>
        <v/>
      </c>
      <c r="AL87" s="389" t="str">
        <f t="shared" si="8"/>
        <v/>
      </c>
      <c r="AM87" s="389"/>
      <c r="AN87" s="389"/>
      <c r="AO87" s="389"/>
      <c r="AP87" s="389"/>
      <c r="AQ87" s="391"/>
      <c r="AR87" s="391"/>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65"/>
      <c r="AC88" s="5"/>
      <c r="AD88" s="370" t="str">
        <f>IF(X362="","",X362)</f>
        <v/>
      </c>
      <c r="AH88" s="388">
        <v>34</v>
      </c>
      <c r="AI88" s="389">
        <v>50</v>
      </c>
      <c r="AJ88" s="390">
        <v>0.7</v>
      </c>
      <c r="AK88" s="389" t="str">
        <f t="shared" si="11"/>
        <v/>
      </c>
      <c r="AL88" s="389" t="str">
        <f t="shared" si="8"/>
        <v/>
      </c>
      <c r="AM88" s="389"/>
      <c r="AN88" s="389"/>
      <c r="AO88" s="389"/>
      <c r="AP88" s="389"/>
      <c r="AQ88" s="391"/>
      <c r="AR88" s="391"/>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65"/>
      <c r="AC89" s="5"/>
      <c r="AD89" s="370" t="str">
        <f>IF(X281="","",X281)</f>
        <v>NA</v>
      </c>
      <c r="AH89" s="187">
        <v>36</v>
      </c>
      <c r="AI89" s="121">
        <v>50</v>
      </c>
      <c r="AJ89" s="387">
        <v>0</v>
      </c>
      <c r="AK89" s="121" t="str">
        <f t="shared" si="11"/>
        <v/>
      </c>
      <c r="AL89" s="121" t="str">
        <f t="shared" si="8"/>
        <v/>
      </c>
      <c r="AM89" s="121"/>
      <c r="AN89" s="121"/>
      <c r="AO89" s="121"/>
      <c r="AP89" s="121"/>
      <c r="AQ89" s="223"/>
      <c r="AR89" s="223"/>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65"/>
      <c r="AC90" s="77"/>
      <c r="AD90" s="370" t="str">
        <f>IF(X301="","",X301)</f>
        <v>NA</v>
      </c>
      <c r="AH90" s="190">
        <v>38</v>
      </c>
      <c r="AI90" s="191">
        <v>50</v>
      </c>
      <c r="AJ90" s="392">
        <v>0</v>
      </c>
      <c r="AK90" s="191" t="str">
        <f t="shared" si="11"/>
        <v/>
      </c>
      <c r="AL90" s="191" t="str">
        <f t="shared" si="8"/>
        <v/>
      </c>
      <c r="AM90" s="191"/>
      <c r="AN90" s="191"/>
      <c r="AO90" s="191"/>
      <c r="AP90" s="191"/>
      <c r="AQ90" s="226"/>
      <c r="AR90" s="226"/>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65"/>
      <c r="AC91" s="77"/>
      <c r="AD91" s="370" t="str">
        <f>IF(X313="","",X313)</f>
        <v>NA</v>
      </c>
      <c r="AH91" s="184">
        <v>28</v>
      </c>
      <c r="AI91" s="185">
        <v>50</v>
      </c>
      <c r="AJ91" s="378">
        <v>0</v>
      </c>
      <c r="AK91" s="185" t="str">
        <f t="shared" si="11"/>
        <v/>
      </c>
      <c r="AL91" s="185" t="str">
        <f t="shared" ref="AL91:AL130" si="12">IF($V$26="","",$V$26)</f>
        <v/>
      </c>
      <c r="AM91" s="185"/>
      <c r="AN91" s="185"/>
      <c r="AO91" s="185"/>
      <c r="AP91" s="185"/>
      <c r="AQ91" s="220"/>
      <c r="AR91" s="220"/>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65"/>
      <c r="AC92" s="77"/>
      <c r="AD92" s="370" t="str">
        <f>IF(X318="","",X318)</f>
        <v>NA</v>
      </c>
      <c r="AH92" s="393">
        <v>28</v>
      </c>
      <c r="AI92" s="394">
        <v>50</v>
      </c>
      <c r="AJ92" s="395">
        <v>0</v>
      </c>
      <c r="AK92" s="394" t="str">
        <f t="shared" si="11"/>
        <v/>
      </c>
      <c r="AL92" s="394" t="str">
        <f t="shared" si="12"/>
        <v/>
      </c>
      <c r="AM92" s="394"/>
      <c r="AN92" s="394"/>
      <c r="AO92" s="394"/>
      <c r="AP92" s="394"/>
      <c r="AQ92" s="396"/>
      <c r="AR92" s="396"/>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1" t="s">
        <v>232</v>
      </c>
      <c r="AB93" s="77"/>
      <c r="AC93" s="77"/>
      <c r="AD93" s="77"/>
      <c r="AH93" s="393">
        <v>28</v>
      </c>
      <c r="AI93" s="394">
        <v>50</v>
      </c>
      <c r="AJ93" s="395">
        <v>0.4</v>
      </c>
      <c r="AK93" s="394" t="str">
        <f t="shared" si="11"/>
        <v/>
      </c>
      <c r="AL93" s="394" t="str">
        <f t="shared" si="12"/>
        <v/>
      </c>
      <c r="AM93" s="394"/>
      <c r="AN93" s="394"/>
      <c r="AO93" s="394"/>
      <c r="AP93" s="394"/>
      <c r="AQ93" s="396"/>
      <c r="AR93" s="396"/>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65"/>
      <c r="AC94" s="177"/>
      <c r="AD94" s="370" t="str">
        <f>IF(Q209="","",Q209)</f>
        <v/>
      </c>
      <c r="AH94" s="393">
        <v>28</v>
      </c>
      <c r="AI94" s="394">
        <v>50</v>
      </c>
      <c r="AJ94" s="395">
        <v>0.4</v>
      </c>
      <c r="AK94" s="394" t="str">
        <f t="shared" si="11"/>
        <v/>
      </c>
      <c r="AL94" s="394" t="str">
        <f t="shared" si="12"/>
        <v/>
      </c>
      <c r="AM94" s="394"/>
      <c r="AN94" s="394"/>
      <c r="AO94" s="394"/>
      <c r="AP94" s="394"/>
      <c r="AQ94" s="396"/>
      <c r="AR94" s="396"/>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65"/>
      <c r="AC95" s="177"/>
      <c r="AD95" s="370" t="str">
        <f>IF(R209="","",R209)</f>
        <v/>
      </c>
      <c r="AH95" s="393">
        <v>28</v>
      </c>
      <c r="AI95" s="394">
        <v>50</v>
      </c>
      <c r="AJ95" s="395">
        <v>0.5</v>
      </c>
      <c r="AK95" s="394" t="str">
        <f t="shared" si="11"/>
        <v/>
      </c>
      <c r="AL95" s="394" t="str">
        <f t="shared" si="12"/>
        <v/>
      </c>
      <c r="AM95" s="394"/>
      <c r="AN95" s="394"/>
      <c r="AO95" s="394"/>
      <c r="AP95" s="394"/>
      <c r="AQ95" s="396"/>
      <c r="AR95" s="396"/>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65"/>
      <c r="AC96" s="177"/>
      <c r="AD96" s="370" t="str">
        <f>IF(S209="","",S209)</f>
        <v/>
      </c>
      <c r="AH96" s="393">
        <v>28</v>
      </c>
      <c r="AI96" s="394">
        <v>50</v>
      </c>
      <c r="AJ96" s="395">
        <v>0.5</v>
      </c>
      <c r="AK96" s="394" t="str">
        <f t="shared" si="11"/>
        <v/>
      </c>
      <c r="AL96" s="394" t="str">
        <f t="shared" si="12"/>
        <v/>
      </c>
      <c r="AM96" s="394"/>
      <c r="AN96" s="394"/>
      <c r="AO96" s="394"/>
      <c r="AP96" s="394"/>
      <c r="AQ96" s="396"/>
      <c r="AR96" s="396"/>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11" t="s">
        <v>42</v>
      </c>
      <c r="Q97" s="611"/>
      <c r="R97" s="611"/>
      <c r="S97" s="612" t="s">
        <v>43</v>
      </c>
      <c r="T97" s="612"/>
      <c r="U97" s="612"/>
      <c r="V97" s="611" t="s">
        <v>44</v>
      </c>
      <c r="W97" s="611"/>
      <c r="X97" s="611"/>
      <c r="Y97" s="15"/>
      <c r="AA97" s="177"/>
      <c r="AB97" s="177"/>
      <c r="AC97" s="177"/>
      <c r="AD97" s="177"/>
      <c r="AH97" s="393">
        <v>28</v>
      </c>
      <c r="AI97" s="394">
        <v>50</v>
      </c>
      <c r="AJ97" s="395">
        <v>0.6</v>
      </c>
      <c r="AK97" s="394" t="str">
        <f t="shared" si="11"/>
        <v/>
      </c>
      <c r="AL97" s="394" t="str">
        <f t="shared" si="12"/>
        <v/>
      </c>
      <c r="AM97" s="394"/>
      <c r="AN97" s="394"/>
      <c r="AO97" s="394"/>
      <c r="AP97" s="394"/>
      <c r="AQ97" s="396"/>
      <c r="AR97" s="396"/>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11"/>
      <c r="Q98" s="611"/>
      <c r="R98" s="611"/>
      <c r="S98" s="612"/>
      <c r="T98" s="612"/>
      <c r="U98" s="612"/>
      <c r="V98" s="611"/>
      <c r="W98" s="611"/>
      <c r="X98" s="611"/>
      <c r="Y98" s="15"/>
      <c r="AA98" s="45" t="s">
        <v>394</v>
      </c>
      <c r="AB98" s="5"/>
      <c r="AC98" s="5"/>
      <c r="AD98" s="5"/>
      <c r="AH98" s="393">
        <v>28</v>
      </c>
      <c r="AI98" s="394">
        <v>50</v>
      </c>
      <c r="AJ98" s="395">
        <v>0.6</v>
      </c>
      <c r="AK98" s="394" t="str">
        <f t="shared" si="11"/>
        <v/>
      </c>
      <c r="AL98" s="394" t="str">
        <f t="shared" si="12"/>
        <v/>
      </c>
      <c r="AM98" s="394"/>
      <c r="AN98" s="394"/>
      <c r="AO98" s="394"/>
      <c r="AP98" s="394"/>
      <c r="AQ98" s="396"/>
      <c r="AR98" s="396"/>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65"/>
      <c r="AC99" s="5"/>
      <c r="AD99" s="366">
        <f t="shared" ref="AD99:AD104" si="13">IF(Q410="","",Q410)</f>
        <v>0</v>
      </c>
      <c r="AH99" s="187">
        <v>30</v>
      </c>
      <c r="AI99" s="121">
        <v>50</v>
      </c>
      <c r="AJ99" s="212">
        <v>0</v>
      </c>
      <c r="AK99" s="121" t="str">
        <f t="shared" si="11"/>
        <v/>
      </c>
      <c r="AL99" s="121" t="str">
        <f t="shared" si="12"/>
        <v/>
      </c>
      <c r="AM99" s="121"/>
      <c r="AN99" s="121"/>
      <c r="AO99" s="121"/>
      <c r="AP99" s="121"/>
      <c r="AQ99" s="223"/>
      <c r="AR99" s="223"/>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65"/>
      <c r="AC100" s="5"/>
      <c r="AD100" s="366">
        <f t="shared" si="13"/>
        <v>0</v>
      </c>
      <c r="AH100" s="393">
        <v>30</v>
      </c>
      <c r="AI100" s="394">
        <v>50</v>
      </c>
      <c r="AJ100" s="395">
        <v>0</v>
      </c>
      <c r="AK100" s="394" t="str">
        <f t="shared" si="11"/>
        <v/>
      </c>
      <c r="AL100" s="394" t="str">
        <f t="shared" si="12"/>
        <v/>
      </c>
      <c r="AM100" s="394"/>
      <c r="AN100" s="394"/>
      <c r="AO100" s="394"/>
      <c r="AP100" s="394"/>
      <c r="AQ100" s="396"/>
      <c r="AR100" s="396"/>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65"/>
      <c r="AC101" s="5"/>
      <c r="AD101" s="366" t="str">
        <f t="shared" si="13"/>
        <v/>
      </c>
      <c r="AH101" s="393">
        <v>30</v>
      </c>
      <c r="AI101" s="394">
        <v>50</v>
      </c>
      <c r="AJ101" s="395">
        <v>0.4</v>
      </c>
      <c r="AK101" s="394" t="str">
        <f t="shared" si="11"/>
        <v/>
      </c>
      <c r="AL101" s="394" t="str">
        <f t="shared" si="12"/>
        <v/>
      </c>
      <c r="AM101" s="394"/>
      <c r="AN101" s="394"/>
      <c r="AO101" s="394"/>
      <c r="AP101" s="394"/>
      <c r="AQ101" s="396"/>
      <c r="AR101" s="396"/>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65"/>
      <c r="AC102" s="5"/>
      <c r="AD102" s="366" t="str">
        <f t="shared" si="13"/>
        <v/>
      </c>
      <c r="AH102" s="393">
        <v>30</v>
      </c>
      <c r="AI102" s="394">
        <v>50</v>
      </c>
      <c r="AJ102" s="395">
        <v>0.4</v>
      </c>
      <c r="AK102" s="394" t="str">
        <f t="shared" si="11"/>
        <v/>
      </c>
      <c r="AL102" s="394" t="str">
        <f t="shared" si="12"/>
        <v/>
      </c>
      <c r="AM102" s="394"/>
      <c r="AN102" s="394"/>
      <c r="AO102" s="394"/>
      <c r="AP102" s="394"/>
      <c r="AQ102" s="396"/>
      <c r="AR102" s="396"/>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65"/>
      <c r="AC103" s="5"/>
      <c r="AD103" s="366" t="str">
        <f t="shared" si="13"/>
        <v/>
      </c>
      <c r="AH103" s="393">
        <v>30</v>
      </c>
      <c r="AI103" s="394">
        <v>50</v>
      </c>
      <c r="AJ103" s="395">
        <v>0.5</v>
      </c>
      <c r="AK103" s="394" t="str">
        <f t="shared" si="11"/>
        <v/>
      </c>
      <c r="AL103" s="394" t="str">
        <f t="shared" si="12"/>
        <v/>
      </c>
      <c r="AM103" s="394"/>
      <c r="AN103" s="394"/>
      <c r="AO103" s="394"/>
      <c r="AP103" s="394"/>
      <c r="AQ103" s="396"/>
      <c r="AR103" s="396"/>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65"/>
      <c r="AC104" s="5"/>
      <c r="AD104" s="366" t="str">
        <f t="shared" si="13"/>
        <v/>
      </c>
      <c r="AH104" s="393">
        <v>30</v>
      </c>
      <c r="AI104" s="394">
        <v>50</v>
      </c>
      <c r="AJ104" s="395">
        <v>0.5</v>
      </c>
      <c r="AK104" s="394" t="str">
        <f t="shared" si="11"/>
        <v/>
      </c>
      <c r="AL104" s="394" t="str">
        <f t="shared" si="12"/>
        <v/>
      </c>
      <c r="AM104" s="394"/>
      <c r="AN104" s="394"/>
      <c r="AO104" s="394"/>
      <c r="AP104" s="394"/>
      <c r="AQ104" s="396"/>
      <c r="AR104" s="396"/>
    </row>
    <row r="105" spans="1:44" ht="17.25" thickTop="1" thickBot="1">
      <c r="A105" s="1">
        <v>37</v>
      </c>
      <c r="B105" s="39"/>
      <c r="C105" s="5"/>
      <c r="D105" s="5"/>
      <c r="E105" s="5"/>
      <c r="F105" s="5"/>
      <c r="G105" s="5"/>
      <c r="H105" s="30" t="s">
        <v>155</v>
      </c>
      <c r="I105" s="5"/>
      <c r="J105" s="5"/>
      <c r="K105" s="5"/>
      <c r="L105" s="5"/>
      <c r="M105" s="42"/>
      <c r="N105" s="5"/>
      <c r="O105" s="52" t="s">
        <v>41</v>
      </c>
      <c r="P105" s="611" t="s">
        <v>42</v>
      </c>
      <c r="Q105" s="611"/>
      <c r="R105" s="611"/>
      <c r="S105" s="612" t="s">
        <v>43</v>
      </c>
      <c r="T105" s="612"/>
      <c r="U105" s="612"/>
      <c r="V105" s="611" t="s">
        <v>44</v>
      </c>
      <c r="W105" s="611"/>
      <c r="X105" s="611"/>
      <c r="Y105" s="15"/>
      <c r="AA105" s="41" t="s">
        <v>274</v>
      </c>
      <c r="AB105" s="365"/>
      <c r="AC105" s="5"/>
      <c r="AD105" s="366" t="str">
        <f>IF(U410="","",U410)</f>
        <v/>
      </c>
      <c r="AH105" s="393">
        <v>30</v>
      </c>
      <c r="AI105" s="394">
        <v>50</v>
      </c>
      <c r="AJ105" s="395">
        <v>0.6</v>
      </c>
      <c r="AK105" s="394" t="str">
        <f t="shared" si="11"/>
        <v/>
      </c>
      <c r="AL105" s="394" t="str">
        <f t="shared" si="12"/>
        <v/>
      </c>
      <c r="AM105" s="394"/>
      <c r="AN105" s="394"/>
      <c r="AO105" s="394"/>
      <c r="AP105" s="394"/>
      <c r="AQ105" s="396"/>
      <c r="AR105" s="396"/>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11"/>
      <c r="Q106" s="611"/>
      <c r="R106" s="611"/>
      <c r="S106" s="612"/>
      <c r="T106" s="612"/>
      <c r="U106" s="612"/>
      <c r="V106" s="611"/>
      <c r="W106" s="611"/>
      <c r="X106" s="611"/>
      <c r="Y106" s="15"/>
      <c r="AA106" s="41" t="s">
        <v>277</v>
      </c>
      <c r="AB106" s="365"/>
      <c r="AC106" s="5"/>
      <c r="AD106" s="366" t="str">
        <f>IF(U411="","",U411)</f>
        <v/>
      </c>
      <c r="AH106" s="393">
        <v>30</v>
      </c>
      <c r="AI106" s="394">
        <v>50</v>
      </c>
      <c r="AJ106" s="395">
        <v>0.6</v>
      </c>
      <c r="AK106" s="394" t="str">
        <f t="shared" si="11"/>
        <v/>
      </c>
      <c r="AL106" s="394" t="str">
        <f t="shared" si="12"/>
        <v/>
      </c>
      <c r="AM106" s="394"/>
      <c r="AN106" s="394"/>
      <c r="AO106" s="394"/>
      <c r="AP106" s="394"/>
      <c r="AQ106" s="396"/>
      <c r="AR106" s="396"/>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65"/>
      <c r="AC107" s="5"/>
      <c r="AD107" s="366" t="str">
        <f>IF(U412="","",U412)</f>
        <v/>
      </c>
      <c r="AH107" s="187">
        <v>32</v>
      </c>
      <c r="AI107" s="121">
        <v>50</v>
      </c>
      <c r="AJ107" s="212">
        <v>0</v>
      </c>
      <c r="AK107" s="121" t="str">
        <f t="shared" si="11"/>
        <v/>
      </c>
      <c r="AL107" s="121" t="str">
        <f t="shared" si="12"/>
        <v/>
      </c>
      <c r="AM107" s="121"/>
      <c r="AN107" s="121"/>
      <c r="AO107" s="121"/>
      <c r="AP107" s="121"/>
      <c r="AQ107" s="223"/>
      <c r="AR107" s="223"/>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393">
        <v>32</v>
      </c>
      <c r="AI108" s="394">
        <v>50</v>
      </c>
      <c r="AJ108" s="395">
        <v>0</v>
      </c>
      <c r="AK108" s="394" t="str">
        <f t="shared" si="11"/>
        <v/>
      </c>
      <c r="AL108" s="394" t="str">
        <f t="shared" si="12"/>
        <v/>
      </c>
      <c r="AM108" s="394"/>
      <c r="AN108" s="394"/>
      <c r="AO108" s="394"/>
      <c r="AP108" s="394"/>
      <c r="AQ108" s="396"/>
      <c r="AR108" s="396"/>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65"/>
      <c r="AC109" s="5"/>
      <c r="AD109" s="366">
        <f t="shared" ref="AD109:AD114" si="14">IF(P426="","",P426)</f>
        <v>0</v>
      </c>
      <c r="AH109" s="393">
        <v>32</v>
      </c>
      <c r="AI109" s="394">
        <v>50</v>
      </c>
      <c r="AJ109" s="395">
        <v>0.5</v>
      </c>
      <c r="AK109" s="394" t="str">
        <f t="shared" si="11"/>
        <v/>
      </c>
      <c r="AL109" s="394" t="str">
        <f t="shared" si="12"/>
        <v/>
      </c>
      <c r="AM109" s="394"/>
      <c r="AN109" s="394"/>
      <c r="AO109" s="394"/>
      <c r="AP109" s="394"/>
      <c r="AQ109" s="396"/>
      <c r="AR109" s="396"/>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65"/>
      <c r="AC110" s="5"/>
      <c r="AD110" s="366">
        <f t="shared" si="14"/>
        <v>0</v>
      </c>
      <c r="AH110" s="393">
        <v>32</v>
      </c>
      <c r="AI110" s="394">
        <v>50</v>
      </c>
      <c r="AJ110" s="395">
        <v>0.5</v>
      </c>
      <c r="AK110" s="394" t="str">
        <f t="shared" si="11"/>
        <v/>
      </c>
      <c r="AL110" s="394" t="str">
        <f t="shared" si="12"/>
        <v/>
      </c>
      <c r="AM110" s="394"/>
      <c r="AN110" s="394"/>
      <c r="AO110" s="394"/>
      <c r="AP110" s="394"/>
      <c r="AQ110" s="396"/>
      <c r="AR110" s="396"/>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65"/>
      <c r="AC111" s="5"/>
      <c r="AD111" s="366">
        <f t="shared" si="14"/>
        <v>0</v>
      </c>
      <c r="AH111" s="393">
        <v>32</v>
      </c>
      <c r="AI111" s="394">
        <v>50</v>
      </c>
      <c r="AJ111" s="395">
        <v>0.6</v>
      </c>
      <c r="AK111" s="394" t="str">
        <f t="shared" si="11"/>
        <v/>
      </c>
      <c r="AL111" s="394" t="str">
        <f t="shared" si="12"/>
        <v/>
      </c>
      <c r="AM111" s="394"/>
      <c r="AN111" s="394"/>
      <c r="AO111" s="394"/>
      <c r="AP111" s="394"/>
      <c r="AQ111" s="396"/>
      <c r="AR111" s="396"/>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65"/>
      <c r="AC112" s="5"/>
      <c r="AD112" s="366" t="str">
        <f t="shared" si="14"/>
        <v/>
      </c>
      <c r="AH112" s="393">
        <v>32</v>
      </c>
      <c r="AI112" s="394">
        <v>50</v>
      </c>
      <c r="AJ112" s="395">
        <v>0.6</v>
      </c>
      <c r="AK112" s="394" t="str">
        <f t="shared" si="11"/>
        <v/>
      </c>
      <c r="AL112" s="394" t="str">
        <f t="shared" si="12"/>
        <v/>
      </c>
      <c r="AM112" s="394"/>
      <c r="AN112" s="394"/>
      <c r="AO112" s="394"/>
      <c r="AP112" s="394"/>
      <c r="AQ112" s="396"/>
      <c r="AR112" s="396"/>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65"/>
      <c r="AC113" s="5"/>
      <c r="AD113" s="366" t="str">
        <f t="shared" si="14"/>
        <v/>
      </c>
      <c r="AH113" s="393">
        <v>32</v>
      </c>
      <c r="AI113" s="394">
        <v>50</v>
      </c>
      <c r="AJ113" s="395">
        <v>0.7</v>
      </c>
      <c r="AK113" s="394" t="str">
        <f t="shared" si="11"/>
        <v/>
      </c>
      <c r="AL113" s="394" t="str">
        <f t="shared" si="12"/>
        <v/>
      </c>
      <c r="AM113" s="394"/>
      <c r="AN113" s="394"/>
      <c r="AO113" s="394"/>
      <c r="AP113" s="394"/>
      <c r="AQ113" s="396"/>
      <c r="AR113" s="396"/>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65"/>
      <c r="AC114" s="5"/>
      <c r="AD114" s="366" t="str">
        <f t="shared" si="14"/>
        <v/>
      </c>
      <c r="AH114" s="393">
        <v>32</v>
      </c>
      <c r="AI114" s="394">
        <v>50</v>
      </c>
      <c r="AJ114" s="395">
        <v>0.7</v>
      </c>
      <c r="AK114" s="394" t="str">
        <f t="shared" si="11"/>
        <v/>
      </c>
      <c r="AL114" s="394" t="str">
        <f t="shared" si="12"/>
        <v/>
      </c>
      <c r="AM114" s="394"/>
      <c r="AN114" s="394"/>
      <c r="AO114" s="394"/>
      <c r="AP114" s="394"/>
      <c r="AQ114" s="396"/>
      <c r="AR114" s="396"/>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65"/>
      <c r="AC115" s="5"/>
      <c r="AD115" s="366" t="str">
        <f t="shared" ref="AD115:AD120" si="15">IF(R426="","",R426)</f>
        <v/>
      </c>
      <c r="AH115" s="187">
        <v>34</v>
      </c>
      <c r="AI115" s="121">
        <v>50</v>
      </c>
      <c r="AJ115" s="212">
        <v>0</v>
      </c>
      <c r="AK115" s="121" t="str">
        <f t="shared" si="11"/>
        <v/>
      </c>
      <c r="AL115" s="121" t="str">
        <f t="shared" si="12"/>
        <v/>
      </c>
      <c r="AM115" s="121"/>
      <c r="AN115" s="121"/>
      <c r="AO115" s="121"/>
      <c r="AP115" s="121"/>
      <c r="AQ115" s="223"/>
      <c r="AR115" s="223"/>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65"/>
      <c r="AC116" s="5"/>
      <c r="AD116" s="366" t="str">
        <f t="shared" si="15"/>
        <v/>
      </c>
      <c r="AH116" s="393">
        <v>34</v>
      </c>
      <c r="AI116" s="394">
        <v>50</v>
      </c>
      <c r="AJ116" s="395">
        <v>0</v>
      </c>
      <c r="AK116" s="394" t="str">
        <f t="shared" si="11"/>
        <v/>
      </c>
      <c r="AL116" s="394" t="str">
        <f t="shared" si="12"/>
        <v/>
      </c>
      <c r="AM116" s="394"/>
      <c r="AN116" s="394"/>
      <c r="AO116" s="394"/>
      <c r="AP116" s="394"/>
      <c r="AQ116" s="396"/>
      <c r="AR116" s="396"/>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65"/>
      <c r="AC117" s="5"/>
      <c r="AD117" s="366" t="str">
        <f t="shared" si="15"/>
        <v/>
      </c>
      <c r="AH117" s="393">
        <v>34</v>
      </c>
      <c r="AI117" s="394">
        <v>50</v>
      </c>
      <c r="AJ117" s="395">
        <v>0.5</v>
      </c>
      <c r="AK117" s="394" t="str">
        <f t="shared" si="11"/>
        <v/>
      </c>
      <c r="AL117" s="394" t="str">
        <f t="shared" si="12"/>
        <v/>
      </c>
      <c r="AM117" s="394"/>
      <c r="AN117" s="394"/>
      <c r="AO117" s="394"/>
      <c r="AP117" s="394"/>
      <c r="AQ117" s="396"/>
      <c r="AR117" s="396"/>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65"/>
      <c r="AC118" s="5"/>
      <c r="AD118" s="366" t="str">
        <f t="shared" si="15"/>
        <v/>
      </c>
      <c r="AH118" s="393">
        <v>34</v>
      </c>
      <c r="AI118" s="394">
        <v>50</v>
      </c>
      <c r="AJ118" s="395">
        <v>0.5</v>
      </c>
      <c r="AK118" s="394" t="str">
        <f t="shared" si="11"/>
        <v/>
      </c>
      <c r="AL118" s="394" t="str">
        <f t="shared" si="12"/>
        <v/>
      </c>
      <c r="AM118" s="394"/>
      <c r="AN118" s="394"/>
      <c r="AO118" s="394"/>
      <c r="AP118" s="394"/>
      <c r="AQ118" s="396"/>
      <c r="AR118" s="396"/>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65"/>
      <c r="AC119" s="5"/>
      <c r="AD119" s="366" t="str">
        <f t="shared" si="15"/>
        <v/>
      </c>
      <c r="AH119" s="393">
        <v>34</v>
      </c>
      <c r="AI119" s="394">
        <v>50</v>
      </c>
      <c r="AJ119" s="395">
        <v>0.6</v>
      </c>
      <c r="AK119" s="394" t="str">
        <f t="shared" si="11"/>
        <v/>
      </c>
      <c r="AL119" s="394" t="str">
        <f t="shared" si="12"/>
        <v/>
      </c>
      <c r="AM119" s="394"/>
      <c r="AN119" s="394"/>
      <c r="AO119" s="394"/>
      <c r="AP119" s="394"/>
      <c r="AQ119" s="396"/>
      <c r="AR119" s="396"/>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65"/>
      <c r="AC120" s="5"/>
      <c r="AD120" s="366" t="str">
        <f t="shared" si="15"/>
        <v/>
      </c>
      <c r="AH120" s="393">
        <v>34</v>
      </c>
      <c r="AI120" s="394">
        <v>50</v>
      </c>
      <c r="AJ120" s="395">
        <v>0.6</v>
      </c>
      <c r="AK120" s="394" t="str">
        <f t="shared" si="11"/>
        <v/>
      </c>
      <c r="AL120" s="394" t="str">
        <f t="shared" si="12"/>
        <v/>
      </c>
      <c r="AM120" s="394"/>
      <c r="AN120" s="394"/>
      <c r="AO120" s="394"/>
      <c r="AP120" s="394"/>
      <c r="AQ120" s="396"/>
      <c r="AR120" s="396"/>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65"/>
      <c r="AC121" s="5"/>
      <c r="AD121" s="366" t="str">
        <f t="shared" ref="AD121:AD126" si="16">IF(T426="","",T426)</f>
        <v/>
      </c>
      <c r="AH121" s="393">
        <v>34</v>
      </c>
      <c r="AI121" s="394">
        <v>50</v>
      </c>
      <c r="AJ121" s="395">
        <v>0.7</v>
      </c>
      <c r="AK121" s="394" t="str">
        <f t="shared" si="11"/>
        <v/>
      </c>
      <c r="AL121" s="394" t="str">
        <f t="shared" si="12"/>
        <v/>
      </c>
      <c r="AM121" s="394"/>
      <c r="AN121" s="394"/>
      <c r="AO121" s="394"/>
      <c r="AP121" s="394"/>
      <c r="AQ121" s="396"/>
      <c r="AR121" s="396"/>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65"/>
      <c r="AC122" s="5"/>
      <c r="AD122" s="366" t="str">
        <f t="shared" si="16"/>
        <v/>
      </c>
      <c r="AH122" s="393">
        <v>34</v>
      </c>
      <c r="AI122" s="394">
        <v>50</v>
      </c>
      <c r="AJ122" s="395">
        <v>0.7</v>
      </c>
      <c r="AK122" s="394" t="str">
        <f t="shared" si="11"/>
        <v/>
      </c>
      <c r="AL122" s="394" t="str">
        <f t="shared" si="12"/>
        <v/>
      </c>
      <c r="AM122" s="394"/>
      <c r="AN122" s="394"/>
      <c r="AO122" s="394"/>
      <c r="AP122" s="394"/>
      <c r="AQ122" s="396"/>
      <c r="AR122" s="396"/>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65"/>
      <c r="AC123" s="5"/>
      <c r="AD123" s="366" t="str">
        <f t="shared" si="16"/>
        <v/>
      </c>
      <c r="AH123" s="187">
        <v>38</v>
      </c>
      <c r="AI123" s="121">
        <v>50</v>
      </c>
      <c r="AJ123" s="212">
        <v>0</v>
      </c>
      <c r="AK123" s="121" t="str">
        <f t="shared" si="11"/>
        <v/>
      </c>
      <c r="AL123" s="121" t="str">
        <f t="shared" si="12"/>
        <v/>
      </c>
      <c r="AM123" s="121"/>
      <c r="AN123" s="121"/>
      <c r="AO123" s="121"/>
      <c r="AP123" s="121"/>
      <c r="AQ123" s="223"/>
      <c r="AR123" s="223"/>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65"/>
      <c r="AC124" s="5"/>
      <c r="AD124" s="366" t="str">
        <f t="shared" si="16"/>
        <v/>
      </c>
      <c r="AH124" s="393">
        <v>38</v>
      </c>
      <c r="AI124" s="394">
        <v>50</v>
      </c>
      <c r="AJ124" s="395">
        <v>0</v>
      </c>
      <c r="AK124" s="394" t="str">
        <f t="shared" si="11"/>
        <v/>
      </c>
      <c r="AL124" s="394" t="str">
        <f t="shared" si="12"/>
        <v/>
      </c>
      <c r="AM124" s="394"/>
      <c r="AN124" s="394"/>
      <c r="AO124" s="394"/>
      <c r="AP124" s="394"/>
      <c r="AQ124" s="396"/>
      <c r="AR124" s="396"/>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65"/>
      <c r="AC125" s="5"/>
      <c r="AD125" s="366" t="str">
        <f t="shared" si="16"/>
        <v/>
      </c>
      <c r="AH125" s="393">
        <v>38</v>
      </c>
      <c r="AI125" s="394">
        <v>50</v>
      </c>
      <c r="AJ125" s="395">
        <v>0.6</v>
      </c>
      <c r="AK125" s="394" t="str">
        <f t="shared" si="11"/>
        <v/>
      </c>
      <c r="AL125" s="394" t="str">
        <f t="shared" si="12"/>
        <v/>
      </c>
      <c r="AM125" s="394"/>
      <c r="AN125" s="394"/>
      <c r="AO125" s="394"/>
      <c r="AP125" s="394"/>
      <c r="AQ125" s="396"/>
      <c r="AR125" s="396"/>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65"/>
      <c r="AC126" s="5"/>
      <c r="AD126" s="366" t="str">
        <f t="shared" si="16"/>
        <v/>
      </c>
      <c r="AH126" s="393">
        <v>38</v>
      </c>
      <c r="AI126" s="394">
        <v>50</v>
      </c>
      <c r="AJ126" s="395">
        <v>0.6</v>
      </c>
      <c r="AK126" s="394" t="str">
        <f t="shared" si="11"/>
        <v/>
      </c>
      <c r="AL126" s="394" t="str">
        <f t="shared" si="12"/>
        <v/>
      </c>
      <c r="AM126" s="394"/>
      <c r="AN126" s="394"/>
      <c r="AO126" s="394"/>
      <c r="AP126" s="394"/>
      <c r="AQ126" s="396"/>
      <c r="AR126" s="396"/>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93">
        <v>38</v>
      </c>
      <c r="AI127" s="394">
        <v>50</v>
      </c>
      <c r="AJ127" s="395">
        <v>0.7</v>
      </c>
      <c r="AK127" s="394" t="str">
        <f t="shared" si="11"/>
        <v/>
      </c>
      <c r="AL127" s="394" t="str">
        <f t="shared" si="12"/>
        <v/>
      </c>
      <c r="AM127" s="394"/>
      <c r="AN127" s="394"/>
      <c r="AO127" s="394"/>
      <c r="AP127" s="394"/>
      <c r="AQ127" s="396"/>
      <c r="AR127" s="396"/>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65"/>
      <c r="AC128" s="5"/>
      <c r="AD128" s="372" t="str">
        <f>IF(T441="","",T441)</f>
        <v/>
      </c>
      <c r="AH128" s="393">
        <v>38</v>
      </c>
      <c r="AI128" s="394">
        <v>50</v>
      </c>
      <c r="AJ128" s="395">
        <v>0.7</v>
      </c>
      <c r="AK128" s="394" t="str">
        <f t="shared" si="11"/>
        <v/>
      </c>
      <c r="AL128" s="394" t="str">
        <f t="shared" si="12"/>
        <v/>
      </c>
      <c r="AM128" s="394"/>
      <c r="AN128" s="394"/>
      <c r="AO128" s="394"/>
      <c r="AP128" s="394"/>
      <c r="AQ128" s="396"/>
      <c r="AR128" s="396"/>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65"/>
      <c r="AC129" s="5"/>
      <c r="AD129" s="366" t="str">
        <f>IF(T442="","",T442)</f>
        <v/>
      </c>
      <c r="AH129" s="393">
        <v>38</v>
      </c>
      <c r="AI129" s="394">
        <v>50</v>
      </c>
      <c r="AJ129" s="395">
        <v>0.8</v>
      </c>
      <c r="AK129" s="394" t="str">
        <f t="shared" si="11"/>
        <v/>
      </c>
      <c r="AL129" s="394" t="str">
        <f t="shared" si="12"/>
        <v/>
      </c>
      <c r="AM129" s="394"/>
      <c r="AN129" s="394"/>
      <c r="AO129" s="394"/>
      <c r="AP129" s="394"/>
      <c r="AQ129" s="396"/>
      <c r="AR129" s="396"/>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97">
        <v>38</v>
      </c>
      <c r="AI130" s="398">
        <v>50</v>
      </c>
      <c r="AJ130" s="399">
        <v>0.8</v>
      </c>
      <c r="AK130" s="398" t="str">
        <f t="shared" si="11"/>
        <v/>
      </c>
      <c r="AL130" s="398" t="str">
        <f t="shared" si="12"/>
        <v/>
      </c>
      <c r="AM130" s="398"/>
      <c r="AN130" s="398"/>
      <c r="AO130" s="398"/>
      <c r="AP130" s="398"/>
      <c r="AQ130" s="400"/>
      <c r="AR130" s="400"/>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73"/>
      <c r="AC131" s="374" t="str">
        <f>IF(AB131&lt;&gt;AD131,"Change","")</f>
        <v/>
      </c>
      <c r="AD131" s="375"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76"/>
      <c r="AC132" s="47"/>
      <c r="AD132" s="376"/>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73"/>
      <c r="AC133" s="374" t="str">
        <f>IF(AB133&lt;&gt;AD133,"Change","")</f>
        <v/>
      </c>
      <c r="AD133" s="375"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76"/>
      <c r="AC134" s="47"/>
      <c r="AD134" s="376"/>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73"/>
      <c r="AC135" s="374" t="str">
        <f>IF(AB135&lt;&gt;AD135,"Change","")</f>
        <v/>
      </c>
      <c r="AD135" s="375"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76"/>
      <c r="AC136" s="10"/>
      <c r="AD136" s="376"/>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73"/>
      <c r="AC137" s="374" t="str">
        <f>IF(AB137&lt;&gt;AD137,"Change","")</f>
        <v/>
      </c>
      <c r="AD137" s="375"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76"/>
      <c r="AC138" s="10"/>
      <c r="AD138" s="376"/>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73"/>
      <c r="AC139" s="374" t="str">
        <f>IF(AB139&lt;&gt;AD139,"Change","")</f>
        <v/>
      </c>
      <c r="AD139" s="375"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76"/>
      <c r="AC140" s="10"/>
      <c r="AD140" s="376"/>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73"/>
      <c r="AC141" s="374" t="str">
        <f>IF(AB141&lt;&gt;AD141,"Change","")</f>
        <v/>
      </c>
      <c r="AD141" s="375"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76"/>
      <c r="AC142" s="10"/>
      <c r="AD142" s="376"/>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73"/>
      <c r="AC143" s="374" t="str">
        <f>IF(AB143&lt;&gt;AD143,"Change","")</f>
        <v/>
      </c>
      <c r="AD143" s="375"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76"/>
      <c r="AC144" s="10"/>
      <c r="AD144" s="376"/>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73"/>
      <c r="AC145" s="374" t="str">
        <f>IF(AB145&lt;&gt;AD145,"Change","")</f>
        <v/>
      </c>
      <c r="AD145" s="375"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76"/>
      <c r="AC146" s="10"/>
      <c r="AD146" s="377"/>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73"/>
      <c r="AC147" s="374" t="str">
        <f>IF(AB147&lt;&gt;AD147,"Change","")</f>
        <v/>
      </c>
      <c r="AD147" s="375"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00" t="s">
        <v>187</v>
      </c>
      <c r="Q150" s="600"/>
      <c r="R150" s="600"/>
      <c r="S150" s="600"/>
      <c r="T150" s="133"/>
      <c r="U150" s="600" t="s">
        <v>188</v>
      </c>
      <c r="V150" s="600"/>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09" t="s">
        <v>193</v>
      </c>
      <c r="V151" s="609"/>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10" t="str">
        <f>IF(OR(R149=2,R149=3),"NA",IF(OR(P152="",Q152="",R152="",S152=""),"",AVERAGE(P152:S152)))</f>
        <v/>
      </c>
      <c r="V152" s="610"/>
      <c r="W152" s="5"/>
      <c r="X152" s="41" t="s">
        <v>180</v>
      </c>
      <c r="Y152" s="443"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03" t="s">
        <v>196</v>
      </c>
      <c r="Q156" s="607" t="s">
        <v>197</v>
      </c>
      <c r="R156" s="607"/>
      <c r="S156" s="607"/>
      <c r="T156" s="142" t="s">
        <v>197</v>
      </c>
      <c r="U156" s="605"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03" t="s">
        <v>196</v>
      </c>
      <c r="Q157" s="142" t="s">
        <v>199</v>
      </c>
      <c r="R157" s="143" t="s">
        <v>200</v>
      </c>
      <c r="S157" s="143" t="s">
        <v>201</v>
      </c>
      <c r="T157" s="142" t="s">
        <v>202</v>
      </c>
      <c r="U157" s="605"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46"/>
      <c r="T159" s="446"/>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03" t="s">
        <v>209</v>
      </c>
      <c r="Q164" s="603"/>
      <c r="R164" s="603"/>
      <c r="S164" s="603"/>
      <c r="T164" s="603"/>
      <c r="U164" s="603"/>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03" t="s">
        <v>196</v>
      </c>
      <c r="Q165" s="604" t="s">
        <v>197</v>
      </c>
      <c r="R165" s="604"/>
      <c r="S165" s="604"/>
      <c r="T165" s="143" t="s">
        <v>197</v>
      </c>
      <c r="U165" s="605"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03" t="s">
        <v>196</v>
      </c>
      <c r="Q166" s="143" t="s">
        <v>199</v>
      </c>
      <c r="R166" s="143" t="s">
        <v>200</v>
      </c>
      <c r="S166" s="143" t="s">
        <v>201</v>
      </c>
      <c r="T166" s="143" t="s">
        <v>202</v>
      </c>
      <c r="U166" s="605"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460" t="str">
        <f t="shared" ref="P167:U170" si="22">IF(OR(P158="",$P$155=""),"",P158/$P$155)</f>
        <v/>
      </c>
      <c r="Q167" s="461" t="str">
        <f t="shared" si="22"/>
        <v/>
      </c>
      <c r="R167" s="461" t="str">
        <f t="shared" si="22"/>
        <v/>
      </c>
      <c r="S167" s="461" t="str">
        <f t="shared" si="22"/>
        <v/>
      </c>
      <c r="T167" s="461" t="str">
        <f t="shared" si="22"/>
        <v/>
      </c>
      <c r="U167" s="462"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463" t="str">
        <f t="shared" si="22"/>
        <v/>
      </c>
      <c r="Q168" s="464" t="str">
        <f t="shared" si="22"/>
        <v/>
      </c>
      <c r="R168" s="464" t="str">
        <f t="shared" si="22"/>
        <v/>
      </c>
      <c r="S168" s="464" t="str">
        <f t="shared" si="22"/>
        <v/>
      </c>
      <c r="T168" s="464" t="str">
        <f t="shared" si="22"/>
        <v/>
      </c>
      <c r="U168" s="465"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463" t="str">
        <f t="shared" si="22"/>
        <v/>
      </c>
      <c r="Q169" s="464" t="str">
        <f t="shared" si="22"/>
        <v/>
      </c>
      <c r="R169" s="464" t="str">
        <f t="shared" si="22"/>
        <v/>
      </c>
      <c r="S169" s="464" t="str">
        <f t="shared" si="22"/>
        <v/>
      </c>
      <c r="T169" s="464" t="str">
        <f t="shared" si="22"/>
        <v/>
      </c>
      <c r="U169" s="465"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466" t="str">
        <f t="shared" si="22"/>
        <v/>
      </c>
      <c r="Q170" s="467" t="str">
        <f t="shared" si="22"/>
        <v/>
      </c>
      <c r="R170" s="467" t="str">
        <f t="shared" si="22"/>
        <v/>
      </c>
      <c r="S170" s="467" t="str">
        <f t="shared" si="22"/>
        <v/>
      </c>
      <c r="T170" s="467" t="str">
        <f t="shared" si="22"/>
        <v/>
      </c>
      <c r="U170" s="468"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452" t="str">
        <f t="shared" ref="P171:U171" si="23">IF(OR(P167="",P168=""),"",ABS(P167)+ABS(P168))</f>
        <v/>
      </c>
      <c r="Q171" s="453" t="str">
        <f t="shared" si="23"/>
        <v/>
      </c>
      <c r="R171" s="453" t="str">
        <f t="shared" si="23"/>
        <v/>
      </c>
      <c r="S171" s="453" t="str">
        <f t="shared" si="23"/>
        <v/>
      </c>
      <c r="T171" s="453" t="str">
        <f t="shared" si="23"/>
        <v/>
      </c>
      <c r="U171" s="455" t="str">
        <f t="shared" si="23"/>
        <v/>
      </c>
      <c r="V171" s="77"/>
      <c r="W171" s="77"/>
      <c r="X171" s="77"/>
      <c r="Y171" s="139"/>
    </row>
    <row r="172" spans="1:25" ht="16.5" thickBot="1">
      <c r="A172" s="1">
        <v>36</v>
      </c>
      <c r="B172" s="39"/>
      <c r="C172" s="5"/>
      <c r="D172" s="600" t="s">
        <v>187</v>
      </c>
      <c r="E172" s="600"/>
      <c r="F172" s="600"/>
      <c r="G172" s="600"/>
      <c r="H172" s="133"/>
      <c r="I172" s="600" t="s">
        <v>188</v>
      </c>
      <c r="J172" s="600"/>
      <c r="K172" s="5"/>
      <c r="L172" s="5"/>
      <c r="M172" s="42"/>
      <c r="N172" s="5"/>
      <c r="O172" s="13" t="s">
        <v>212</v>
      </c>
      <c r="P172" s="456" t="str">
        <f t="shared" ref="P172:U172" si="24">IF(OR(P169="",P170=""),"",ABS(P169)+ABS(P170))</f>
        <v/>
      </c>
      <c r="Q172" s="457" t="str">
        <f t="shared" si="24"/>
        <v/>
      </c>
      <c r="R172" s="457" t="str">
        <f t="shared" si="24"/>
        <v/>
      </c>
      <c r="S172" s="457" t="str">
        <f t="shared" si="24"/>
        <v/>
      </c>
      <c r="T172" s="457" t="str">
        <f t="shared" si="24"/>
        <v/>
      </c>
      <c r="U172" s="459" t="str">
        <f t="shared" si="24"/>
        <v/>
      </c>
      <c r="V172" s="77"/>
      <c r="W172" s="77"/>
      <c r="X172" s="77"/>
      <c r="Y172" s="139"/>
    </row>
    <row r="173" spans="1:25" ht="16.5" thickBot="1">
      <c r="A173" s="1">
        <v>37</v>
      </c>
      <c r="B173" s="39"/>
      <c r="C173" s="5"/>
      <c r="D173" s="134" t="s">
        <v>189</v>
      </c>
      <c r="E173" s="134" t="s">
        <v>190</v>
      </c>
      <c r="F173" s="134" t="s">
        <v>191</v>
      </c>
      <c r="G173" s="135" t="s">
        <v>192</v>
      </c>
      <c r="H173" s="133"/>
      <c r="I173" s="609" t="s">
        <v>193</v>
      </c>
      <c r="J173" s="609"/>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02" t="str">
        <f>IF(U152="","",U152)</f>
        <v/>
      </c>
      <c r="J174" s="602"/>
      <c r="K174" s="5"/>
      <c r="L174" s="41" t="s">
        <v>180</v>
      </c>
      <c r="M174" s="445"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03" t="s">
        <v>196</v>
      </c>
      <c r="Q178" s="604" t="s">
        <v>197</v>
      </c>
      <c r="R178" s="604"/>
      <c r="S178" s="604"/>
      <c r="T178" s="143" t="s">
        <v>196</v>
      </c>
      <c r="U178" s="605" t="s">
        <v>198</v>
      </c>
      <c r="V178" s="77"/>
      <c r="W178" s="77"/>
      <c r="X178" s="77"/>
      <c r="Y178" s="139"/>
    </row>
    <row r="179" spans="1:25" ht="16.5" thickBot="1">
      <c r="A179" s="1">
        <v>43</v>
      </c>
      <c r="B179" s="39"/>
      <c r="C179" s="119">
        <f>IF(P155="","",P155)</f>
        <v>65</v>
      </c>
      <c r="D179" s="606" t="s">
        <v>219</v>
      </c>
      <c r="E179" s="606"/>
      <c r="F179" s="606"/>
      <c r="G179" s="606"/>
      <c r="H179" s="606"/>
      <c r="I179" s="606"/>
      <c r="J179" s="77"/>
      <c r="K179" s="77"/>
      <c r="L179" s="77"/>
      <c r="M179" s="42"/>
      <c r="N179" s="5"/>
      <c r="O179" s="13"/>
      <c r="P179" s="603" t="s">
        <v>196</v>
      </c>
      <c r="Q179" s="143" t="s">
        <v>199</v>
      </c>
      <c r="R179" s="143" t="s">
        <v>200</v>
      </c>
      <c r="S179" s="143" t="s">
        <v>201</v>
      </c>
      <c r="T179" s="143" t="s">
        <v>202</v>
      </c>
      <c r="U179" s="605" t="s">
        <v>196</v>
      </c>
      <c r="V179" s="77"/>
      <c r="W179" s="77"/>
      <c r="X179" s="77"/>
      <c r="Y179" s="139"/>
    </row>
    <row r="180" spans="1:25">
      <c r="A180" s="1">
        <v>44</v>
      </c>
      <c r="B180" s="39"/>
      <c r="C180" s="47"/>
      <c r="D180" s="603" t="s">
        <v>196</v>
      </c>
      <c r="E180" s="607" t="s">
        <v>197</v>
      </c>
      <c r="F180" s="607"/>
      <c r="G180" s="607"/>
      <c r="H180" s="142" t="s">
        <v>196</v>
      </c>
      <c r="I180" s="608"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03" t="s">
        <v>196</v>
      </c>
      <c r="E181" s="142" t="s">
        <v>199</v>
      </c>
      <c r="F181" s="143" t="s">
        <v>200</v>
      </c>
      <c r="G181" s="143" t="s">
        <v>201</v>
      </c>
      <c r="H181" s="142" t="s">
        <v>202</v>
      </c>
      <c r="I181" s="608" t="s">
        <v>202</v>
      </c>
      <c r="J181" s="77"/>
      <c r="K181" s="77"/>
      <c r="L181" s="77"/>
      <c r="M181" s="42"/>
      <c r="N181" s="5"/>
      <c r="O181" s="138" t="s">
        <v>205</v>
      </c>
      <c r="P181" s="167"/>
      <c r="Q181" s="168"/>
      <c r="R181" s="168"/>
      <c r="S181" s="168"/>
      <c r="T181" s="447"/>
      <c r="U181" s="150"/>
      <c r="V181" s="77"/>
      <c r="W181" s="77"/>
      <c r="X181" s="77"/>
      <c r="Y181" s="139"/>
    </row>
    <row r="182" spans="1:25">
      <c r="A182" s="1">
        <v>46</v>
      </c>
      <c r="B182" s="39"/>
      <c r="C182" s="41" t="s">
        <v>204</v>
      </c>
      <c r="D182" s="449" t="str">
        <f t="shared" ref="D182:I187" si="25">IF(P167="","",P167)</f>
        <v/>
      </c>
      <c r="E182" s="287" t="str">
        <f t="shared" si="25"/>
        <v/>
      </c>
      <c r="F182" s="287" t="str">
        <f t="shared" si="25"/>
        <v/>
      </c>
      <c r="G182" s="287" t="str">
        <f t="shared" si="25"/>
        <v/>
      </c>
      <c r="H182" s="450" t="str">
        <f t="shared" si="25"/>
        <v/>
      </c>
      <c r="I182" s="451"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449" t="str">
        <f t="shared" si="25"/>
        <v/>
      </c>
      <c r="E183" s="287" t="str">
        <f t="shared" si="25"/>
        <v/>
      </c>
      <c r="F183" s="287" t="str">
        <f t="shared" si="25"/>
        <v/>
      </c>
      <c r="G183" s="287" t="str">
        <f t="shared" si="25"/>
        <v/>
      </c>
      <c r="H183" s="450" t="str">
        <f t="shared" si="25"/>
        <v/>
      </c>
      <c r="I183" s="451"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449" t="str">
        <f t="shared" si="25"/>
        <v/>
      </c>
      <c r="E184" s="287" t="str">
        <f t="shared" si="25"/>
        <v/>
      </c>
      <c r="F184" s="287" t="str">
        <f t="shared" si="25"/>
        <v/>
      </c>
      <c r="G184" s="287" t="str">
        <f t="shared" si="25"/>
        <v/>
      </c>
      <c r="H184" s="450" t="str">
        <f t="shared" si="25"/>
        <v/>
      </c>
      <c r="I184" s="451"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449" t="str">
        <f t="shared" si="25"/>
        <v/>
      </c>
      <c r="E185" s="287" t="str">
        <f t="shared" si="25"/>
        <v/>
      </c>
      <c r="F185" s="287" t="str">
        <f t="shared" si="25"/>
        <v/>
      </c>
      <c r="G185" s="287" t="str">
        <f t="shared" si="25"/>
        <v/>
      </c>
      <c r="H185" s="450" t="str">
        <f t="shared" si="25"/>
        <v/>
      </c>
      <c r="I185" s="451"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452" t="str">
        <f t="shared" si="25"/>
        <v/>
      </c>
      <c r="E186" s="453" t="str">
        <f t="shared" si="25"/>
        <v/>
      </c>
      <c r="F186" s="453" t="str">
        <f t="shared" si="25"/>
        <v/>
      </c>
      <c r="G186" s="453" t="str">
        <f t="shared" si="25"/>
        <v/>
      </c>
      <c r="H186" s="454" t="str">
        <f t="shared" si="25"/>
        <v/>
      </c>
      <c r="I186" s="455"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456" t="str">
        <f t="shared" si="25"/>
        <v/>
      </c>
      <c r="E187" s="457" t="str">
        <f t="shared" si="25"/>
        <v/>
      </c>
      <c r="F187" s="457" t="str">
        <f t="shared" si="25"/>
        <v/>
      </c>
      <c r="G187" s="457" t="str">
        <f t="shared" si="25"/>
        <v/>
      </c>
      <c r="H187" s="458" t="str">
        <f t="shared" si="25"/>
        <v/>
      </c>
      <c r="I187" s="459" t="str">
        <f t="shared" si="25"/>
        <v/>
      </c>
      <c r="J187" s="5"/>
      <c r="K187" s="5"/>
      <c r="L187" s="5"/>
      <c r="M187" s="42"/>
      <c r="N187" s="5"/>
      <c r="O187" s="156"/>
      <c r="P187" s="591" t="s">
        <v>209</v>
      </c>
      <c r="Q187" s="591"/>
      <c r="R187" s="591"/>
      <c r="S187" s="591"/>
      <c r="T187" s="591"/>
      <c r="U187" s="591"/>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03" t="s">
        <v>196</v>
      </c>
      <c r="Q188" s="604" t="s">
        <v>197</v>
      </c>
      <c r="R188" s="604"/>
      <c r="S188" s="604"/>
      <c r="T188" s="143" t="s">
        <v>196</v>
      </c>
      <c r="U188" s="605" t="s">
        <v>198</v>
      </c>
      <c r="V188" s="77"/>
      <c r="W188" s="77"/>
      <c r="X188" s="77"/>
      <c r="Y188" s="139"/>
    </row>
    <row r="189" spans="1:25" ht="16.5" thickBot="1">
      <c r="A189" s="1">
        <v>53</v>
      </c>
      <c r="B189" s="175"/>
      <c r="C189" s="47"/>
      <c r="D189" s="606" t="s">
        <v>224</v>
      </c>
      <c r="E189" s="606"/>
      <c r="F189" s="606"/>
      <c r="G189" s="606"/>
      <c r="H189" s="606"/>
      <c r="I189" s="606"/>
      <c r="J189" s="77"/>
      <c r="K189" s="77"/>
      <c r="L189" s="77"/>
      <c r="M189" s="78"/>
      <c r="N189" s="5"/>
      <c r="O189" s="156"/>
      <c r="P189" s="603" t="s">
        <v>196</v>
      </c>
      <c r="Q189" s="143" t="s">
        <v>199</v>
      </c>
      <c r="R189" s="143" t="s">
        <v>200</v>
      </c>
      <c r="S189" s="143" t="s">
        <v>201</v>
      </c>
      <c r="T189" s="143" t="s">
        <v>202</v>
      </c>
      <c r="U189" s="605"/>
      <c r="V189" s="77"/>
      <c r="W189" s="77"/>
      <c r="X189" s="77"/>
      <c r="Y189" s="139"/>
    </row>
    <row r="190" spans="1:25">
      <c r="A190" s="1">
        <v>54</v>
      </c>
      <c r="B190" s="175"/>
      <c r="C190" s="41" t="s">
        <v>204</v>
      </c>
      <c r="D190" s="449" t="str">
        <f t="shared" ref="D190:I194" si="27">IF(P190="","",P190)</f>
        <v/>
      </c>
      <c r="E190" s="287" t="str">
        <f t="shared" si="27"/>
        <v/>
      </c>
      <c r="F190" s="287" t="str">
        <f t="shared" si="27"/>
        <v/>
      </c>
      <c r="G190" s="287" t="str">
        <f t="shared" si="27"/>
        <v/>
      </c>
      <c r="H190" s="450" t="str">
        <f t="shared" si="27"/>
        <v/>
      </c>
      <c r="I190" s="451" t="str">
        <f t="shared" si="27"/>
        <v/>
      </c>
      <c r="J190" s="77"/>
      <c r="K190" s="77"/>
      <c r="L190" s="77"/>
      <c r="M190" s="78"/>
      <c r="N190" s="5"/>
      <c r="O190" s="138" t="s">
        <v>204</v>
      </c>
      <c r="P190" s="460" t="str">
        <f t="shared" ref="P190:U194" si="28">IF(OR(P180="",$P$155=""),"",P180/$P$155)</f>
        <v/>
      </c>
      <c r="Q190" s="461" t="str">
        <f t="shared" si="28"/>
        <v/>
      </c>
      <c r="R190" s="461" t="str">
        <f t="shared" si="28"/>
        <v/>
      </c>
      <c r="S190" s="461" t="str">
        <f t="shared" si="28"/>
        <v/>
      </c>
      <c r="T190" s="461" t="str">
        <f t="shared" si="28"/>
        <v/>
      </c>
      <c r="U190" s="462" t="str">
        <f t="shared" si="28"/>
        <v/>
      </c>
      <c r="V190" s="77"/>
      <c r="W190" s="77"/>
      <c r="X190" s="77"/>
      <c r="Y190" s="139"/>
    </row>
    <row r="191" spans="1:25">
      <c r="A191" s="1">
        <v>55</v>
      </c>
      <c r="B191" s="175"/>
      <c r="C191" s="41" t="s">
        <v>205</v>
      </c>
      <c r="D191" s="449" t="str">
        <f t="shared" si="27"/>
        <v/>
      </c>
      <c r="E191" s="287" t="str">
        <f t="shared" si="27"/>
        <v/>
      </c>
      <c r="F191" s="287" t="str">
        <f t="shared" si="27"/>
        <v/>
      </c>
      <c r="G191" s="287" t="str">
        <f t="shared" si="27"/>
        <v/>
      </c>
      <c r="H191" s="450" t="str">
        <f t="shared" si="27"/>
        <v/>
      </c>
      <c r="I191" s="451" t="str">
        <f t="shared" si="27"/>
        <v/>
      </c>
      <c r="J191" s="77"/>
      <c r="K191" s="77"/>
      <c r="L191" s="77"/>
      <c r="M191" s="78"/>
      <c r="N191" s="5"/>
      <c r="O191" s="138" t="s">
        <v>205</v>
      </c>
      <c r="P191" s="463" t="str">
        <f t="shared" si="28"/>
        <v/>
      </c>
      <c r="Q191" s="464" t="str">
        <f t="shared" si="28"/>
        <v/>
      </c>
      <c r="R191" s="464" t="str">
        <f t="shared" si="28"/>
        <v/>
      </c>
      <c r="S191" s="464" t="str">
        <f t="shared" si="28"/>
        <v/>
      </c>
      <c r="T191" s="464" t="str">
        <f t="shared" si="28"/>
        <v/>
      </c>
      <c r="U191" s="465" t="str">
        <f t="shared" si="28"/>
        <v/>
      </c>
      <c r="V191" s="77"/>
      <c r="W191" s="77"/>
      <c r="X191" s="77"/>
      <c r="Y191" s="139"/>
    </row>
    <row r="192" spans="1:25">
      <c r="A192" s="1">
        <v>56</v>
      </c>
      <c r="B192" s="175"/>
      <c r="C192" s="41" t="s">
        <v>206</v>
      </c>
      <c r="D192" s="449" t="str">
        <f t="shared" si="27"/>
        <v/>
      </c>
      <c r="E192" s="287" t="str">
        <f t="shared" si="27"/>
        <v/>
      </c>
      <c r="F192" s="287" t="str">
        <f t="shared" si="27"/>
        <v/>
      </c>
      <c r="G192" s="287" t="str">
        <f t="shared" si="27"/>
        <v/>
      </c>
      <c r="H192" s="450" t="str">
        <f t="shared" si="27"/>
        <v/>
      </c>
      <c r="I192" s="451" t="str">
        <f t="shared" si="27"/>
        <v/>
      </c>
      <c r="J192" s="77"/>
      <c r="K192" s="77"/>
      <c r="L192" s="77"/>
      <c r="M192" s="78"/>
      <c r="N192" s="5"/>
      <c r="O192" s="138" t="s">
        <v>206</v>
      </c>
      <c r="P192" s="463" t="str">
        <f t="shared" si="28"/>
        <v/>
      </c>
      <c r="Q192" s="464" t="str">
        <f t="shared" si="28"/>
        <v/>
      </c>
      <c r="R192" s="464" t="str">
        <f t="shared" si="28"/>
        <v/>
      </c>
      <c r="S192" s="464" t="str">
        <f t="shared" si="28"/>
        <v/>
      </c>
      <c r="T192" s="464" t="str">
        <f t="shared" si="28"/>
        <v/>
      </c>
      <c r="U192" s="465" t="str">
        <f t="shared" si="28"/>
        <v/>
      </c>
      <c r="V192" s="77"/>
      <c r="W192" s="77"/>
      <c r="X192" s="77"/>
      <c r="Y192" s="139"/>
    </row>
    <row r="193" spans="1:25">
      <c r="A193" s="1">
        <v>57</v>
      </c>
      <c r="B193" s="175"/>
      <c r="C193" s="41" t="s">
        <v>207</v>
      </c>
      <c r="D193" s="449" t="str">
        <f t="shared" si="27"/>
        <v/>
      </c>
      <c r="E193" s="287" t="str">
        <f t="shared" si="27"/>
        <v/>
      </c>
      <c r="F193" s="287" t="str">
        <f t="shared" si="27"/>
        <v/>
      </c>
      <c r="G193" s="287" t="str">
        <f t="shared" si="27"/>
        <v/>
      </c>
      <c r="H193" s="450" t="str">
        <f t="shared" si="27"/>
        <v/>
      </c>
      <c r="I193" s="451" t="str">
        <f t="shared" si="27"/>
        <v/>
      </c>
      <c r="J193" s="77"/>
      <c r="K193" s="77"/>
      <c r="L193" s="77"/>
      <c r="M193" s="78"/>
      <c r="N193" s="5"/>
      <c r="O193" s="138" t="s">
        <v>207</v>
      </c>
      <c r="P193" s="463" t="str">
        <f t="shared" si="28"/>
        <v/>
      </c>
      <c r="Q193" s="464" t="str">
        <f t="shared" si="28"/>
        <v/>
      </c>
      <c r="R193" s="464" t="str">
        <f t="shared" si="28"/>
        <v/>
      </c>
      <c r="S193" s="464" t="str">
        <f t="shared" si="28"/>
        <v/>
      </c>
      <c r="T193" s="464" t="str">
        <f t="shared" si="28"/>
        <v/>
      </c>
      <c r="U193" s="465" t="str">
        <f t="shared" si="28"/>
        <v/>
      </c>
      <c r="V193" s="77"/>
      <c r="W193" s="77"/>
      <c r="X193" s="77"/>
      <c r="Y193" s="139"/>
    </row>
    <row r="194" spans="1:25" ht="16.5" thickBot="1">
      <c r="A194" s="1">
        <v>58</v>
      </c>
      <c r="B194" s="175"/>
      <c r="C194" s="41" t="s">
        <v>220</v>
      </c>
      <c r="D194" s="456" t="str">
        <f t="shared" si="27"/>
        <v/>
      </c>
      <c r="E194" s="457" t="str">
        <f t="shared" si="27"/>
        <v/>
      </c>
      <c r="F194" s="457" t="str">
        <f t="shared" si="27"/>
        <v/>
      </c>
      <c r="G194" s="457" t="str">
        <f t="shared" si="27"/>
        <v/>
      </c>
      <c r="H194" s="458" t="str">
        <f t="shared" si="27"/>
        <v/>
      </c>
      <c r="I194" s="459" t="str">
        <f t="shared" si="27"/>
        <v/>
      </c>
      <c r="J194" s="77"/>
      <c r="K194" s="77"/>
      <c r="L194" s="77"/>
      <c r="M194" s="78"/>
      <c r="N194" s="5"/>
      <c r="O194" s="138" t="s">
        <v>220</v>
      </c>
      <c r="P194" s="466" t="str">
        <f t="shared" si="28"/>
        <v/>
      </c>
      <c r="Q194" s="467" t="str">
        <f t="shared" si="28"/>
        <v/>
      </c>
      <c r="R194" s="467" t="str">
        <f t="shared" si="28"/>
        <v/>
      </c>
      <c r="S194" s="467" t="str">
        <f t="shared" si="28"/>
        <v/>
      </c>
      <c r="T194" s="467" t="str">
        <f t="shared" si="28"/>
        <v/>
      </c>
      <c r="U194" s="468"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448" t="s">
        <v>648</v>
      </c>
      <c r="R204" s="448" t="s">
        <v>649</v>
      </c>
      <c r="S204" s="448" t="s">
        <v>648</v>
      </c>
      <c r="T204" s="448" t="s">
        <v>649</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
      </c>
      <c r="E208" s="5"/>
      <c r="F208" s="41" t="s">
        <v>235</v>
      </c>
      <c r="G208" s="183" t="str">
        <f>IF(S216="","",S216)</f>
        <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455"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451"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451"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451"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451"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451" t="str">
        <f t="shared" si="31"/>
        <v/>
      </c>
      <c r="K216" s="47"/>
      <c r="L216" s="5"/>
      <c r="M216" s="42"/>
      <c r="N216" s="5"/>
      <c r="O216" s="13" t="s">
        <v>234</v>
      </c>
      <c r="P216" s="189"/>
      <c r="Q216" s="5"/>
      <c r="R216" s="41" t="s">
        <v>235</v>
      </c>
      <c r="S216" s="113"/>
      <c r="T216" s="5"/>
      <c r="U216" s="41" t="s">
        <v>248</v>
      </c>
      <c r="V216" s="113"/>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451"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459"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455"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451"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451"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451" t="str">
        <f t="shared" si="32"/>
        <v/>
      </c>
      <c r="X222" s="5"/>
      <c r="Y222" s="15"/>
    </row>
    <row r="223" spans="1:25">
      <c r="A223" s="1">
        <v>19</v>
      </c>
      <c r="B223" s="175"/>
      <c r="C223" s="41" t="s">
        <v>234</v>
      </c>
      <c r="D223" s="183" t="str">
        <f>IF(P231="","",P231)</f>
        <v/>
      </c>
      <c r="E223" s="5"/>
      <c r="F223" s="41" t="s">
        <v>235</v>
      </c>
      <c r="G223" s="183" t="str">
        <f>IF(S231="","",S231)</f>
        <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451"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451"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451"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455"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459"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451" t="str">
        <f t="shared" si="35"/>
        <v/>
      </c>
      <c r="K227" s="77"/>
      <c r="L227" s="77"/>
      <c r="M227" s="78"/>
      <c r="N227" s="5"/>
      <c r="O227" s="13"/>
      <c r="P227" s="5"/>
      <c r="Q227" s="5"/>
      <c r="R227" s="5"/>
      <c r="S227" s="77"/>
      <c r="T227" s="41" t="s">
        <v>251</v>
      </c>
      <c r="U227" s="206" t="str">
        <f>IF(U219="","",IF(O35=1,AVERAGE(U219:U225),AVERAGE(U219:U226)))</f>
        <v/>
      </c>
      <c r="V227" s="5"/>
      <c r="W227" s="207"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451"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451"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451"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451" t="str">
        <f t="shared" si="35"/>
        <v/>
      </c>
      <c r="K231" s="77"/>
      <c r="L231" s="77"/>
      <c r="M231" s="78"/>
      <c r="N231" s="5"/>
      <c r="O231" s="13" t="s">
        <v>234</v>
      </c>
      <c r="P231" s="189"/>
      <c r="Q231" s="5"/>
      <c r="R231" s="41" t="s">
        <v>235</v>
      </c>
      <c r="S231" s="113"/>
      <c r="T231" s="5"/>
      <c r="U231" s="41" t="s">
        <v>248</v>
      </c>
      <c r="V231" s="113"/>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459"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8"/>
      <c r="U234" s="196" t="str">
        <f>IF(T234="","",T234/VLOOKUP(P234,Tables!$A$150:$C$154,MATCH($V$231,Tables!$A$150:$C$150)))</f>
        <v/>
      </c>
      <c r="V234" s="195"/>
      <c r="W234" s="455"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451"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451" t="str">
        <f t="shared" si="36"/>
        <v/>
      </c>
      <c r="X236" s="5"/>
      <c r="Y236" s="15"/>
    </row>
    <row r="237" spans="1:25">
      <c r="A237" s="1">
        <v>33</v>
      </c>
      <c r="B237" s="39"/>
      <c r="C237" s="41" t="s">
        <v>234</v>
      </c>
      <c r="D237" s="183">
        <f>IF(P246="","",P246)</f>
        <v>0</v>
      </c>
      <c r="E237" s="5"/>
      <c r="F237" s="41" t="s">
        <v>235</v>
      </c>
      <c r="G237" s="119">
        <f>IF(S246="","",S246)</f>
        <v>0</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451"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451" t="str">
        <f t="shared" si="36"/>
        <v/>
      </c>
      <c r="X238" s="5"/>
      <c r="Y238" s="15"/>
    </row>
    <row r="239" spans="1:25">
      <c r="A239" s="1">
        <v>35</v>
      </c>
      <c r="B239" s="39"/>
      <c r="C239" s="5"/>
      <c r="D239" s="184" t="s">
        <v>256</v>
      </c>
      <c r="E239" s="185" t="s">
        <v>50</v>
      </c>
      <c r="F239" s="185" t="s">
        <v>241</v>
      </c>
      <c r="G239" s="185" t="s">
        <v>242</v>
      </c>
      <c r="H239" s="185" t="s">
        <v>257</v>
      </c>
      <c r="I239" s="209" t="s">
        <v>258</v>
      </c>
      <c r="J239" s="47"/>
      <c r="K239" s="5"/>
      <c r="L239" s="5"/>
      <c r="M239" s="42"/>
      <c r="N239" s="5"/>
      <c r="O239" s="13"/>
      <c r="P239" s="197">
        <v>6</v>
      </c>
      <c r="Q239" s="198"/>
      <c r="R239" s="111"/>
      <c r="S239" s="111"/>
      <c r="T239" s="200"/>
      <c r="U239" s="199" t="str">
        <f>IF(T239="","",T239/VLOOKUP(P239,Tables!$A$150:$C$154,MATCH($V$231,Tables!$A$150:$C$150)))</f>
        <v/>
      </c>
      <c r="V239" s="111"/>
      <c r="W239" s="451"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10" t="str">
        <f t="shared" si="39"/>
        <v/>
      </c>
      <c r="H240" s="210" t="str">
        <f t="shared" si="39"/>
        <v/>
      </c>
      <c r="I240" s="211"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459" t="str">
        <f t="shared" si="36"/>
        <v/>
      </c>
      <c r="X240" s="5"/>
      <c r="Y240" s="15"/>
    </row>
    <row r="241" spans="1:29" ht="16.5" thickBot="1">
      <c r="A241" s="1">
        <v>37</v>
      </c>
      <c r="B241" s="39"/>
      <c r="C241" s="5"/>
      <c r="D241" s="187">
        <f t="shared" si="38"/>
        <v>-2</v>
      </c>
      <c r="E241" s="121" t="str">
        <f t="shared" si="39"/>
        <v/>
      </c>
      <c r="F241" s="121" t="str">
        <f t="shared" si="39"/>
        <v/>
      </c>
      <c r="G241" s="210" t="str">
        <f t="shared" si="39"/>
        <v/>
      </c>
      <c r="H241" s="210" t="str">
        <f t="shared" si="39"/>
        <v/>
      </c>
      <c r="I241" s="211" t="str">
        <f>IF(U249="","",IF(AND(U249&gt;=X249,U249&lt;=Y249),"Pass","Fail"))</f>
        <v/>
      </c>
      <c r="J241" s="47"/>
      <c r="K241" s="5"/>
      <c r="L241" s="5"/>
      <c r="M241" s="42"/>
      <c r="N241" s="5"/>
      <c r="O241" s="13"/>
      <c r="P241" s="5"/>
      <c r="Q241" s="5"/>
      <c r="R241" s="5"/>
      <c r="S241" s="77"/>
      <c r="T241" s="41" t="s">
        <v>251</v>
      </c>
      <c r="U241" s="206" t="str">
        <f>IF(U234="","",AVERAGE(U234:U240))</f>
        <v/>
      </c>
      <c r="V241" s="5"/>
      <c r="W241" s="207"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10" t="str">
        <f t="shared" si="39"/>
        <v/>
      </c>
      <c r="I242" s="211"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2" t="str">
        <f t="shared" si="39"/>
        <v/>
      </c>
      <c r="F243" s="213" t="str">
        <f t="shared" si="39"/>
        <v/>
      </c>
      <c r="G243" s="210" t="str">
        <f t="shared" si="39"/>
        <v/>
      </c>
      <c r="H243" s="210" t="str">
        <f t="shared" si="39"/>
        <v/>
      </c>
      <c r="I243" s="214"/>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10" t="str">
        <f t="shared" si="39"/>
        <v/>
      </c>
      <c r="I244" s="211"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10" t="str">
        <f t="shared" si="39"/>
        <v/>
      </c>
      <c r="I245" s="211"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10" t="str">
        <f t="shared" si="39"/>
        <v/>
      </c>
      <c r="I246" s="211" t="str">
        <f>IF(U254="","",IF(AND(U254&gt;=X254,U254&lt;=Y254),"Pass","Fail"))</f>
        <v/>
      </c>
      <c r="J246" s="47"/>
      <c r="K246" s="5"/>
      <c r="L246" s="5"/>
      <c r="M246" s="42"/>
      <c r="N246" s="5"/>
      <c r="O246" s="13" t="s">
        <v>234</v>
      </c>
      <c r="P246" s="114">
        <f>P216</f>
        <v>0</v>
      </c>
      <c r="Q246" s="5"/>
      <c r="R246" s="41" t="s">
        <v>235</v>
      </c>
      <c r="S246" s="114">
        <f>S216</f>
        <v>0</v>
      </c>
      <c r="T246" s="16" t="s">
        <v>236</v>
      </c>
      <c r="U246" s="47"/>
      <c r="V246" s="5"/>
      <c r="W246" s="5"/>
      <c r="X246" s="601" t="str">
        <f>IF($O$34=1,AB246,Z246)</f>
        <v>Selenia</v>
      </c>
      <c r="Y246" s="601"/>
      <c r="Z246" s="444" t="s">
        <v>602</v>
      </c>
      <c r="AA246" s="444"/>
      <c r="AB246" s="444" t="s">
        <v>645</v>
      </c>
      <c r="AC246" s="444"/>
    </row>
    <row r="247" spans="1:29" ht="16.5" thickBot="1">
      <c r="A247" s="1">
        <v>43</v>
      </c>
      <c r="B247" s="39"/>
      <c r="C247" s="5"/>
      <c r="D247" s="190">
        <f t="shared" si="38"/>
        <v>4</v>
      </c>
      <c r="E247" s="191" t="str">
        <f t="shared" si="39"/>
        <v/>
      </c>
      <c r="F247" s="191" t="str">
        <f t="shared" si="39"/>
        <v/>
      </c>
      <c r="G247" s="191" t="str">
        <f t="shared" si="39"/>
        <v/>
      </c>
      <c r="H247" s="215" t="str">
        <f t="shared" si="39"/>
        <v/>
      </c>
      <c r="I247" s="216"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7" t="s">
        <v>259</v>
      </c>
      <c r="Y247" s="218" t="s">
        <v>260</v>
      </c>
      <c r="Z247" s="444" t="s">
        <v>259</v>
      </c>
      <c r="AA247" s="444" t="s">
        <v>260</v>
      </c>
      <c r="AB247" s="444" t="s">
        <v>259</v>
      </c>
      <c r="AC247" s="444"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9"/>
      <c r="U248" s="220" t="str">
        <f>IF(OR(S248="",$S$251=""),"",S248/$S$251)</f>
        <v/>
      </c>
      <c r="V248" s="47"/>
      <c r="W248" s="5"/>
      <c r="X248" s="217">
        <f t="shared" ref="X248:Y250" si="40">IF($O$34=1,AB248,Z248)</f>
        <v>0.5</v>
      </c>
      <c r="Y248" s="218">
        <f t="shared" si="40"/>
        <v>0.61</v>
      </c>
      <c r="Z248" s="444">
        <v>0.5</v>
      </c>
      <c r="AA248" s="444">
        <v>0.61</v>
      </c>
      <c r="AB248" s="444">
        <v>0.56000000000000005</v>
      </c>
      <c r="AC248" s="444">
        <v>0.66</v>
      </c>
    </row>
    <row r="249" spans="1:29" ht="16.5" thickBot="1">
      <c r="A249" s="1">
        <v>45</v>
      </c>
      <c r="B249" s="140"/>
      <c r="C249" s="21"/>
      <c r="D249" s="21"/>
      <c r="E249" s="21"/>
      <c r="F249" s="21"/>
      <c r="G249" s="21"/>
      <c r="H249" s="21"/>
      <c r="I249" s="21"/>
      <c r="J249" s="21"/>
      <c r="K249" s="21"/>
      <c r="L249" s="21"/>
      <c r="M249" s="141"/>
      <c r="N249" s="5"/>
      <c r="O249" s="13"/>
      <c r="P249" s="187">
        <v>-2</v>
      </c>
      <c r="Q249" s="221"/>
      <c r="R249" s="111"/>
      <c r="S249" s="111"/>
      <c r="T249" s="222"/>
      <c r="U249" s="223" t="str">
        <f>IF(OR(S249="",$S$251=""),"",S249/$S$251)</f>
        <v/>
      </c>
      <c r="V249" s="47"/>
      <c r="W249" s="5"/>
      <c r="X249" s="217">
        <f t="shared" si="40"/>
        <v>0.63</v>
      </c>
      <c r="Y249" s="218">
        <f t="shared" si="40"/>
        <v>0.77</v>
      </c>
      <c r="Z249" s="444">
        <v>0.63</v>
      </c>
      <c r="AA249" s="444">
        <v>0.77</v>
      </c>
      <c r="AB249" s="444">
        <v>0.66</v>
      </c>
      <c r="AC249" s="444">
        <v>0.78</v>
      </c>
    </row>
    <row r="250" spans="1:29">
      <c r="A250" s="1">
        <v>46</v>
      </c>
      <c r="B250" s="39"/>
      <c r="C250" s="45" t="s">
        <v>232</v>
      </c>
      <c r="D250" s="5"/>
      <c r="E250" s="448" t="s">
        <v>648</v>
      </c>
      <c r="F250" s="448" t="s">
        <v>649</v>
      </c>
      <c r="G250" s="448" t="s">
        <v>648</v>
      </c>
      <c r="H250" s="448" t="s">
        <v>649</v>
      </c>
      <c r="I250" s="5"/>
      <c r="J250" s="5"/>
      <c r="K250" s="5"/>
      <c r="L250" s="5"/>
      <c r="M250" s="42"/>
      <c r="N250" s="5"/>
      <c r="O250" s="13"/>
      <c r="P250" s="187">
        <v>-1</v>
      </c>
      <c r="Q250" s="224"/>
      <c r="R250" s="111"/>
      <c r="S250" s="111"/>
      <c r="T250" s="111"/>
      <c r="U250" s="223" t="str">
        <f>IF(OR(S250="",$S$251=""),"",S250/$S$251)</f>
        <v/>
      </c>
      <c r="V250" s="47"/>
      <c r="W250" s="5"/>
      <c r="X250" s="217">
        <f t="shared" si="40"/>
        <v>0.77</v>
      </c>
      <c r="Y250" s="218">
        <f t="shared" si="40"/>
        <v>0.94</v>
      </c>
      <c r="Z250" s="444">
        <v>0.77</v>
      </c>
      <c r="AA250" s="444">
        <v>0.94</v>
      </c>
      <c r="AB250" s="444">
        <v>0.78</v>
      </c>
      <c r="AC250" s="444">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4"/>
      <c r="R251" s="121" t="str">
        <f>IF(S220="","",AVERAGE(S220:S223))</f>
        <v/>
      </c>
      <c r="S251" s="121" t="str">
        <f>IF(T220="","",AVERAGE(T220:T223))</f>
        <v/>
      </c>
      <c r="T251" s="210" t="str">
        <f>IF(V220="","",AVERAGE(V220:V223))</f>
        <v/>
      </c>
      <c r="U251" s="223"/>
      <c r="V251" s="47"/>
      <c r="W251" s="5"/>
      <c r="X251" s="217"/>
      <c r="Y251" s="218"/>
      <c r="Z251" s="444"/>
      <c r="AA251" s="444"/>
      <c r="AB251" s="444"/>
      <c r="AC251" s="444"/>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4"/>
      <c r="R252" s="111"/>
      <c r="S252" s="111"/>
      <c r="T252" s="111"/>
      <c r="U252" s="223" t="str">
        <f>IF(OR(S252="",$S$251=""),"",S252/$S$251)</f>
        <v/>
      </c>
      <c r="V252" s="47"/>
      <c r="W252" s="5"/>
      <c r="X252" s="217">
        <f t="shared" ref="X252:Y255" si="42">IF($O$34=1,AB252,Z252)</f>
        <v>1.04</v>
      </c>
      <c r="Y252" s="218">
        <f t="shared" si="42"/>
        <v>1.27</v>
      </c>
      <c r="Z252" s="444">
        <v>1.04</v>
      </c>
      <c r="AA252" s="444">
        <v>1.27</v>
      </c>
      <c r="AB252" s="444">
        <v>1.06</v>
      </c>
      <c r="AC252" s="444">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4"/>
      <c r="R253" s="111"/>
      <c r="S253" s="111"/>
      <c r="T253" s="111"/>
      <c r="U253" s="223" t="str">
        <f>IF(OR(S253="",$S$251=""),"",S253/$S$251)</f>
        <v/>
      </c>
      <c r="V253" s="47"/>
      <c r="W253" s="5"/>
      <c r="X253" s="217">
        <f t="shared" si="42"/>
        <v>1.17</v>
      </c>
      <c r="Y253" s="218">
        <f t="shared" si="42"/>
        <v>1.43</v>
      </c>
      <c r="Z253" s="444">
        <v>1.17</v>
      </c>
      <c r="AA253" s="444">
        <v>1.43</v>
      </c>
      <c r="AB253" s="444">
        <v>1.22</v>
      </c>
      <c r="AC253" s="444">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4"/>
      <c r="R254" s="111"/>
      <c r="S254" s="111"/>
      <c r="T254" s="111"/>
      <c r="U254" s="223" t="str">
        <f>IF(OR(S254="",$S$251=""),"",S254/$S$251)</f>
        <v/>
      </c>
      <c r="V254" s="47"/>
      <c r="W254" s="5"/>
      <c r="X254" s="217">
        <f t="shared" si="42"/>
        <v>1.31</v>
      </c>
      <c r="Y254" s="218">
        <f t="shared" si="42"/>
        <v>1.6</v>
      </c>
      <c r="Z254" s="444">
        <v>1.31</v>
      </c>
      <c r="AA254" s="444">
        <v>1.6</v>
      </c>
      <c r="AB254" s="444">
        <v>1.4</v>
      </c>
      <c r="AC254" s="444">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5"/>
      <c r="R255" s="203"/>
      <c r="S255" s="203"/>
      <c r="T255" s="203"/>
      <c r="U255" s="226" t="str">
        <f>IF(OR(S255="",$S$251=""),"",S255/$S$251)</f>
        <v/>
      </c>
      <c r="V255" s="47"/>
      <c r="W255" s="5"/>
      <c r="X255" s="217">
        <f t="shared" si="42"/>
        <v>1.44</v>
      </c>
      <c r="Y255" s="218">
        <f t="shared" si="42"/>
        <v>1.76</v>
      </c>
      <c r="Z255" s="444">
        <v>1.44</v>
      </c>
      <c r="AA255" s="444">
        <v>1.76</v>
      </c>
      <c r="AB255" s="444">
        <v>1.61</v>
      </c>
      <c r="AC255" s="444">
        <v>1.89</v>
      </c>
    </row>
    <row r="256" spans="1:29" ht="16.5" thickBot="1">
      <c r="A256" s="1">
        <v>52</v>
      </c>
      <c r="B256" s="48"/>
      <c r="C256" s="49"/>
      <c r="D256" s="227"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8"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596" t="s">
        <v>263</v>
      </c>
      <c r="E259" s="596"/>
      <c r="F259" s="47"/>
      <c r="G259" s="596" t="s">
        <v>264</v>
      </c>
      <c r="H259" s="596"/>
      <c r="I259" s="5"/>
      <c r="J259" s="47"/>
      <c r="K259" s="597" t="s">
        <v>265</v>
      </c>
      <c r="L259" s="597"/>
      <c r="M259" s="78"/>
      <c r="N259" s="5"/>
      <c r="O259" s="110" t="s">
        <v>266</v>
      </c>
      <c r="P259" s="7"/>
      <c r="Q259" s="7"/>
      <c r="R259" s="7"/>
      <c r="S259" s="7"/>
      <c r="T259" s="7"/>
      <c r="U259" s="7"/>
      <c r="V259" s="7"/>
      <c r="W259" s="7"/>
      <c r="X259" s="7"/>
      <c r="Y259" s="8"/>
    </row>
    <row r="260" spans="1:25" ht="16.5" thickBot="1">
      <c r="A260" s="1">
        <v>56</v>
      </c>
      <c r="B260" s="39"/>
      <c r="C260" s="47"/>
      <c r="D260" s="229"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9" t="s">
        <v>270</v>
      </c>
      <c r="E261" s="197">
        <f t="shared" si="43"/>
        <v>0</v>
      </c>
      <c r="F261" s="41" t="s">
        <v>177</v>
      </c>
      <c r="G261" s="184">
        <f t="shared" ref="G261:G266" si="44">IF(P426="","",P426)</f>
        <v>0</v>
      </c>
      <c r="H261" s="185" t="str">
        <f t="shared" ref="H261:H266" si="45">IF(R426="","",R426)</f>
        <v/>
      </c>
      <c r="I261" s="230" t="str">
        <f t="shared" ref="I261:I266" si="46">IF(T426="","",T426)</f>
        <v/>
      </c>
      <c r="J261" s="47"/>
      <c r="K261" s="41" t="s">
        <v>271</v>
      </c>
      <c r="L261" s="231" t="str">
        <f>IF(R418="","",R418)</f>
        <v/>
      </c>
      <c r="M261" s="78"/>
      <c r="N261" s="5"/>
      <c r="O261" s="13"/>
      <c r="P261" s="41" t="s">
        <v>272</v>
      </c>
      <c r="Q261" s="113"/>
      <c r="R261" s="5"/>
      <c r="S261" s="41" t="s">
        <v>270</v>
      </c>
      <c r="T261" s="189"/>
      <c r="U261" s="5"/>
      <c r="V261" s="5"/>
      <c r="W261" s="5"/>
      <c r="X261" s="5"/>
      <c r="Y261" s="15"/>
    </row>
    <row r="262" spans="1:25">
      <c r="A262" s="1">
        <v>58</v>
      </c>
      <c r="B262" s="39"/>
      <c r="C262" s="47"/>
      <c r="D262" s="229" t="s">
        <v>273</v>
      </c>
      <c r="E262" s="197" t="str">
        <f t="shared" si="43"/>
        <v/>
      </c>
      <c r="F262" s="41" t="s">
        <v>270</v>
      </c>
      <c r="G262" s="187">
        <f t="shared" si="44"/>
        <v>0</v>
      </c>
      <c r="H262" s="121" t="str">
        <f t="shared" si="45"/>
        <v/>
      </c>
      <c r="I262" s="211" t="str">
        <f t="shared" si="46"/>
        <v/>
      </c>
      <c r="J262" s="41" t="s">
        <v>274</v>
      </c>
      <c r="K262" s="232" t="str">
        <f t="shared" ref="K262:L264" si="47">IF(Q420="","",Q420)</f>
        <v/>
      </c>
      <c r="L262" s="233" t="str">
        <f t="shared" si="47"/>
        <v/>
      </c>
      <c r="M262" s="78"/>
      <c r="N262" s="5"/>
      <c r="O262" s="13"/>
      <c r="P262" s="5"/>
      <c r="Q262" s="5"/>
      <c r="R262" s="5"/>
      <c r="S262" s="16" t="s">
        <v>236</v>
      </c>
      <c r="T262" s="5"/>
      <c r="U262" s="5" t="s">
        <v>275</v>
      </c>
      <c r="V262" s="5"/>
      <c r="W262" s="5"/>
      <c r="X262" s="5"/>
      <c r="Y262" s="15"/>
    </row>
    <row r="263" spans="1:25">
      <c r="A263" s="1">
        <v>59</v>
      </c>
      <c r="B263" s="39"/>
      <c r="C263" s="47"/>
      <c r="D263" s="229" t="s">
        <v>276</v>
      </c>
      <c r="E263" s="197" t="str">
        <f t="shared" si="43"/>
        <v/>
      </c>
      <c r="F263" s="41" t="s">
        <v>179</v>
      </c>
      <c r="G263" s="187">
        <f t="shared" si="44"/>
        <v>0</v>
      </c>
      <c r="H263" s="121" t="str">
        <f t="shared" si="45"/>
        <v/>
      </c>
      <c r="I263" s="211" t="str">
        <f t="shared" si="46"/>
        <v/>
      </c>
      <c r="J263" s="41" t="s">
        <v>277</v>
      </c>
      <c r="K263" s="234" t="str">
        <f t="shared" si="47"/>
        <v/>
      </c>
      <c r="L263" s="218" t="str">
        <f t="shared" si="47"/>
        <v/>
      </c>
      <c r="M263" s="78"/>
      <c r="N263" s="5"/>
      <c r="O263" s="235"/>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9" t="s">
        <v>281</v>
      </c>
      <c r="E264" s="197" t="str">
        <f t="shared" si="43"/>
        <v/>
      </c>
      <c r="F264" s="41" t="s">
        <v>274</v>
      </c>
      <c r="G264" s="187" t="str">
        <f t="shared" si="44"/>
        <v/>
      </c>
      <c r="H264" s="121" t="str">
        <f t="shared" si="45"/>
        <v/>
      </c>
      <c r="I264" s="211" t="str">
        <f t="shared" si="46"/>
        <v/>
      </c>
      <c r="J264" s="41" t="s">
        <v>282</v>
      </c>
      <c r="K264" s="236" t="str">
        <f t="shared" si="47"/>
        <v/>
      </c>
      <c r="L264" s="237" t="str">
        <f t="shared" si="47"/>
        <v/>
      </c>
      <c r="M264" s="78"/>
      <c r="N264" s="5"/>
      <c r="O264" s="235"/>
      <c r="P264" s="5"/>
      <c r="Q264" s="111"/>
      <c r="R264" s="111"/>
      <c r="S264" s="111"/>
      <c r="T264" s="238" t="str">
        <f>IF(Q264="","",Q264/$T$261)</f>
        <v/>
      </c>
      <c r="U264" s="210" t="str">
        <f>IF(Q264="","",($T$260^2*Tables!D80+Tables!D81)*Q264)</f>
        <v/>
      </c>
      <c r="V264" s="5"/>
      <c r="W264" s="41" t="s">
        <v>283</v>
      </c>
      <c r="X264" s="115" t="str">
        <f>IF(U268="","",Q268*($T$260^2*Tables!D80+Tables!D81))</f>
        <v/>
      </c>
      <c r="Y264" s="15"/>
    </row>
    <row r="265" spans="1:25" ht="16.5" thickBot="1">
      <c r="A265" s="1">
        <v>61</v>
      </c>
      <c r="B265" s="39"/>
      <c r="C265" s="47"/>
      <c r="D265" s="229" t="s">
        <v>284</v>
      </c>
      <c r="E265" s="197" t="str">
        <f t="shared" si="43"/>
        <v/>
      </c>
      <c r="F265" s="41" t="s">
        <v>277</v>
      </c>
      <c r="G265" s="187" t="str">
        <f t="shared" si="44"/>
        <v/>
      </c>
      <c r="H265" s="121" t="str">
        <f t="shared" si="45"/>
        <v/>
      </c>
      <c r="I265" s="211" t="str">
        <f t="shared" si="46"/>
        <v/>
      </c>
      <c r="J265" s="47"/>
      <c r="K265" s="41" t="s">
        <v>271</v>
      </c>
      <c r="L265" s="239" t="str">
        <f>IF(V418="","",V418)</f>
        <v/>
      </c>
      <c r="M265" s="78"/>
      <c r="N265" s="5"/>
      <c r="O265" s="235"/>
      <c r="P265" s="5"/>
      <c r="Q265" s="111"/>
      <c r="R265" s="111"/>
      <c r="S265" s="111"/>
      <c r="T265" s="238" t="str">
        <f>IF(Q265="","",Q265/$T$261)</f>
        <v/>
      </c>
      <c r="U265" s="210" t="str">
        <f>IF(Q265="","",($T$260^2*Tables!D80+Tables!D81)*Q265)</f>
        <v/>
      </c>
      <c r="V265" s="5"/>
      <c r="W265" s="41" t="s">
        <v>285</v>
      </c>
      <c r="X265" s="240" t="str">
        <f>IF(Q261="","",HLOOKUP(Q261,Tables!A101:F102,2,FALSE))</f>
        <v/>
      </c>
      <c r="Y265" s="15"/>
    </row>
    <row r="266" spans="1:25" ht="16.5" thickBot="1">
      <c r="A266" s="1">
        <v>62</v>
      </c>
      <c r="B266" s="39"/>
      <c r="C266" s="5"/>
      <c r="D266" s="229" t="s">
        <v>274</v>
      </c>
      <c r="E266" s="197" t="str">
        <f>IF(U410="","",U410)</f>
        <v/>
      </c>
      <c r="F266" s="41" t="s">
        <v>282</v>
      </c>
      <c r="G266" s="190" t="str">
        <f t="shared" si="44"/>
        <v/>
      </c>
      <c r="H266" s="191" t="str">
        <f t="shared" si="45"/>
        <v/>
      </c>
      <c r="I266" s="216" t="str">
        <f t="shared" si="46"/>
        <v/>
      </c>
      <c r="J266" s="41" t="s">
        <v>274</v>
      </c>
      <c r="K266" s="232" t="str">
        <f t="shared" ref="K266:L268" si="48">IF(U420="","",U420)</f>
        <v/>
      </c>
      <c r="L266" s="233" t="str">
        <f t="shared" si="48"/>
        <v/>
      </c>
      <c r="M266" s="78"/>
      <c r="N266" s="5"/>
      <c r="O266" s="235"/>
      <c r="P266" s="5"/>
      <c r="Q266" s="111"/>
      <c r="R266" s="111"/>
      <c r="S266" s="111"/>
      <c r="T266" s="238" t="str">
        <f>IF(Q266="","",Q266/$T$261)</f>
        <v/>
      </c>
      <c r="U266" s="210" t="str">
        <f>IF(Q266="","",($T$260^2*Tables!D80+Tables!D81)*Q266)</f>
        <v/>
      </c>
      <c r="V266" s="5"/>
      <c r="W266" s="41" t="s">
        <v>286</v>
      </c>
      <c r="X266" s="115" t="str">
        <f>IF(OR(X264="",X265=""),"",(X265*(X264/8.76))/100)</f>
        <v/>
      </c>
      <c r="Y266" s="15"/>
    </row>
    <row r="267" spans="1:25">
      <c r="A267" s="1">
        <v>63</v>
      </c>
      <c r="B267" s="39"/>
      <c r="C267" s="5"/>
      <c r="D267" s="229" t="s">
        <v>277</v>
      </c>
      <c r="E267" s="197" t="str">
        <f>IF(U411="","",U411)</f>
        <v/>
      </c>
      <c r="F267" s="241" t="s">
        <v>163</v>
      </c>
      <c r="G267" s="5"/>
      <c r="H267" s="5"/>
      <c r="I267" s="5"/>
      <c r="J267" s="41" t="s">
        <v>277</v>
      </c>
      <c r="K267" s="234" t="str">
        <f t="shared" si="48"/>
        <v/>
      </c>
      <c r="L267" s="218" t="str">
        <f t="shared" si="48"/>
        <v/>
      </c>
      <c r="M267" s="78"/>
      <c r="N267" s="5"/>
      <c r="O267" s="235"/>
      <c r="P267" s="5"/>
      <c r="Q267" s="111"/>
      <c r="R267" s="111"/>
      <c r="S267" s="111"/>
      <c r="T267" s="238" t="str">
        <f>IF(Q267="","",Q267/$T$261)</f>
        <v/>
      </c>
      <c r="U267" s="210" t="str">
        <f>IF(Q267="","",($T$260^2*Tables!D80+Tables!D81)*Q267)</f>
        <v/>
      </c>
      <c r="V267" s="5"/>
      <c r="W267" s="41" t="s">
        <v>287</v>
      </c>
      <c r="X267" s="242" t="str">
        <f>IF(AB86="","",AB86)</f>
        <v/>
      </c>
      <c r="Y267" s="15"/>
    </row>
    <row r="268" spans="1:25" ht="16.5" thickBot="1">
      <c r="A268" s="1">
        <v>64</v>
      </c>
      <c r="B268" s="39"/>
      <c r="C268" s="40"/>
      <c r="D268" s="229" t="s">
        <v>282</v>
      </c>
      <c r="E268" s="201" t="str">
        <f>IF(U412="","",U412)</f>
        <v/>
      </c>
      <c r="F268" s="241" t="s">
        <v>288</v>
      </c>
      <c r="G268" s="241"/>
      <c r="H268" s="40"/>
      <c r="I268" s="40"/>
      <c r="J268" s="229" t="s">
        <v>282</v>
      </c>
      <c r="K268" s="236" t="str">
        <f t="shared" si="48"/>
        <v/>
      </c>
      <c r="L268" s="237" t="str">
        <f t="shared" si="48"/>
        <v/>
      </c>
      <c r="M268" s="78"/>
      <c r="N268" s="5"/>
      <c r="O268" s="235"/>
      <c r="P268" s="41" t="s">
        <v>251</v>
      </c>
      <c r="Q268" s="212" t="str">
        <f>IF(OR(Q264="",Q265="",Q266="",Q267=""),"",AVERAGE(Q264:Q267))</f>
        <v/>
      </c>
      <c r="R268" s="213" t="str">
        <f>IF(OR(R264="",R265="",R266="",R267=""),"",AVERAGE(R264:R267))</f>
        <v/>
      </c>
      <c r="S268" s="210" t="str">
        <f>IF(OR(S264="",S265="",S266="",S267=""),"",AVERAGE(S264:S267))</f>
        <v/>
      </c>
      <c r="T268" s="238" t="str">
        <f>IF(OR(T264="",T265="",T266="",T267=""),"",AVERAGE(T264:T267))</f>
        <v/>
      </c>
      <c r="U268" s="210" t="str">
        <f>IF(OR(U264="",U265="",U266="",U267=""),"",AVERAGE(U264:U267))</f>
        <v/>
      </c>
      <c r="V268" s="5"/>
      <c r="W268" s="41" t="s">
        <v>289</v>
      </c>
      <c r="X268" s="243" t="str">
        <f>IF(OR(X266="",X267=""),"",(X266-X267)/X267)</f>
        <v/>
      </c>
      <c r="Y268" s="15"/>
    </row>
    <row r="269" spans="1:25" ht="16.5" thickBot="1">
      <c r="A269" s="1">
        <v>65</v>
      </c>
      <c r="B269" s="244"/>
      <c r="C269" s="245"/>
      <c r="D269" s="245"/>
      <c r="E269" s="245"/>
      <c r="F269" s="246" t="s">
        <v>290</v>
      </c>
      <c r="G269" s="246"/>
      <c r="H269" s="245"/>
      <c r="I269" s="245"/>
      <c r="J269" s="245"/>
      <c r="K269" s="245"/>
      <c r="L269" s="245"/>
      <c r="M269" s="247"/>
      <c r="N269" s="5"/>
      <c r="O269" s="235"/>
      <c r="P269" s="41" t="s">
        <v>291</v>
      </c>
      <c r="Q269" s="287" t="str">
        <f>IF(Q268="","",STDEV(Q264:Q267)/Q268)</f>
        <v/>
      </c>
      <c r="R269" s="287" t="str">
        <f>IF(R268="","",STDEV(R264:R267)/R268)</f>
        <v/>
      </c>
      <c r="S269" s="287" t="str">
        <f>IF(S268="","",STDEV(S264:S267)/S268)</f>
        <v/>
      </c>
      <c r="T269" s="287" t="str">
        <f>IF(T268="","",STDEV(T264:T267)/T268)</f>
        <v/>
      </c>
      <c r="U269" s="287"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3"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40"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8"/>
      <c r="Q273" s="248"/>
      <c r="R273" s="21"/>
      <c r="S273" s="21"/>
      <c r="T273" s="248"/>
      <c r="U273" s="248"/>
      <c r="V273" s="21"/>
      <c r="W273" s="249"/>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50"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5"/>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5"/>
      <c r="P279" s="5"/>
      <c r="Q279" s="111"/>
      <c r="R279" s="111"/>
      <c r="S279" s="111"/>
      <c r="T279" s="238" t="str">
        <f>IF(Q279="","",Q279/$T$276)</f>
        <v/>
      </c>
      <c r="U279" s="210" t="str">
        <f>IF(Q279="","",($T$260^2*Tables!D80+Tables!D81)*Q279)</f>
        <v/>
      </c>
      <c r="V279" s="5"/>
      <c r="W279" s="41" t="s">
        <v>283</v>
      </c>
      <c r="X279" s="115" t="str">
        <f>IF(U283="","",Q283*($T$275^2*Tables!P78+Tables!P79))</f>
        <v/>
      </c>
      <c r="Y279" s="15"/>
    </row>
    <row r="280" spans="1:25">
      <c r="A280" s="1">
        <v>8</v>
      </c>
      <c r="B280" s="39"/>
      <c r="C280" s="5"/>
      <c r="D280" s="5"/>
      <c r="E280" s="251" t="str">
        <f t="shared" ref="E280:I285" si="50">IF(Q264="","",Q264)</f>
        <v/>
      </c>
      <c r="F280" s="185" t="str">
        <f t="shared" si="50"/>
        <v/>
      </c>
      <c r="G280" s="185" t="str">
        <f t="shared" si="50"/>
        <v/>
      </c>
      <c r="H280" s="252" t="str">
        <f t="shared" si="50"/>
        <v/>
      </c>
      <c r="I280" s="220" t="str">
        <f t="shared" si="50"/>
        <v/>
      </c>
      <c r="J280" s="5"/>
      <c r="K280" s="41" t="s">
        <v>283</v>
      </c>
      <c r="L280" s="116" t="str">
        <f t="shared" si="49"/>
        <v/>
      </c>
      <c r="M280" s="42"/>
      <c r="N280" s="5"/>
      <c r="O280" s="235"/>
      <c r="P280" s="5"/>
      <c r="Q280" s="111"/>
      <c r="R280" s="111"/>
      <c r="S280" s="111"/>
      <c r="T280" s="238" t="str">
        <f>IF(Q280="","",Q280/$T$276)</f>
        <v/>
      </c>
      <c r="U280" s="210" t="str">
        <f>IF(Q280="","",($T$260^2*Tables!D80+Tables!D81)*Q280)</f>
        <v/>
      </c>
      <c r="V280" s="5"/>
      <c r="W280" s="41" t="s">
        <v>285</v>
      </c>
      <c r="X280" s="240" t="e">
        <f>Tables!F102</f>
        <v>#N/A</v>
      </c>
      <c r="Y280" s="15"/>
    </row>
    <row r="281" spans="1:25">
      <c r="A281" s="1">
        <v>9</v>
      </c>
      <c r="B281" s="39"/>
      <c r="C281" s="5"/>
      <c r="D281" s="5"/>
      <c r="E281" s="253" t="str">
        <f t="shared" si="50"/>
        <v/>
      </c>
      <c r="F281" s="121" t="str">
        <f t="shared" si="50"/>
        <v/>
      </c>
      <c r="G281" s="121" t="str">
        <f t="shared" si="50"/>
        <v/>
      </c>
      <c r="H281" s="238" t="str">
        <f t="shared" si="50"/>
        <v/>
      </c>
      <c r="I281" s="223" t="str">
        <f t="shared" si="50"/>
        <v/>
      </c>
      <c r="J281" s="5"/>
      <c r="K281" s="41" t="s">
        <v>285</v>
      </c>
      <c r="L281" s="254" t="str">
        <f t="shared" si="49"/>
        <v/>
      </c>
      <c r="M281" s="42"/>
      <c r="N281" s="5"/>
      <c r="O281" s="235"/>
      <c r="P281" s="5"/>
      <c r="Q281" s="111"/>
      <c r="R281" s="111"/>
      <c r="S281" s="111"/>
      <c r="T281" s="238" t="str">
        <f>IF(Q281="","",Q281/$T$276)</f>
        <v/>
      </c>
      <c r="U281" s="210" t="str">
        <f>IF(Q281="","",($T$260^2*Tables!D80+Tables!D81)*Q281)</f>
        <v/>
      </c>
      <c r="V281" s="5"/>
      <c r="W281" s="41" t="s">
        <v>286</v>
      </c>
      <c r="X281" s="115" t="str">
        <f>IF($O$34=2,"NA",IF(OR(X279="",X280=""),"",(X280*(X279/8.76))/100))</f>
        <v>NA</v>
      </c>
      <c r="Y281" s="15"/>
    </row>
    <row r="282" spans="1:25">
      <c r="A282" s="1">
        <v>10</v>
      </c>
      <c r="B282" s="39"/>
      <c r="C282" s="5"/>
      <c r="D282" s="5"/>
      <c r="E282" s="253" t="str">
        <f t="shared" si="50"/>
        <v/>
      </c>
      <c r="F282" s="121" t="str">
        <f t="shared" si="50"/>
        <v/>
      </c>
      <c r="G282" s="121" t="str">
        <f t="shared" si="50"/>
        <v/>
      </c>
      <c r="H282" s="238" t="str">
        <f t="shared" si="50"/>
        <v/>
      </c>
      <c r="I282" s="223" t="str">
        <f t="shared" si="50"/>
        <v/>
      </c>
      <c r="J282" s="5"/>
      <c r="K282" s="41" t="s">
        <v>286</v>
      </c>
      <c r="L282" s="116" t="str">
        <f t="shared" si="49"/>
        <v/>
      </c>
      <c r="M282" s="42"/>
      <c r="N282" s="5"/>
      <c r="O282" s="235"/>
      <c r="P282" s="5"/>
      <c r="Q282" s="111"/>
      <c r="R282" s="111"/>
      <c r="S282" s="111"/>
      <c r="T282" s="238" t="str">
        <f>IF(Q282="","",Q282/$T$276)</f>
        <v/>
      </c>
      <c r="U282" s="210" t="str">
        <f>IF(Q282="","",($T$260^2*Tables!D80+Tables!D81)*Q282)</f>
        <v/>
      </c>
      <c r="V282" s="5"/>
      <c r="W282" s="41" t="s">
        <v>287</v>
      </c>
      <c r="X282" s="242" t="str">
        <f>IF(AB89="","",AB89)</f>
        <v/>
      </c>
      <c r="Y282" s="15"/>
    </row>
    <row r="283" spans="1:25" ht="16.5" thickBot="1">
      <c r="A283" s="1">
        <v>11</v>
      </c>
      <c r="B283" s="39"/>
      <c r="C283" s="5"/>
      <c r="D283" s="5"/>
      <c r="E283" s="255" t="str">
        <f t="shared" si="50"/>
        <v/>
      </c>
      <c r="F283" s="191" t="str">
        <f t="shared" si="50"/>
        <v/>
      </c>
      <c r="G283" s="191" t="str">
        <f t="shared" si="50"/>
        <v/>
      </c>
      <c r="H283" s="256" t="str">
        <f t="shared" si="50"/>
        <v/>
      </c>
      <c r="I283" s="226" t="str">
        <f t="shared" si="50"/>
        <v/>
      </c>
      <c r="J283" s="5"/>
      <c r="K283" s="41" t="s">
        <v>287</v>
      </c>
      <c r="L283" s="116" t="str">
        <f t="shared" si="49"/>
        <v/>
      </c>
      <c r="M283" s="42"/>
      <c r="N283" s="5"/>
      <c r="O283" s="235"/>
      <c r="P283" s="41" t="s">
        <v>251</v>
      </c>
      <c r="Q283" s="212" t="str">
        <f>IF(OR(Q279="",Q280="",Q281="",Q282=""),"",AVERAGE(Q279:Q282))</f>
        <v/>
      </c>
      <c r="R283" s="213" t="str">
        <f>IF(OR(R279="",R280="",R281="",R282=""),"",AVERAGE(R279:R282))</f>
        <v/>
      </c>
      <c r="S283" s="210" t="str">
        <f>IF(OR(S279="",S280="",S281="",S282=""),"",AVERAGE(S279:S282))</f>
        <v/>
      </c>
      <c r="T283" s="238" t="str">
        <f>IF(OR(T279="",T280="",T281="",T282=""),"",AVERAGE(T279:T282))</f>
        <v/>
      </c>
      <c r="U283" s="210" t="str">
        <f>IF(OR(U279="",U280="",U281="",U282=""),"",AVERAGE(U279:U282))</f>
        <v/>
      </c>
      <c r="V283" s="5"/>
      <c r="W283" s="41" t="s">
        <v>289</v>
      </c>
      <c r="X283" s="243" t="str">
        <f>IF(OR(X281="",X282=""),"",(X281-X282)/X282)</f>
        <v/>
      </c>
      <c r="Y283" s="15"/>
    </row>
    <row r="284" spans="1:25">
      <c r="A284" s="1">
        <v>12</v>
      </c>
      <c r="B284" s="39"/>
      <c r="C284" s="5"/>
      <c r="D284" s="41" t="s">
        <v>251</v>
      </c>
      <c r="E284" s="253" t="str">
        <f t="shared" si="50"/>
        <v/>
      </c>
      <c r="F284" s="121" t="str">
        <f t="shared" si="50"/>
        <v/>
      </c>
      <c r="G284" s="210" t="str">
        <f t="shared" si="50"/>
        <v/>
      </c>
      <c r="H284" s="238" t="str">
        <f t="shared" si="50"/>
        <v/>
      </c>
      <c r="I284" s="223" t="str">
        <f t="shared" si="50"/>
        <v/>
      </c>
      <c r="J284" s="5"/>
      <c r="K284" s="41" t="s">
        <v>289</v>
      </c>
      <c r="L284" s="257" t="str">
        <f t="shared" si="49"/>
        <v/>
      </c>
      <c r="M284" s="42"/>
      <c r="N284" s="5"/>
      <c r="O284" s="235"/>
      <c r="P284" s="41" t="s">
        <v>291</v>
      </c>
      <c r="Q284" s="287" t="str">
        <f>IF(Q283="","",STDEV(Q279:Q282)/Q283)</f>
        <v/>
      </c>
      <c r="R284" s="287" t="str">
        <f>IF(R283="","",STDEV(R279:R282)/R283)</f>
        <v/>
      </c>
      <c r="S284" s="287" t="str">
        <f>IF(S283="","",STDEV(S279:S282)/S283)</f>
        <v/>
      </c>
      <c r="T284" s="287" t="str">
        <f>IF(T283="","",STDEV(T279:T282)/T283)</f>
        <v/>
      </c>
      <c r="U284" s="287" t="str">
        <f>IF(U283="","",STDEV(U279:U282)/U283)</f>
        <v/>
      </c>
      <c r="V284" s="5"/>
      <c r="W284" s="47"/>
      <c r="X284" s="47"/>
      <c r="Y284" s="15"/>
    </row>
    <row r="285" spans="1:25" ht="16.5" thickBot="1">
      <c r="A285" s="1">
        <v>13</v>
      </c>
      <c r="B285" s="39"/>
      <c r="C285" s="5"/>
      <c r="D285" s="41" t="s">
        <v>291</v>
      </c>
      <c r="E285" s="456" t="str">
        <f t="shared" si="50"/>
        <v/>
      </c>
      <c r="F285" s="457" t="str">
        <f t="shared" si="50"/>
        <v/>
      </c>
      <c r="G285" s="457" t="str">
        <f t="shared" si="50"/>
        <v/>
      </c>
      <c r="H285" s="457" t="str">
        <f t="shared" si="50"/>
        <v/>
      </c>
      <c r="I285" s="459"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3" t="str">
        <f>IF(X271="","",X271)</f>
        <v/>
      </c>
      <c r="M286" s="42"/>
      <c r="N286" s="5"/>
      <c r="O286" s="13"/>
      <c r="P286" s="47" t="s">
        <v>163</v>
      </c>
      <c r="Q286" s="47" t="s">
        <v>292</v>
      </c>
      <c r="R286" s="5"/>
      <c r="S286" s="5"/>
      <c r="T286" s="5"/>
      <c r="U286" s="5"/>
      <c r="V286" s="5"/>
      <c r="W286" s="41" t="s">
        <v>293</v>
      </c>
      <c r="X286" s="243" t="str">
        <f>IF(OR(X281="NA",X281=""),"",(X281-AVERAGE(S279:S282))/AVERAGE(S279:S282))</f>
        <v/>
      </c>
      <c r="Y286" s="15"/>
    </row>
    <row r="287" spans="1:25">
      <c r="A287" s="1">
        <v>15</v>
      </c>
      <c r="B287" s="39"/>
      <c r="C287" s="5"/>
      <c r="D287" s="5"/>
      <c r="E287" s="47" t="s">
        <v>294</v>
      </c>
      <c r="F287" s="5"/>
      <c r="G287" s="5"/>
      <c r="H287" s="5"/>
      <c r="I287" s="5"/>
      <c r="J287" s="5"/>
      <c r="K287" s="41" t="s">
        <v>295</v>
      </c>
      <c r="L287" s="240" t="str">
        <f>IF(X272="","",X272)</f>
        <v/>
      </c>
      <c r="M287" s="42"/>
      <c r="N287" s="5"/>
      <c r="O287" s="13"/>
      <c r="P287" s="47"/>
      <c r="Q287" s="47" t="s">
        <v>294</v>
      </c>
      <c r="R287" s="5"/>
      <c r="S287" s="5"/>
      <c r="T287" s="5"/>
      <c r="U287" s="5"/>
      <c r="V287" s="5"/>
      <c r="W287" s="41" t="s">
        <v>295</v>
      </c>
      <c r="X287" s="240"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9"/>
      <c r="X289" s="258"/>
      <c r="Y289" s="15"/>
    </row>
    <row r="290" spans="1:25" ht="16.5" thickBot="1">
      <c r="A290" s="1">
        <v>18</v>
      </c>
      <c r="B290" s="175"/>
      <c r="C290" s="5"/>
      <c r="D290" s="41" t="s">
        <v>269</v>
      </c>
      <c r="E290" s="250">
        <f>IF(Q275="","",Q275)</f>
        <v>0</v>
      </c>
      <c r="F290" s="77"/>
      <c r="G290" s="41" t="s">
        <v>177</v>
      </c>
      <c r="H290" s="119" t="str">
        <f>IF(T275="","",T275)</f>
        <v/>
      </c>
      <c r="I290" s="5"/>
      <c r="J290" s="5"/>
      <c r="K290" s="5"/>
      <c r="L290" s="5"/>
      <c r="M290" s="78"/>
      <c r="N290" s="5"/>
      <c r="O290" s="20"/>
      <c r="P290" s="248"/>
      <c r="Q290" s="248"/>
      <c r="R290" s="21"/>
      <c r="S290" s="21"/>
      <c r="T290" s="248"/>
      <c r="U290" s="248"/>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9"/>
      <c r="Q291" s="259"/>
      <c r="R291" s="259"/>
      <c r="S291" s="259"/>
      <c r="T291" s="259"/>
      <c r="U291" s="259"/>
      <c r="V291" s="259"/>
      <c r="W291" s="259"/>
      <c r="X291" s="259"/>
      <c r="Y291" s="260"/>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1" t="str">
        <f t="shared" ref="E294:I299" si="52">IF(Q279="","",Q279)</f>
        <v/>
      </c>
      <c r="F294" s="185" t="str">
        <f t="shared" si="52"/>
        <v/>
      </c>
      <c r="G294" s="185" t="str">
        <f t="shared" si="52"/>
        <v/>
      </c>
      <c r="H294" s="252" t="str">
        <f t="shared" si="52"/>
        <v/>
      </c>
      <c r="I294" s="220"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3" t="str">
        <f t="shared" si="52"/>
        <v/>
      </c>
      <c r="F295" s="121" t="str">
        <f t="shared" si="52"/>
        <v/>
      </c>
      <c r="G295" s="121" t="str">
        <f t="shared" si="52"/>
        <v/>
      </c>
      <c r="H295" s="238" t="str">
        <f t="shared" si="52"/>
        <v/>
      </c>
      <c r="I295" s="223" t="str">
        <f t="shared" si="52"/>
        <v/>
      </c>
      <c r="J295" s="5"/>
      <c r="K295" s="41" t="s">
        <v>285</v>
      </c>
      <c r="L295" s="254" t="e">
        <f t="shared" si="51"/>
        <v>#N/A</v>
      </c>
      <c r="M295" s="78"/>
      <c r="N295" s="5"/>
      <c r="O295" s="156"/>
      <c r="P295" s="41" t="s">
        <v>272</v>
      </c>
      <c r="Q295" s="113"/>
      <c r="R295" s="77"/>
      <c r="S295" s="41" t="s">
        <v>177</v>
      </c>
      <c r="T295" s="113"/>
      <c r="U295" s="77"/>
      <c r="V295" s="77"/>
      <c r="W295" s="77"/>
      <c r="X295" s="77"/>
      <c r="Y295" s="139"/>
    </row>
    <row r="296" spans="1:25">
      <c r="A296" s="1">
        <v>24</v>
      </c>
      <c r="B296" s="175"/>
      <c r="C296" s="5"/>
      <c r="D296" s="5"/>
      <c r="E296" s="253" t="str">
        <f t="shared" si="52"/>
        <v/>
      </c>
      <c r="F296" s="121" t="str">
        <f t="shared" si="52"/>
        <v/>
      </c>
      <c r="G296" s="121" t="str">
        <f t="shared" si="52"/>
        <v/>
      </c>
      <c r="H296" s="238" t="str">
        <f t="shared" si="52"/>
        <v/>
      </c>
      <c r="I296" s="223" t="str">
        <f t="shared" si="52"/>
        <v/>
      </c>
      <c r="J296" s="5"/>
      <c r="K296" s="41" t="s">
        <v>286</v>
      </c>
      <c r="L296" s="116" t="str">
        <f t="shared" si="51"/>
        <v>NA</v>
      </c>
      <c r="M296" s="78"/>
      <c r="N296" s="5"/>
      <c r="O296" s="156"/>
      <c r="P296" s="77"/>
      <c r="Q296" s="77"/>
      <c r="R296" s="77"/>
      <c r="S296" s="41" t="s">
        <v>270</v>
      </c>
      <c r="T296" s="113"/>
      <c r="U296" s="77"/>
      <c r="V296" s="77"/>
      <c r="W296" s="77"/>
      <c r="X296" s="77"/>
      <c r="Y296" s="139"/>
    </row>
    <row r="297" spans="1:25" ht="16.5" thickBot="1">
      <c r="A297" s="1">
        <v>25</v>
      </c>
      <c r="B297" s="175"/>
      <c r="C297" s="5"/>
      <c r="D297" s="5"/>
      <c r="E297" s="255" t="str">
        <f t="shared" si="52"/>
        <v/>
      </c>
      <c r="F297" s="191" t="str">
        <f t="shared" si="52"/>
        <v/>
      </c>
      <c r="G297" s="191" t="str">
        <f t="shared" si="52"/>
        <v/>
      </c>
      <c r="H297" s="256" t="str">
        <f t="shared" si="52"/>
        <v/>
      </c>
      <c r="I297" s="226"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3" t="str">
        <f t="shared" si="52"/>
        <v/>
      </c>
      <c r="F298" s="121" t="str">
        <f t="shared" si="52"/>
        <v/>
      </c>
      <c r="G298" s="210" t="str">
        <f t="shared" si="52"/>
        <v/>
      </c>
      <c r="H298" s="238" t="str">
        <f t="shared" si="52"/>
        <v/>
      </c>
      <c r="I298" s="223" t="str">
        <f t="shared" si="52"/>
        <v/>
      </c>
      <c r="J298" s="5"/>
      <c r="K298" s="41" t="s">
        <v>289</v>
      </c>
      <c r="L298" s="257" t="str">
        <f t="shared" si="51"/>
        <v/>
      </c>
      <c r="M298" s="78"/>
      <c r="N298" s="5"/>
      <c r="O298" s="156"/>
      <c r="P298" s="77"/>
      <c r="Q298" s="16" t="s">
        <v>50</v>
      </c>
      <c r="R298" s="16" t="s">
        <v>241</v>
      </c>
      <c r="S298" s="16" t="s">
        <v>242</v>
      </c>
      <c r="T298" s="16" t="s">
        <v>278</v>
      </c>
      <c r="U298" s="16" t="s">
        <v>279</v>
      </c>
      <c r="V298" s="77"/>
      <c r="W298" s="41" t="s">
        <v>280</v>
      </c>
      <c r="X298" s="115" t="str">
        <f>IF(T295="","",VLOOKUP(T295,Tables!H85:I89,2))</f>
        <v/>
      </c>
      <c r="Y298" s="139"/>
    </row>
    <row r="299" spans="1:25" ht="16.5" thickBot="1">
      <c r="A299" s="1">
        <v>27</v>
      </c>
      <c r="B299" s="175"/>
      <c r="C299" s="5"/>
      <c r="D299" s="41" t="s">
        <v>291</v>
      </c>
      <c r="E299" s="456" t="str">
        <f t="shared" si="52"/>
        <v/>
      </c>
      <c r="F299" s="457" t="str">
        <f t="shared" si="52"/>
        <v/>
      </c>
      <c r="G299" s="457" t="str">
        <f t="shared" si="52"/>
        <v/>
      </c>
      <c r="H299" s="457" t="str">
        <f t="shared" si="52"/>
        <v/>
      </c>
      <c r="I299" s="459" t="str">
        <f t="shared" si="52"/>
        <v/>
      </c>
      <c r="J299" s="5"/>
      <c r="K299" s="5"/>
      <c r="L299" s="5"/>
      <c r="M299" s="78"/>
      <c r="N299" s="5"/>
      <c r="O299" s="156"/>
      <c r="P299" s="77"/>
      <c r="Q299" s="111"/>
      <c r="R299" s="111"/>
      <c r="S299" s="111"/>
      <c r="T299" s="238" t="str">
        <f>IF(Q299="","",Q299/$T$296)</f>
        <v/>
      </c>
      <c r="U299" s="210" t="str">
        <f>IF(Q299="","",($T$295^2*Tables!D80+Tables!D81)*Q299)</f>
        <v/>
      </c>
      <c r="V299" s="77"/>
      <c r="W299" s="41" t="s">
        <v>283</v>
      </c>
      <c r="X299" s="115" t="str">
        <f>IF(U303="","",Q303*($T$295^2*Tables!P78+Tables!P79))</f>
        <v/>
      </c>
      <c r="Y299" s="139"/>
    </row>
    <row r="300" spans="1:25">
      <c r="A300" s="1">
        <v>28</v>
      </c>
      <c r="B300" s="175"/>
      <c r="C300" s="5"/>
      <c r="D300" s="84" t="s">
        <v>163</v>
      </c>
      <c r="E300" s="47" t="s">
        <v>292</v>
      </c>
      <c r="F300" s="5"/>
      <c r="G300" s="5"/>
      <c r="H300" s="5"/>
      <c r="I300" s="5"/>
      <c r="J300" s="5"/>
      <c r="K300" s="41" t="s">
        <v>293</v>
      </c>
      <c r="L300" s="243" t="str">
        <f>IF(X286="","",X286)</f>
        <v/>
      </c>
      <c r="M300" s="78"/>
      <c r="N300" s="5"/>
      <c r="O300" s="156"/>
      <c r="P300" s="77"/>
      <c r="Q300" s="111"/>
      <c r="R300" s="111"/>
      <c r="S300" s="111"/>
      <c r="T300" s="238" t="str">
        <f>IF(Q300="","",Q300/$T$296)</f>
        <v/>
      </c>
      <c r="U300" s="210" t="str">
        <f>IF(Q300="","",($T$295^2*Tables!D80+Tables!D81)*Q300)</f>
        <v/>
      </c>
      <c r="V300" s="77"/>
      <c r="W300" s="41" t="s">
        <v>285</v>
      </c>
      <c r="X300" s="240" t="str">
        <f>IF(Q295="","",HLOOKUP(Q295,Tables!I102,2))</f>
        <v/>
      </c>
      <c r="Y300" s="139"/>
    </row>
    <row r="301" spans="1:25">
      <c r="A301" s="1">
        <v>29</v>
      </c>
      <c r="B301" s="175"/>
      <c r="C301" s="5"/>
      <c r="D301" s="5"/>
      <c r="E301" s="47" t="s">
        <v>294</v>
      </c>
      <c r="F301" s="5"/>
      <c r="G301" s="5"/>
      <c r="H301" s="5"/>
      <c r="I301" s="5"/>
      <c r="J301" s="5"/>
      <c r="K301" s="41" t="s">
        <v>295</v>
      </c>
      <c r="L301" s="240" t="str">
        <f>IF(X287="","",X287)</f>
        <v/>
      </c>
      <c r="M301" s="78"/>
      <c r="N301" s="5"/>
      <c r="O301" s="156"/>
      <c r="P301" s="77"/>
      <c r="Q301" s="111"/>
      <c r="R301" s="111"/>
      <c r="S301" s="111"/>
      <c r="T301" s="238" t="str">
        <f>IF(Q301="","",Q301/$T$296)</f>
        <v/>
      </c>
      <c r="U301" s="210" t="str">
        <f>IF(Q301="","",($T$295^2*Tables!D80+Tables!D81)*Q301)</f>
        <v/>
      </c>
      <c r="V301" s="77"/>
      <c r="W301" s="41" t="s">
        <v>286</v>
      </c>
      <c r="X301" s="115" t="str">
        <f>IF($O$34=2,"NA",IF(OR(X299="",X300=""),"",(X300*(X299/8.76))/100))</f>
        <v>NA</v>
      </c>
      <c r="Y301" s="139"/>
    </row>
    <row r="302" spans="1:25" ht="16.5" thickBot="1">
      <c r="A302" s="1">
        <v>30</v>
      </c>
      <c r="B302" s="244"/>
      <c r="C302" s="245"/>
      <c r="D302" s="245"/>
      <c r="E302" s="245"/>
      <c r="F302" s="245"/>
      <c r="G302" s="245"/>
      <c r="H302" s="245"/>
      <c r="I302" s="245"/>
      <c r="J302" s="245"/>
      <c r="K302" s="245"/>
      <c r="L302" s="245"/>
      <c r="M302" s="247"/>
      <c r="N302" s="5"/>
      <c r="O302" s="156"/>
      <c r="P302" s="77"/>
      <c r="Q302" s="111"/>
      <c r="R302" s="111"/>
      <c r="S302" s="111"/>
      <c r="T302" s="238" t="str">
        <f>IF(Q302="","",Q302/$T$296)</f>
        <v/>
      </c>
      <c r="U302" s="210" t="str">
        <f>IF(Q302="","",($T$295^2*Tables!D80+Tables!D81)*Q302)</f>
        <v/>
      </c>
      <c r="V302" s="77"/>
      <c r="W302" s="41" t="s">
        <v>287</v>
      </c>
      <c r="X302" s="242" t="str">
        <f>IF(AB90="","",AB90)</f>
        <v/>
      </c>
      <c r="Y302" s="139"/>
    </row>
    <row r="303" spans="1:25">
      <c r="A303" s="1">
        <v>31</v>
      </c>
      <c r="B303" s="175"/>
      <c r="C303" s="261" t="str">
        <f>O291</f>
        <v>Mean Glandular Dose – Combo</v>
      </c>
      <c r="D303" s="77"/>
      <c r="E303" s="77"/>
      <c r="F303" s="77"/>
      <c r="G303" s="77"/>
      <c r="H303" s="77"/>
      <c r="I303" s="77"/>
      <c r="J303" s="77"/>
      <c r="K303" s="77"/>
      <c r="L303" s="77"/>
      <c r="M303" s="78"/>
      <c r="N303" s="5"/>
      <c r="O303" s="156"/>
      <c r="P303" s="41" t="s">
        <v>251</v>
      </c>
      <c r="Q303" s="212" t="str">
        <f>IF(OR(Q299="",Q300="",Q301="",Q302=""),"",AVERAGE(Q299:Q302))</f>
        <v/>
      </c>
      <c r="R303" s="213" t="str">
        <f>IF(OR(R299="",R300="",R301="",R302=""),"",AVERAGE(R299:R302))</f>
        <v/>
      </c>
      <c r="S303" s="210" t="str">
        <f>IF(OR(S299="",S300="",S301="",S302=""),"",AVERAGE(S299:S302))</f>
        <v/>
      </c>
      <c r="T303" s="238" t="str">
        <f>IF(OR(T299="",T300="",T301="",T302=""),"",AVERAGE(T299:T302))</f>
        <v/>
      </c>
      <c r="U303" s="210" t="str">
        <f>IF(OR(U299="",U300="",U301="",U302=""),"",AVERAGE(U299:U302))</f>
        <v/>
      </c>
      <c r="V303" s="77"/>
      <c r="W303" s="41" t="s">
        <v>289</v>
      </c>
      <c r="X303" s="243" t="str">
        <f>IF(OR(X301="",X302=""),"",(X301-X302)/X302)</f>
        <v/>
      </c>
      <c r="Y303" s="139"/>
    </row>
    <row r="304" spans="1:25" ht="16.5" thickBot="1">
      <c r="A304" s="1">
        <v>32</v>
      </c>
      <c r="B304" s="175"/>
      <c r="C304" s="77"/>
      <c r="D304" s="41" t="s">
        <v>269</v>
      </c>
      <c r="E304" s="250">
        <f>IF(Q292="","",Q292)</f>
        <v>0</v>
      </c>
      <c r="F304" s="77"/>
      <c r="G304" s="77"/>
      <c r="H304" s="77"/>
      <c r="I304" s="77"/>
      <c r="J304" s="77"/>
      <c r="K304" s="77"/>
      <c r="L304" s="77"/>
      <c r="M304" s="78"/>
      <c r="N304" s="5"/>
      <c r="O304" s="156"/>
      <c r="P304" s="41" t="s">
        <v>291</v>
      </c>
      <c r="Q304" s="287" t="str">
        <f>IF(Q303="","",STDEV(Q299:Q302)/Q303)</f>
        <v/>
      </c>
      <c r="R304" s="287" t="str">
        <f>IF(R303="","",STDEV(R299:R302)/R303)</f>
        <v/>
      </c>
      <c r="S304" s="287" t="str">
        <f>IF(S303="","",STDEV(S299:S302)/S303)</f>
        <v/>
      </c>
      <c r="T304" s="287" t="str">
        <f>IF(T303="","",STDEV(T299:T302)/T303)</f>
        <v/>
      </c>
      <c r="U304" s="287" t="str">
        <f>IF(U303="","",STDEV(U299:U302)/U303)</f>
        <v/>
      </c>
      <c r="V304" s="77"/>
      <c r="W304" s="77"/>
      <c r="X304" s="77"/>
      <c r="Y304" s="139"/>
    </row>
    <row r="305" spans="1:25">
      <c r="A305" s="1">
        <v>33</v>
      </c>
      <c r="B305" s="175"/>
      <c r="C305" s="77"/>
      <c r="D305" s="77"/>
      <c r="E305" s="598" t="str">
        <f>O294&amp;" "&amp;P295&amp;" "&amp;Q295</f>
        <v xml:space="preserve">Combo Mode 2D Target/Filter: </v>
      </c>
      <c r="F305" s="598"/>
      <c r="G305" s="598"/>
      <c r="H305" s="598"/>
      <c r="I305" s="598"/>
      <c r="J305" s="77"/>
      <c r="K305" s="77"/>
      <c r="L305" s="77"/>
      <c r="M305" s="78"/>
      <c r="N305" s="5"/>
      <c r="O305" s="156"/>
      <c r="P305" s="77"/>
      <c r="Q305" s="77"/>
      <c r="R305" s="77"/>
      <c r="S305" s="77"/>
      <c r="T305" s="77"/>
      <c r="U305" s="77"/>
      <c r="V305" s="77"/>
      <c r="W305" s="41" t="s">
        <v>293</v>
      </c>
      <c r="X305" s="243" t="e">
        <f>IF(X301="","",(X301-AVERAGE(S299:S302))/AVERAGE(S299:S302))</f>
        <v>#VALUE!</v>
      </c>
      <c r="Y305" s="139"/>
    </row>
    <row r="306" spans="1:25">
      <c r="A306" s="1">
        <v>34</v>
      </c>
      <c r="B306" s="175"/>
      <c r="C306" s="77"/>
      <c r="D306" s="5"/>
      <c r="E306" s="13"/>
      <c r="F306" s="5"/>
      <c r="G306" s="16" t="s">
        <v>236</v>
      </c>
      <c r="H306" s="5"/>
      <c r="I306" s="15" t="s">
        <v>275</v>
      </c>
      <c r="J306" s="77"/>
      <c r="K306" s="41" t="s">
        <v>177</v>
      </c>
      <c r="L306" s="115" t="str">
        <f>IF(T295="","",T295)</f>
        <v/>
      </c>
      <c r="M306" s="78"/>
      <c r="N306" s="5"/>
      <c r="O306" s="262" t="s">
        <v>300</v>
      </c>
      <c r="P306" s="77"/>
      <c r="Q306" s="77"/>
      <c r="R306" s="77"/>
      <c r="S306" s="77"/>
      <c r="T306" s="77"/>
      <c r="U306" s="77"/>
      <c r="V306" s="77"/>
      <c r="W306" s="77"/>
      <c r="X306" s="77"/>
      <c r="Y306" s="139"/>
    </row>
    <row r="307" spans="1:25" ht="16.5" thickBot="1">
      <c r="A307" s="1">
        <v>35</v>
      </c>
      <c r="B307" s="175"/>
      <c r="C307" s="77"/>
      <c r="D307" s="16"/>
      <c r="E307" s="234" t="s">
        <v>50</v>
      </c>
      <c r="F307" s="16" t="s">
        <v>241</v>
      </c>
      <c r="G307" s="16" t="s">
        <v>242</v>
      </c>
      <c r="H307" s="16" t="s">
        <v>278</v>
      </c>
      <c r="I307" s="218"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1" t="str">
        <f t="shared" ref="E308:I313" si="54">IF(Q299="","",Q299)</f>
        <v/>
      </c>
      <c r="F308" s="185" t="str">
        <f t="shared" si="54"/>
        <v/>
      </c>
      <c r="G308" s="185" t="str">
        <f t="shared" si="54"/>
        <v/>
      </c>
      <c r="H308" s="252" t="str">
        <f t="shared" si="54"/>
        <v/>
      </c>
      <c r="I308" s="220"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3" t="str">
        <f t="shared" si="54"/>
        <v/>
      </c>
      <c r="F309" s="121" t="str">
        <f t="shared" si="54"/>
        <v/>
      </c>
      <c r="G309" s="121" t="str">
        <f t="shared" si="54"/>
        <v/>
      </c>
      <c r="H309" s="238" t="str">
        <f t="shared" si="54"/>
        <v/>
      </c>
      <c r="I309" s="223"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3" t="str">
        <f t="shared" si="54"/>
        <v/>
      </c>
      <c r="F310" s="121" t="str">
        <f t="shared" si="54"/>
        <v/>
      </c>
      <c r="G310" s="121" t="str">
        <f t="shared" si="54"/>
        <v/>
      </c>
      <c r="H310" s="238" t="str">
        <f t="shared" si="54"/>
        <v/>
      </c>
      <c r="I310" s="223" t="str">
        <f t="shared" si="54"/>
        <v/>
      </c>
      <c r="J310" s="77"/>
      <c r="K310" s="41" t="s">
        <v>286</v>
      </c>
      <c r="L310" s="115" t="str">
        <f t="shared" si="53"/>
        <v>NA</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5" t="str">
        <f t="shared" si="54"/>
        <v/>
      </c>
      <c r="F311" s="191" t="str">
        <f t="shared" si="54"/>
        <v/>
      </c>
      <c r="G311" s="191" t="str">
        <f t="shared" si="54"/>
        <v/>
      </c>
      <c r="H311" s="256" t="str">
        <f t="shared" si="54"/>
        <v/>
      </c>
      <c r="I311" s="226" t="str">
        <f t="shared" si="54"/>
        <v/>
      </c>
      <c r="J311" s="77"/>
      <c r="K311" s="229" t="s">
        <v>287</v>
      </c>
      <c r="L311" s="115" t="str">
        <f t="shared" si="53"/>
        <v/>
      </c>
      <c r="M311" s="78"/>
      <c r="N311" s="5"/>
      <c r="O311" s="156"/>
      <c r="P311" s="77"/>
      <c r="Q311" s="111"/>
      <c r="R311" s="111"/>
      <c r="S311" s="111"/>
      <c r="T311" s="238" t="str">
        <f>IF(Q311="","",Q311/$T$308)</f>
        <v/>
      </c>
      <c r="U311" s="210" t="str">
        <f>IF(Q311="","",($T$307^2*Tables!D80+Tables!D81)*Q311)</f>
        <v/>
      </c>
      <c r="V311" s="77"/>
      <c r="W311" s="41" t="s">
        <v>283</v>
      </c>
      <c r="X311" s="115" t="str">
        <f>IF(U315="","",Q315*($T$307^2*Tables!P78+Tables!P79))</f>
        <v/>
      </c>
      <c r="Y311" s="139"/>
    </row>
    <row r="312" spans="1:25">
      <c r="A312" s="1">
        <v>40</v>
      </c>
      <c r="B312" s="175"/>
      <c r="C312" s="77"/>
      <c r="D312" s="41" t="s">
        <v>251</v>
      </c>
      <c r="E312" s="253" t="str">
        <f t="shared" si="54"/>
        <v/>
      </c>
      <c r="F312" s="121" t="str">
        <f t="shared" si="54"/>
        <v/>
      </c>
      <c r="G312" s="210" t="str">
        <f t="shared" si="54"/>
        <v/>
      </c>
      <c r="H312" s="238" t="str">
        <f t="shared" si="54"/>
        <v/>
      </c>
      <c r="I312" s="223" t="str">
        <f t="shared" si="54"/>
        <v/>
      </c>
      <c r="J312" s="77"/>
      <c r="K312" s="41" t="s">
        <v>289</v>
      </c>
      <c r="L312" s="257" t="str">
        <f t="shared" si="53"/>
        <v/>
      </c>
      <c r="M312" s="78"/>
      <c r="N312" s="5"/>
      <c r="O312" s="156"/>
      <c r="P312" s="77"/>
      <c r="Q312" s="111"/>
      <c r="R312" s="111"/>
      <c r="S312" s="111"/>
      <c r="T312" s="238" t="str">
        <f>IF(Q312="","",Q312/$T$308)</f>
        <v/>
      </c>
      <c r="U312" s="210" t="str">
        <f>IF(Q312="","",($T$307^2*Tables!D80+Tables!D81)*Q312)</f>
        <v/>
      </c>
      <c r="V312" s="77"/>
      <c r="W312" s="41" t="s">
        <v>285</v>
      </c>
      <c r="X312" s="240" t="str">
        <f>IF(Q307="","",Tables!I102)</f>
        <v/>
      </c>
      <c r="Y312" s="139"/>
    </row>
    <row r="313" spans="1:25" ht="16.5" thickBot="1">
      <c r="A313" s="1">
        <v>41</v>
      </c>
      <c r="B313" s="175"/>
      <c r="C313" s="77"/>
      <c r="D313" s="41" t="s">
        <v>291</v>
      </c>
      <c r="E313" s="456" t="str">
        <f t="shared" si="54"/>
        <v/>
      </c>
      <c r="F313" s="457" t="str">
        <f t="shared" si="54"/>
        <v/>
      </c>
      <c r="G313" s="457" t="str">
        <f t="shared" si="54"/>
        <v/>
      </c>
      <c r="H313" s="457" t="str">
        <f t="shared" si="54"/>
        <v/>
      </c>
      <c r="I313" s="459" t="str">
        <f t="shared" si="54"/>
        <v/>
      </c>
      <c r="J313" s="77"/>
      <c r="K313" s="77"/>
      <c r="L313" s="77"/>
      <c r="M313" s="78"/>
      <c r="N313" s="5"/>
      <c r="O313" s="156"/>
      <c r="P313" s="77"/>
      <c r="Q313" s="111"/>
      <c r="R313" s="111"/>
      <c r="S313" s="111"/>
      <c r="T313" s="238" t="str">
        <f>IF(Q313="","",Q313/$T$308)</f>
        <v/>
      </c>
      <c r="U313" s="210" t="str">
        <f>IF(Q313="","",($T$307^2*Tables!D80+Tables!D81)*Q313)</f>
        <v/>
      </c>
      <c r="V313" s="77"/>
      <c r="W313" s="41" t="s">
        <v>286</v>
      </c>
      <c r="X313" s="115" t="str">
        <f>IF($O$34=2,"NA",IF(OR(X311="",X312=""),"",(X312*(X311/8.76))/100))</f>
        <v>NA</v>
      </c>
      <c r="Y313" s="139"/>
    </row>
    <row r="314" spans="1:25">
      <c r="A314" s="1">
        <v>42</v>
      </c>
      <c r="B314" s="175"/>
      <c r="C314" s="77"/>
      <c r="D314" s="77"/>
      <c r="E314" s="77"/>
      <c r="F314" s="77"/>
      <c r="G314" s="77"/>
      <c r="H314" s="77"/>
      <c r="I314" s="77"/>
      <c r="J314" s="77"/>
      <c r="K314" s="41" t="s">
        <v>293</v>
      </c>
      <c r="L314" s="257" t="e">
        <f>IF(X305="","",X305)</f>
        <v>#VALUE!</v>
      </c>
      <c r="M314" s="78"/>
      <c r="N314" s="5"/>
      <c r="O314" s="156"/>
      <c r="P314" s="77"/>
      <c r="Q314" s="111"/>
      <c r="R314" s="111"/>
      <c r="S314" s="111"/>
      <c r="T314" s="238" t="str">
        <f>IF(Q314="","",Q314/$T$308)</f>
        <v/>
      </c>
      <c r="U314" s="210" t="str">
        <f>IF(Q314="","",($T$307^2*Tables!D80+Tables!D81)*Q314)</f>
        <v/>
      </c>
      <c r="V314" s="77"/>
      <c r="W314" s="41" t="s">
        <v>287</v>
      </c>
      <c r="X314" s="242"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2" t="str">
        <f>IF(OR(Q311="",Q312="",Q313="",Q314=""),"",AVERAGE(Q311:Q314))</f>
        <v/>
      </c>
      <c r="R315" s="213" t="str">
        <f>IF(OR(R311="",R312="",R313="",R314=""),"",AVERAGE(R311:R314))</f>
        <v/>
      </c>
      <c r="S315" s="210" t="str">
        <f>IF(OR(S311="",S312="",S313="",S314=""),"",AVERAGE(S311:S314))</f>
        <v/>
      </c>
      <c r="T315" s="238" t="str">
        <f>IF(OR(T311="",T312="",T313="",T314=""),"",AVERAGE(T311:T314))</f>
        <v/>
      </c>
      <c r="U315" s="210" t="str">
        <f>IF(OR(U311="",U312="",U313="",U314=""),"",AVERAGE(U311:U314))</f>
        <v/>
      </c>
      <c r="V315" s="77"/>
      <c r="W315" s="41" t="s">
        <v>289</v>
      </c>
      <c r="X315" s="243" t="str">
        <f>IF(OR(X313="",X314=""),"",(X313-X314)/X314)</f>
        <v/>
      </c>
      <c r="Y315" s="139"/>
    </row>
    <row r="316" spans="1:25">
      <c r="A316" s="1">
        <v>44</v>
      </c>
      <c r="B316" s="175"/>
      <c r="C316" s="77"/>
      <c r="D316" s="77"/>
      <c r="E316" s="599" t="str">
        <f>O306&amp;" "&amp;P307&amp;" "&amp;Q307</f>
        <v xml:space="preserve">Combo Mode 3D Target/Filter: </v>
      </c>
      <c r="F316" s="599"/>
      <c r="G316" s="599"/>
      <c r="H316" s="599"/>
      <c r="I316" s="599"/>
      <c r="J316" s="77"/>
      <c r="K316" s="77"/>
      <c r="L316" s="77"/>
      <c r="M316" s="78"/>
      <c r="N316" s="5"/>
      <c r="O316" s="156"/>
      <c r="P316" s="41" t="s">
        <v>291</v>
      </c>
      <c r="Q316" s="287" t="str">
        <f>IF(Q315="","",STDEV(Q311:Q314)/Q315)</f>
        <v/>
      </c>
      <c r="R316" s="287" t="str">
        <f>IF(R315="","",STDEV(R311:R314)/R315)</f>
        <v/>
      </c>
      <c r="S316" s="287" t="str">
        <f>IF(S315="","",STDEV(S311:S314)/S315)</f>
        <v/>
      </c>
      <c r="T316" s="287" t="str">
        <f>IF(T315="","",STDEV(T311:T314)/T315)</f>
        <v/>
      </c>
      <c r="U316" s="287"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3" t="e">
        <f>IF(X313="","",(X313-AVERAGE(S311:S314))/AVERAGE(S311:S314))</f>
        <v>#VALUE!</v>
      </c>
      <c r="Y317" s="139"/>
    </row>
    <row r="318" spans="1:25" ht="16.5" thickBot="1">
      <c r="A318" s="1">
        <v>46</v>
      </c>
      <c r="B318" s="175"/>
      <c r="C318" s="40"/>
      <c r="D318" s="77"/>
      <c r="E318" s="234" t="s">
        <v>50</v>
      </c>
      <c r="F318" s="16" t="s">
        <v>241</v>
      </c>
      <c r="G318" s="16" t="s">
        <v>242</v>
      </c>
      <c r="H318" s="16" t="s">
        <v>278</v>
      </c>
      <c r="I318" s="263"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NA</v>
      </c>
      <c r="Y318" s="139"/>
    </row>
    <row r="319" spans="1:25" ht="16.5" thickBot="1">
      <c r="A319" s="1">
        <v>47</v>
      </c>
      <c r="B319" s="175"/>
      <c r="C319" s="77"/>
      <c r="D319" s="77"/>
      <c r="E319" s="251" t="str">
        <f t="shared" ref="E319:I324" si="56">IF(Q311="","",Q311)</f>
        <v/>
      </c>
      <c r="F319" s="185" t="str">
        <f t="shared" si="56"/>
        <v/>
      </c>
      <c r="G319" s="185" t="str">
        <f t="shared" si="56"/>
        <v/>
      </c>
      <c r="H319" s="252" t="str">
        <f t="shared" si="56"/>
        <v/>
      </c>
      <c r="I319" s="264" t="str">
        <f t="shared" si="56"/>
        <v/>
      </c>
      <c r="J319" s="77"/>
      <c r="K319" s="41" t="s">
        <v>283</v>
      </c>
      <c r="L319" s="115" t="str">
        <f t="shared" si="55"/>
        <v/>
      </c>
      <c r="M319" s="78"/>
      <c r="N319" s="5"/>
      <c r="O319" s="265"/>
      <c r="P319" s="245"/>
      <c r="Q319" s="245"/>
      <c r="R319" s="245"/>
      <c r="S319" s="245"/>
      <c r="T319" s="245"/>
      <c r="U319" s="245"/>
      <c r="V319" s="245"/>
      <c r="W319" s="249" t="s">
        <v>302</v>
      </c>
      <c r="X319" s="242" t="str">
        <f>IF(AB92="","",AB92)</f>
        <v/>
      </c>
      <c r="Y319" s="266"/>
    </row>
    <row r="320" spans="1:25">
      <c r="A320" s="1">
        <v>48</v>
      </c>
      <c r="B320" s="175"/>
      <c r="C320" s="77"/>
      <c r="D320" s="77"/>
      <c r="E320" s="253" t="str">
        <f t="shared" si="56"/>
        <v/>
      </c>
      <c r="F320" s="121" t="str">
        <f t="shared" si="56"/>
        <v/>
      </c>
      <c r="G320" s="121" t="str">
        <f t="shared" si="56"/>
        <v/>
      </c>
      <c r="H320" s="238" t="str">
        <f t="shared" si="56"/>
        <v/>
      </c>
      <c r="I320" s="267" t="str">
        <f t="shared" si="56"/>
        <v/>
      </c>
      <c r="J320" s="77"/>
      <c r="K320" s="41" t="s">
        <v>285</v>
      </c>
      <c r="L320" s="115" t="str">
        <f t="shared" si="55"/>
        <v/>
      </c>
      <c r="M320" s="78"/>
      <c r="N320" s="5"/>
      <c r="O320" s="110" t="s">
        <v>303</v>
      </c>
      <c r="P320" s="268"/>
      <c r="Q320" s="268"/>
      <c r="R320" s="7"/>
      <c r="S320" s="7"/>
      <c r="T320" s="268"/>
      <c r="U320" s="268"/>
      <c r="V320" s="7"/>
      <c r="W320" s="7"/>
      <c r="X320" s="7"/>
      <c r="Y320" s="8"/>
    </row>
    <row r="321" spans="1:25">
      <c r="A321" s="1">
        <v>49</v>
      </c>
      <c r="B321" s="175"/>
      <c r="C321" s="77"/>
      <c r="D321" s="77"/>
      <c r="E321" s="253" t="str">
        <f t="shared" si="56"/>
        <v/>
      </c>
      <c r="F321" s="121" t="str">
        <f t="shared" si="56"/>
        <v/>
      </c>
      <c r="G321" s="121" t="str">
        <f t="shared" si="56"/>
        <v/>
      </c>
      <c r="H321" s="238" t="str">
        <f t="shared" si="56"/>
        <v/>
      </c>
      <c r="I321" s="267" t="str">
        <f t="shared" si="56"/>
        <v/>
      </c>
      <c r="J321" s="77"/>
      <c r="K321" s="41" t="s">
        <v>286</v>
      </c>
      <c r="L321" s="115" t="str">
        <f t="shared" si="55"/>
        <v>NA</v>
      </c>
      <c r="M321" s="78"/>
      <c r="N321" s="5"/>
      <c r="O321" s="13" t="s">
        <v>304</v>
      </c>
      <c r="P321" s="189" t="s">
        <v>588</v>
      </c>
      <c r="Q321" s="5"/>
      <c r="R321" s="77"/>
      <c r="S321" s="41" t="s">
        <v>305</v>
      </c>
      <c r="T321" s="593">
        <v>43014</v>
      </c>
      <c r="U321" s="593"/>
      <c r="V321" s="5"/>
      <c r="W321" s="5"/>
      <c r="X321" s="5"/>
      <c r="Y321" s="15"/>
    </row>
    <row r="322" spans="1:25" ht="16.5" thickBot="1">
      <c r="A322" s="1">
        <v>50</v>
      </c>
      <c r="B322" s="175"/>
      <c r="C322" s="77"/>
      <c r="D322" s="77"/>
      <c r="E322" s="255" t="str">
        <f t="shared" si="56"/>
        <v/>
      </c>
      <c r="F322" s="191" t="str">
        <f t="shared" si="56"/>
        <v/>
      </c>
      <c r="G322" s="191" t="str">
        <f t="shared" si="56"/>
        <v/>
      </c>
      <c r="H322" s="256" t="str">
        <f t="shared" si="56"/>
        <v/>
      </c>
      <c r="I322" s="269" t="str">
        <f t="shared" si="56"/>
        <v/>
      </c>
      <c r="J322" s="77"/>
      <c r="K322" s="229" t="s">
        <v>287</v>
      </c>
      <c r="L322" s="115" t="str">
        <f t="shared" si="55"/>
        <v/>
      </c>
      <c r="M322" s="78"/>
      <c r="N322" s="5"/>
      <c r="O322" s="13" t="s">
        <v>306</v>
      </c>
      <c r="P322" s="270" t="s">
        <v>589</v>
      </c>
      <c r="Q322" s="5"/>
      <c r="R322" s="77"/>
      <c r="S322" s="41" t="s">
        <v>307</v>
      </c>
      <c r="T322" s="593">
        <v>43744</v>
      </c>
      <c r="U322" s="593"/>
      <c r="V322" s="5"/>
      <c r="W322" s="5"/>
      <c r="X322" s="5"/>
      <c r="Y322" s="15"/>
    </row>
    <row r="323" spans="1:25">
      <c r="A323" s="1">
        <v>51</v>
      </c>
      <c r="B323" s="175"/>
      <c r="C323" s="77"/>
      <c r="D323" s="41" t="s">
        <v>251</v>
      </c>
      <c r="E323" s="253" t="str">
        <f t="shared" si="56"/>
        <v/>
      </c>
      <c r="F323" s="121" t="str">
        <f t="shared" si="56"/>
        <v/>
      </c>
      <c r="G323" s="210" t="str">
        <f t="shared" si="56"/>
        <v/>
      </c>
      <c r="H323" s="238" t="str">
        <f t="shared" si="56"/>
        <v/>
      </c>
      <c r="I323" s="267" t="str">
        <f t="shared" si="56"/>
        <v/>
      </c>
      <c r="J323" s="77"/>
      <c r="K323" s="41" t="s">
        <v>289</v>
      </c>
      <c r="L323" s="257"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456" t="str">
        <f t="shared" si="56"/>
        <v/>
      </c>
      <c r="F324" s="457" t="str">
        <f t="shared" si="56"/>
        <v/>
      </c>
      <c r="G324" s="457" t="str">
        <f t="shared" si="56"/>
        <v/>
      </c>
      <c r="H324" s="457" t="str">
        <f t="shared" si="56"/>
        <v/>
      </c>
      <c r="I324" s="469" t="str">
        <f t="shared" si="56"/>
        <v/>
      </c>
      <c r="J324" s="77"/>
      <c r="K324" s="77"/>
      <c r="L324" s="77"/>
      <c r="M324" s="78"/>
      <c r="N324" s="5"/>
      <c r="O324" s="13"/>
      <c r="P324" s="5"/>
      <c r="Q324" s="5"/>
      <c r="R324" s="5"/>
      <c r="S324" s="5"/>
      <c r="T324" s="591" t="s">
        <v>308</v>
      </c>
      <c r="U324" s="591"/>
      <c r="V324" s="591"/>
      <c r="W324" s="591"/>
      <c r="X324" s="591"/>
      <c r="Y324" s="15"/>
    </row>
    <row r="325" spans="1:25">
      <c r="A325" s="1">
        <v>53</v>
      </c>
      <c r="B325" s="175"/>
      <c r="C325" s="77"/>
      <c r="D325" s="84" t="s">
        <v>163</v>
      </c>
      <c r="E325" s="47" t="s">
        <v>292</v>
      </c>
      <c r="F325" s="77"/>
      <c r="G325" s="77"/>
      <c r="H325" s="77"/>
      <c r="I325" s="77"/>
      <c r="J325" s="77"/>
      <c r="K325" s="41" t="s">
        <v>293</v>
      </c>
      <c r="L325" s="257" t="e">
        <f>IF(X317="","",X317)</f>
        <v>#VALUE!</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10" t="str">
        <f>IF(AM10="","",AVERAGE(AM10,AM11))</f>
        <v/>
      </c>
      <c r="U326" s="212" t="str">
        <f t="shared" ref="U326:V326" si="57">IF(AN10="","",AVERAGE(AN10,AN11))</f>
        <v/>
      </c>
      <c r="V326" s="210" t="str">
        <f t="shared" si="57"/>
        <v/>
      </c>
      <c r="W326" s="238" t="str">
        <f t="shared" ref="W326:W332" si="58">IF(V326="","",V326/S326)</f>
        <v/>
      </c>
      <c r="X326" s="210" t="str">
        <f t="shared" ref="X326:X332" si="59">IF(OR(V326="",U326=""),"",V326/(U326/1000))</f>
        <v/>
      </c>
      <c r="Y326" s="15"/>
    </row>
    <row r="327" spans="1:25">
      <c r="A327" s="1">
        <v>55</v>
      </c>
      <c r="B327" s="175"/>
      <c r="C327" s="77"/>
      <c r="D327" s="77"/>
      <c r="E327" s="77"/>
      <c r="F327" s="77"/>
      <c r="G327" s="77"/>
      <c r="H327" s="77"/>
      <c r="I327" s="77"/>
      <c r="J327" s="77"/>
      <c r="K327" s="271" t="s">
        <v>313</v>
      </c>
      <c r="L327" s="272" t="str">
        <f>IF(X318="","",X318)</f>
        <v>NA</v>
      </c>
      <c r="M327" s="78"/>
      <c r="N327" s="5"/>
      <c r="O327" s="13"/>
      <c r="P327" s="121" t="str">
        <f>IF(AK18="","",AK18)</f>
        <v/>
      </c>
      <c r="Q327" s="121" t="str">
        <f>IF(AL18="","",AL18)</f>
        <v/>
      </c>
      <c r="R327" s="121">
        <f>IF(AH18="","",AH18)</f>
        <v>25</v>
      </c>
      <c r="S327" s="121">
        <f>IF(AI18="","",AI18)</f>
        <v>50</v>
      </c>
      <c r="T327" s="210" t="str">
        <f>IF(AM18="","",AVERAGE(AM18,AM19))</f>
        <v/>
      </c>
      <c r="U327" s="212" t="str">
        <f t="shared" ref="U327:V327" si="60">IF(AN18="","",AVERAGE(AN18,AN19))</f>
        <v/>
      </c>
      <c r="V327" s="210" t="str">
        <f t="shared" si="60"/>
        <v/>
      </c>
      <c r="W327" s="238" t="str">
        <f t="shared" si="58"/>
        <v/>
      </c>
      <c r="X327" s="210" t="str">
        <f t="shared" si="59"/>
        <v/>
      </c>
      <c r="Y327" s="15"/>
    </row>
    <row r="328" spans="1:25">
      <c r="A328" s="1">
        <v>56</v>
      </c>
      <c r="B328" s="175"/>
      <c r="C328" s="77"/>
      <c r="D328" s="77"/>
      <c r="E328" s="77"/>
      <c r="F328" s="77"/>
      <c r="G328" s="77"/>
      <c r="H328" s="77"/>
      <c r="I328" s="77"/>
      <c r="J328" s="77"/>
      <c r="K328" s="271" t="s">
        <v>302</v>
      </c>
      <c r="L328" s="273" t="str">
        <f>IF(X319="","",X319)</f>
        <v/>
      </c>
      <c r="M328" s="78"/>
      <c r="N328" s="5"/>
      <c r="O328" s="13"/>
      <c r="P328" s="121" t="str">
        <f>IF(AK26="","",AK26)</f>
        <v/>
      </c>
      <c r="Q328" s="121" t="str">
        <f>IF(AL26="","",AL26)</f>
        <v/>
      </c>
      <c r="R328" s="121">
        <f>IF(AH26="","",AH26)</f>
        <v>26</v>
      </c>
      <c r="S328" s="121">
        <f>IF(AI26="","",AI26)</f>
        <v>50</v>
      </c>
      <c r="T328" s="210" t="str">
        <f>IF(AM26="","",AM26)</f>
        <v/>
      </c>
      <c r="U328" s="212" t="str">
        <f>IF(AN26="","",AN26)</f>
        <v/>
      </c>
      <c r="V328" s="210" t="str">
        <f>IF(AO26="","",AO26)</f>
        <v/>
      </c>
      <c r="W328" s="238" t="str">
        <f t="shared" si="58"/>
        <v/>
      </c>
      <c r="X328" s="210"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10" t="str">
        <f>IF(AM28="","",AVERAGE(AM28:AM31))</f>
        <v/>
      </c>
      <c r="U329" s="212" t="str">
        <f t="shared" ref="U329:V329" si="61">IF(AN28="","",AVERAGE(AN28:AN31))</f>
        <v/>
      </c>
      <c r="V329" s="210" t="str">
        <f t="shared" si="61"/>
        <v/>
      </c>
      <c r="W329" s="238" t="str">
        <f t="shared" si="58"/>
        <v/>
      </c>
      <c r="X329" s="210"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10" t="str">
        <f>IF(AM40="","",AM40)</f>
        <v/>
      </c>
      <c r="U330" s="212" t="str">
        <f t="shared" ref="U330:V330" si="62">IF(AN40="","",AN40)</f>
        <v/>
      </c>
      <c r="V330" s="210" t="str">
        <f t="shared" si="62"/>
        <v/>
      </c>
      <c r="W330" s="238" t="str">
        <f t="shared" si="58"/>
        <v/>
      </c>
      <c r="X330" s="210" t="str">
        <f t="shared" si="59"/>
        <v/>
      </c>
      <c r="Y330" s="15"/>
    </row>
    <row r="331" spans="1:25">
      <c r="A331" s="1">
        <v>59</v>
      </c>
      <c r="B331" s="274"/>
      <c r="C331" s="275" t="s">
        <v>314</v>
      </c>
      <c r="D331" s="276"/>
      <c r="E331" s="276"/>
      <c r="F331" s="276"/>
      <c r="G331" s="276"/>
      <c r="H331" s="276"/>
      <c r="I331" s="276"/>
      <c r="J331" s="276"/>
      <c r="K331" s="276"/>
      <c r="L331" s="276"/>
      <c r="M331" s="277"/>
      <c r="N331" s="5"/>
      <c r="O331" s="13"/>
      <c r="P331" s="121" t="str">
        <f>IF(AK41="","",AK41)</f>
        <v/>
      </c>
      <c r="Q331" s="121" t="str">
        <f>IF(AL41="","",AL41)</f>
        <v/>
      </c>
      <c r="R331" s="121">
        <f>IF(AH41="","",AH41)</f>
        <v>32</v>
      </c>
      <c r="S331" s="121">
        <f>IF(AI41="","",AI41)</f>
        <v>50</v>
      </c>
      <c r="T331" s="210" t="str">
        <f>IF(AM41="","",AVERAGE(AM41,AM42))</f>
        <v/>
      </c>
      <c r="U331" s="212" t="str">
        <f t="shared" ref="U331:V331" si="63">IF(AN41="","",AVERAGE(AN41,AN42))</f>
        <v/>
      </c>
      <c r="V331" s="210" t="str">
        <f t="shared" si="63"/>
        <v/>
      </c>
      <c r="W331" s="238" t="str">
        <f t="shared" si="58"/>
        <v/>
      </c>
      <c r="X331" s="210"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10" t="str">
        <f>IF(AM49="","",AVERAGE(AM49,AM50))</f>
        <v/>
      </c>
      <c r="U332" s="212" t="str">
        <f t="shared" ref="U332:V332" si="64">IF(AN49="","",AVERAGE(AN49,AN50))</f>
        <v/>
      </c>
      <c r="V332" s="210" t="str">
        <f t="shared" si="64"/>
        <v/>
      </c>
      <c r="W332" s="238" t="str">
        <f t="shared" si="58"/>
        <v/>
      </c>
      <c r="X332" s="210" t="str">
        <f t="shared" si="59"/>
        <v/>
      </c>
      <c r="Y332" s="15"/>
    </row>
    <row r="333" spans="1:25" ht="16.5" thickBot="1">
      <c r="A333" s="1">
        <v>61</v>
      </c>
      <c r="B333" s="39"/>
      <c r="C333" s="5"/>
      <c r="D333" s="41" t="s">
        <v>178</v>
      </c>
      <c r="E333" s="119">
        <f>IF(Q438="","",Q438)</f>
        <v>0</v>
      </c>
      <c r="F333" s="5"/>
      <c r="G333" s="41" t="s">
        <v>317</v>
      </c>
      <c r="H333" s="278" t="str">
        <f t="shared" ref="H333:K334" si="65">IF(T441="","",T441)</f>
        <v/>
      </c>
      <c r="I333" s="121" t="str">
        <f t="shared" si="65"/>
        <v/>
      </c>
      <c r="J333" s="287" t="str">
        <f t="shared" si="65"/>
        <v/>
      </c>
      <c r="K333" s="279" t="str">
        <f t="shared" si="65"/>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8" t="str">
        <f t="shared" si="65"/>
        <v/>
      </c>
      <c r="I334" s="121" t="str">
        <f t="shared" si="65"/>
        <v/>
      </c>
      <c r="J334" s="287" t="str">
        <f t="shared" si="65"/>
        <v/>
      </c>
      <c r="K334" s="121" t="str">
        <f t="shared" si="65"/>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591" t="s">
        <v>308</v>
      </c>
      <c r="U335" s="591"/>
      <c r="V335" s="591"/>
      <c r="W335" s="591"/>
      <c r="X335" s="591"/>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10" t="str">
        <f>IF(AM57="","",AVERAGE(AM57,AM58))</f>
        <v/>
      </c>
      <c r="U337" s="212" t="str">
        <f t="shared" ref="U337:V337" si="66">IF(AN57="","",AVERAGE(AN57,AN58))</f>
        <v/>
      </c>
      <c r="V337" s="210" t="str">
        <f t="shared" si="66"/>
        <v/>
      </c>
      <c r="W337" s="238" t="str">
        <f t="shared" ref="W337:W342" si="67">IF(V337="","",V337/S337)</f>
        <v/>
      </c>
      <c r="X337" s="210" t="str">
        <f t="shared" ref="X337:X342" si="68">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10" t="str">
        <f>IF(AM65="","",AVERAGE(AM65,AM66))</f>
        <v/>
      </c>
      <c r="U338" s="212" t="str">
        <f t="shared" ref="U338:V338" si="69">IF(AN65="","",AVERAGE(AN65,AN66))</f>
        <v/>
      </c>
      <c r="V338" s="210" t="str">
        <f t="shared" si="69"/>
        <v/>
      </c>
      <c r="W338" s="238" t="str">
        <f t="shared" si="67"/>
        <v/>
      </c>
      <c r="X338" s="210" t="str">
        <f t="shared" si="68"/>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10" t="str">
        <f>IF(AM73="","",AVERAGE(AM73,AM74))</f>
        <v/>
      </c>
      <c r="U339" s="212" t="str">
        <f t="shared" ref="U339:V339" si="70">IF(AN73="","",AVERAGE(AN73,AN74))</f>
        <v/>
      </c>
      <c r="V339" s="210" t="str">
        <f t="shared" si="70"/>
        <v/>
      </c>
      <c r="W339" s="238" t="str">
        <f t="shared" si="67"/>
        <v/>
      </c>
      <c r="X339" s="210" t="str">
        <f t="shared" si="68"/>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10" t="str">
        <f>IF(AM81="","",AVERAGE(AM81,AM82))</f>
        <v/>
      </c>
      <c r="U340" s="212" t="str">
        <f t="shared" ref="U340:V340" si="71">IF(AN81="","",AVERAGE(AN81,AN82))</f>
        <v/>
      </c>
      <c r="V340" s="210" t="str">
        <f t="shared" si="71"/>
        <v/>
      </c>
      <c r="W340" s="238" t="str">
        <f t="shared" si="67"/>
        <v/>
      </c>
      <c r="X340" s="210" t="str">
        <f t="shared" si="68"/>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10" t="str">
        <f>IF(AM89="","",AVERAGE(AM89:AM90))</f>
        <v/>
      </c>
      <c r="U341" s="212" t="str">
        <f t="shared" ref="U341:V341" si="72">IF(AN89="","",AVERAGE(AN89:AN90))</f>
        <v/>
      </c>
      <c r="V341" s="210" t="str">
        <f t="shared" si="72"/>
        <v/>
      </c>
      <c r="W341" s="238" t="str">
        <f t="shared" si="67"/>
        <v/>
      </c>
      <c r="X341" s="210" t="str">
        <f t="shared" si="68"/>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10" t="str">
        <f>IF(AM90="","",AVERAGE(AM90:AM91))</f>
        <v/>
      </c>
      <c r="U342" s="212" t="str">
        <f t="shared" ref="U342:V342" si="73">IF(AN90="","",AVERAGE(AN90:AN91))</f>
        <v/>
      </c>
      <c r="V342" s="210" t="str">
        <f t="shared" si="73"/>
        <v/>
      </c>
      <c r="W342" s="238" t="str">
        <f t="shared" si="67"/>
        <v/>
      </c>
      <c r="X342" s="210" t="str">
        <f t="shared" si="68"/>
        <v/>
      </c>
      <c r="Y342" s="15"/>
    </row>
    <row r="343" spans="1:25" ht="16.5" thickTop="1">
      <c r="A343" s="1">
        <v>3</v>
      </c>
      <c r="B343" s="32"/>
      <c r="C343" s="280" t="s">
        <v>304</v>
      </c>
      <c r="D343" s="281" t="str">
        <f>IF(P321="","",P321)</f>
        <v>Piranha</v>
      </c>
      <c r="E343" s="280"/>
      <c r="F343" s="282"/>
      <c r="G343" s="33"/>
      <c r="H343" s="280" t="s">
        <v>305</v>
      </c>
      <c r="I343" s="594">
        <f>IF(T321="","",T321)</f>
        <v>43014</v>
      </c>
      <c r="J343" s="594"/>
      <c r="K343" s="33"/>
      <c r="L343" s="33"/>
      <c r="M343" s="35"/>
      <c r="N343" s="5"/>
      <c r="O343" s="13"/>
      <c r="P343" s="84" t="s">
        <v>163</v>
      </c>
      <c r="Q343" s="10" t="s">
        <v>318</v>
      </c>
      <c r="R343" s="5"/>
      <c r="S343" s="5"/>
      <c r="T343" s="5"/>
      <c r="U343" s="5"/>
      <c r="V343" s="5"/>
      <c r="W343" s="5"/>
      <c r="X343" s="5"/>
      <c r="Y343" s="15"/>
    </row>
    <row r="344" spans="1:25">
      <c r="A344" s="1">
        <v>4</v>
      </c>
      <c r="B344" s="39"/>
      <c r="C344" s="229" t="s">
        <v>322</v>
      </c>
      <c r="D344" s="250" t="str">
        <f>IF(P322="","",P322)</f>
        <v>CB2-17090320</v>
      </c>
      <c r="E344" s="47"/>
      <c r="F344" s="47"/>
      <c r="G344" s="47"/>
      <c r="H344" s="229" t="s">
        <v>307</v>
      </c>
      <c r="I344" s="595">
        <f>IF(T322="","",T322)</f>
        <v>43744</v>
      </c>
      <c r="J344" s="595"/>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591" t="s">
        <v>308</v>
      </c>
      <c r="U345" s="591"/>
      <c r="V345" s="591"/>
      <c r="W345" s="591"/>
      <c r="X345" s="591"/>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10" t="str">
        <f>IF(AQ91="","",AQ91)</f>
        <v/>
      </c>
      <c r="U347" s="212" t="str">
        <f>IF(AN91="","",AN91)</f>
        <v/>
      </c>
      <c r="V347" s="210" t="str">
        <f>IF(AO91="","",AO91)</f>
        <v/>
      </c>
      <c r="W347" s="238" t="str">
        <f>IF(V347="","",V347/S347)</f>
        <v/>
      </c>
      <c r="X347" s="210" t="str">
        <f>IF(OR(V347="",U347=""),"",V347/(U347/1000))</f>
        <v/>
      </c>
      <c r="Y347" s="15"/>
    </row>
    <row r="348" spans="1:25">
      <c r="A348" s="1">
        <v>8</v>
      </c>
      <c r="B348" s="39"/>
      <c r="C348" s="41" t="s">
        <v>178</v>
      </c>
      <c r="D348" s="119">
        <f>IF(S326="","",S326)</f>
        <v>50</v>
      </c>
      <c r="E348" s="5"/>
      <c r="F348" s="5"/>
      <c r="G348" s="41" t="s">
        <v>178</v>
      </c>
      <c r="H348" s="283">
        <f>IF(S337="","",S337)</f>
        <v>50</v>
      </c>
      <c r="I348" s="5"/>
      <c r="J348" s="77"/>
      <c r="K348" s="41" t="s">
        <v>178</v>
      </c>
      <c r="L348" s="283">
        <f>IF(S347="","",S347)</f>
        <v>50</v>
      </c>
      <c r="M348" s="42"/>
      <c r="N348" s="5"/>
      <c r="O348" s="13"/>
      <c r="P348" s="121" t="str">
        <f>IF(AK99="","",AK99)</f>
        <v/>
      </c>
      <c r="Q348" s="121" t="str">
        <f>IF(AL99="","",AL99)</f>
        <v/>
      </c>
      <c r="R348" s="121">
        <f>IF(AH99="","",AH99)</f>
        <v>30</v>
      </c>
      <c r="S348" s="121">
        <f>IF(AI99="","",AI99)</f>
        <v>50</v>
      </c>
      <c r="T348" s="210" t="str">
        <f>IF(AQ99="","",AQ99)</f>
        <v/>
      </c>
      <c r="U348" s="212" t="str">
        <f>IF(AN99="","",AN99)</f>
        <v/>
      </c>
      <c r="V348" s="210" t="str">
        <f>IF(AO99="","",AO99)</f>
        <v/>
      </c>
      <c r="W348" s="238" t="str">
        <f>IF(V348="","",V348/S348)</f>
        <v/>
      </c>
      <c r="X348" s="210"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4"/>
      <c r="N349" s="5"/>
      <c r="O349" s="13"/>
      <c r="P349" s="121" t="str">
        <f>IF(AK107="","",AK107)</f>
        <v/>
      </c>
      <c r="Q349" s="121" t="str">
        <f>IF(AL107="","",AL107)</f>
        <v/>
      </c>
      <c r="R349" s="121">
        <f>IF(AH107="","",AH107)</f>
        <v>32</v>
      </c>
      <c r="S349" s="121">
        <f>IF(AI107="","",AI107)</f>
        <v>50</v>
      </c>
      <c r="T349" s="210" t="str">
        <f>IF(AQ107="","",AQ107)</f>
        <v/>
      </c>
      <c r="U349" s="212" t="str">
        <f>IF(AN107="","",AN107)</f>
        <v/>
      </c>
      <c r="V349" s="210" t="str">
        <f>IF(AO107="","",AO107)</f>
        <v/>
      </c>
      <c r="W349" s="238" t="str">
        <f>IF(V349="","",V349/S349)</f>
        <v/>
      </c>
      <c r="X349" s="210" t="str">
        <f>IF(OR(V349="",U349=""),"",V349/(U349/1000))</f>
        <v/>
      </c>
      <c r="Y349" s="15"/>
    </row>
    <row r="350" spans="1:25" ht="16.5" thickBot="1">
      <c r="A350" s="1">
        <v>10</v>
      </c>
      <c r="B350" s="39"/>
      <c r="C350" s="285" t="s">
        <v>49</v>
      </c>
      <c r="D350" s="285" t="s">
        <v>49</v>
      </c>
      <c r="E350" s="285" t="s">
        <v>324</v>
      </c>
      <c r="F350" s="5"/>
      <c r="G350" s="285" t="s">
        <v>49</v>
      </c>
      <c r="H350" s="285" t="s">
        <v>49</v>
      </c>
      <c r="I350" s="285" t="s">
        <v>324</v>
      </c>
      <c r="J350" s="77"/>
      <c r="K350" s="285" t="s">
        <v>49</v>
      </c>
      <c r="L350" s="285" t="s">
        <v>49</v>
      </c>
      <c r="M350" s="286" t="s">
        <v>324</v>
      </c>
      <c r="N350" s="5"/>
      <c r="O350" s="13"/>
      <c r="P350" s="121" t="str">
        <f>IF(AK115="","",AK115)</f>
        <v/>
      </c>
      <c r="Q350" s="121" t="str">
        <f>IF(AL115="","",AL115)</f>
        <v/>
      </c>
      <c r="R350" s="121">
        <f>IF(AH115="","",AH115)</f>
        <v>34</v>
      </c>
      <c r="S350" s="121">
        <f>IF(AI115="","",AI115)</f>
        <v>50</v>
      </c>
      <c r="T350" s="210" t="str">
        <f>IF(AQ115="","",AQ115)</f>
        <v/>
      </c>
      <c r="U350" s="212" t="str">
        <f>IF(AN115="","",AN115)</f>
        <v/>
      </c>
      <c r="V350" s="210" t="str">
        <f>IF(AO115="","",AO115)</f>
        <v/>
      </c>
      <c r="W350" s="238" t="str">
        <f>IF(V350="","",V350/S350)</f>
        <v/>
      </c>
      <c r="X350" s="210" t="str">
        <f>IF(OR(V350="",U350=""),"",V350/(U350/1000))</f>
        <v/>
      </c>
      <c r="Y350" s="15"/>
    </row>
    <row r="351" spans="1:25">
      <c r="A351" s="1">
        <v>11</v>
      </c>
      <c r="B351" s="39"/>
      <c r="C351" s="121">
        <f t="shared" ref="C351:C357" si="74">IF(R326="","",R326)</f>
        <v>24</v>
      </c>
      <c r="D351" s="210" t="str">
        <f t="shared" ref="D351:D357" si="75">IF(T326="","",T326)</f>
        <v/>
      </c>
      <c r="E351" s="287" t="str">
        <f t="shared" ref="E351:E357" si="76">IF(OR(C351="",D351=""),"",IF(AND(C351&gt;0,D351&gt;0),(D351-C351)/C351,""))</f>
        <v/>
      </c>
      <c r="F351" s="5"/>
      <c r="G351" s="121">
        <f t="shared" ref="G351:G356" si="77">IF(R337="","",R337)</f>
        <v>28</v>
      </c>
      <c r="H351" s="210" t="str">
        <f t="shared" ref="H351:H356" si="78">IF(T337="","",T337)</f>
        <v/>
      </c>
      <c r="I351" s="287" t="str">
        <f t="shared" ref="I351:I356" si="79">IF(OR(G351="",H351=""),"",IF(AND(G351&gt;0,H351&gt;0),(H351-G351)/G351,""))</f>
        <v/>
      </c>
      <c r="J351" s="77"/>
      <c r="K351" s="121">
        <f>IF(R347="","",R347)</f>
        <v>28</v>
      </c>
      <c r="L351" s="210" t="str">
        <f>IF(T347="","",T347)</f>
        <v/>
      </c>
      <c r="M351" s="288" t="str">
        <f>IF(OR(K351="",L351=""),"",IF(AND(K351&gt;0,L351&gt;0),(L351-K351)/K351,""))</f>
        <v/>
      </c>
      <c r="N351" s="5"/>
      <c r="O351" s="13"/>
      <c r="P351" s="121" t="str">
        <f>IF(AK123="","",AK123)</f>
        <v/>
      </c>
      <c r="Q351" s="121" t="str">
        <f>IF(AL123="","",AL123)</f>
        <v/>
      </c>
      <c r="R351" s="121">
        <f>IF(AH123="","",AH123)</f>
        <v>38</v>
      </c>
      <c r="S351" s="121">
        <f>IF(AI123="","",AI123)</f>
        <v>50</v>
      </c>
      <c r="T351" s="210" t="str">
        <f>IF(AQ123="","",AQ123)</f>
        <v/>
      </c>
      <c r="U351" s="212" t="str">
        <f>IF(AN123="","",AN123)</f>
        <v/>
      </c>
      <c r="V351" s="210" t="str">
        <f>IF(AO123="","",AO123)</f>
        <v/>
      </c>
      <c r="W351" s="238" t="str">
        <f>IF(V351="","",V351/S351)</f>
        <v/>
      </c>
      <c r="X351" s="210" t="str">
        <f>IF(OR(V351="",U351=""),"",V351/(U351/1000))</f>
        <v/>
      </c>
      <c r="Y351" s="15"/>
    </row>
    <row r="352" spans="1:25">
      <c r="A352" s="1">
        <v>12</v>
      </c>
      <c r="B352" s="39"/>
      <c r="C352" s="121">
        <f t="shared" si="74"/>
        <v>25</v>
      </c>
      <c r="D352" s="210" t="str">
        <f t="shared" si="75"/>
        <v/>
      </c>
      <c r="E352" s="287" t="str">
        <f t="shared" si="76"/>
        <v/>
      </c>
      <c r="F352" s="5"/>
      <c r="G352" s="121">
        <f t="shared" si="77"/>
        <v>30</v>
      </c>
      <c r="H352" s="210" t="str">
        <f t="shared" si="78"/>
        <v/>
      </c>
      <c r="I352" s="287" t="str">
        <f t="shared" si="79"/>
        <v/>
      </c>
      <c r="J352" s="77"/>
      <c r="K352" s="121">
        <f>IF(R348="","",R348)</f>
        <v>30</v>
      </c>
      <c r="L352" s="210" t="str">
        <f>IF(T348="","",T348)</f>
        <v/>
      </c>
      <c r="M352" s="288" t="str">
        <f>IF(OR(K352="",L352=""),"",IF(AND(K352&gt;0,L352&gt;0),(L352-K352)/K352,""))</f>
        <v/>
      </c>
      <c r="N352" s="5"/>
      <c r="O352" s="13"/>
      <c r="P352" s="84" t="s">
        <v>163</v>
      </c>
      <c r="Q352" s="10" t="s">
        <v>318</v>
      </c>
      <c r="R352" s="289"/>
      <c r="S352" s="289"/>
      <c r="T352" s="290"/>
      <c r="U352" s="291"/>
      <c r="V352" s="290"/>
      <c r="W352" s="292"/>
      <c r="X352" s="290"/>
      <c r="Y352" s="15"/>
    </row>
    <row r="353" spans="1:25" ht="16.5" thickBot="1">
      <c r="A353" s="1">
        <v>13</v>
      </c>
      <c r="B353" s="39"/>
      <c r="C353" s="121">
        <f t="shared" si="74"/>
        <v>26</v>
      </c>
      <c r="D353" s="210" t="str">
        <f t="shared" si="75"/>
        <v/>
      </c>
      <c r="E353" s="287" t="str">
        <f t="shared" si="76"/>
        <v/>
      </c>
      <c r="F353" s="5"/>
      <c r="G353" s="121">
        <f t="shared" si="77"/>
        <v>32</v>
      </c>
      <c r="H353" s="210" t="str">
        <f t="shared" si="78"/>
        <v/>
      </c>
      <c r="I353" s="287" t="str">
        <f t="shared" si="79"/>
        <v/>
      </c>
      <c r="J353" s="77"/>
      <c r="K353" s="121">
        <f>IF(R349="","",R349)</f>
        <v>32</v>
      </c>
      <c r="L353" s="210" t="str">
        <f>IF(T349="","",T349)</f>
        <v/>
      </c>
      <c r="M353" s="288" t="str">
        <f>IF(OR(K353="",L353=""),"",IF(AND(K353&gt;0,L353&gt;0),(L353-K353)/K353,""))</f>
        <v/>
      </c>
      <c r="N353" s="5"/>
      <c r="O353" s="20"/>
      <c r="P353" s="21"/>
      <c r="Q353" s="21"/>
      <c r="R353" s="21"/>
      <c r="S353" s="21"/>
      <c r="T353" s="21"/>
      <c r="U353" s="21"/>
      <c r="V353" s="21"/>
      <c r="W353" s="21"/>
      <c r="X353" s="21"/>
      <c r="Y353" s="22"/>
    </row>
    <row r="354" spans="1:25">
      <c r="A354" s="1">
        <v>14</v>
      </c>
      <c r="B354" s="39"/>
      <c r="C354" s="121">
        <f t="shared" si="74"/>
        <v>28</v>
      </c>
      <c r="D354" s="210" t="str">
        <f t="shared" si="75"/>
        <v/>
      </c>
      <c r="E354" s="287" t="str">
        <f t="shared" si="76"/>
        <v/>
      </c>
      <c r="F354" s="5"/>
      <c r="G354" s="121">
        <f t="shared" si="77"/>
        <v>34</v>
      </c>
      <c r="H354" s="210" t="str">
        <f t="shared" si="78"/>
        <v/>
      </c>
      <c r="I354" s="287" t="str">
        <f t="shared" si="79"/>
        <v/>
      </c>
      <c r="J354" s="77"/>
      <c r="K354" s="121">
        <f>IF(R350="","",R350)</f>
        <v>34</v>
      </c>
      <c r="L354" s="210" t="str">
        <f>IF(T350="","",T350)</f>
        <v/>
      </c>
      <c r="M354" s="288" t="str">
        <f>IF(OR(K354="",L354=""),"",IF(AND(K354&gt;0,L354&gt;0),(L354-K354)/K354,""))</f>
        <v/>
      </c>
      <c r="N354" s="5"/>
      <c r="O354" s="110" t="s">
        <v>325</v>
      </c>
      <c r="P354" s="7"/>
      <c r="Q354" s="7"/>
      <c r="R354" s="7"/>
      <c r="S354" s="7"/>
      <c r="T354" s="7"/>
      <c r="U354" s="7"/>
      <c r="V354" s="7"/>
      <c r="W354" s="7"/>
      <c r="X354" s="7"/>
      <c r="Y354" s="8"/>
    </row>
    <row r="355" spans="1:25">
      <c r="A355" s="1">
        <v>15</v>
      </c>
      <c r="B355" s="39"/>
      <c r="C355" s="121">
        <f t="shared" si="74"/>
        <v>30</v>
      </c>
      <c r="D355" s="210" t="str">
        <f t="shared" si="75"/>
        <v/>
      </c>
      <c r="E355" s="287" t="str">
        <f t="shared" si="76"/>
        <v/>
      </c>
      <c r="F355" s="5"/>
      <c r="G355" s="121">
        <f t="shared" si="77"/>
        <v>36</v>
      </c>
      <c r="H355" s="210" t="str">
        <f t="shared" si="78"/>
        <v/>
      </c>
      <c r="I355" s="287" t="str">
        <f t="shared" si="79"/>
        <v/>
      </c>
      <c r="J355" s="77"/>
      <c r="K355" s="121">
        <f>IF(R351="","",R351)</f>
        <v>38</v>
      </c>
      <c r="L355" s="210" t="str">
        <f>IF(T351="","",T351)</f>
        <v/>
      </c>
      <c r="M355" s="288" t="str">
        <f>IF(OR(K355="",L355=""),"",IF(AND(K355&gt;0,L355&gt;0),(L355-K355)/K355,""))</f>
        <v/>
      </c>
      <c r="N355" s="5"/>
      <c r="O355" s="13"/>
      <c r="P355" s="5"/>
      <c r="Q355" s="5"/>
      <c r="R355" s="5"/>
      <c r="S355" s="41"/>
      <c r="T355" s="5"/>
      <c r="U355" s="5"/>
      <c r="V355" s="5"/>
      <c r="W355" s="5"/>
      <c r="X355" s="5"/>
      <c r="Y355" s="15"/>
    </row>
    <row r="356" spans="1:25">
      <c r="A356" s="1">
        <v>16</v>
      </c>
      <c r="B356" s="39"/>
      <c r="C356" s="121">
        <f t="shared" si="74"/>
        <v>32</v>
      </c>
      <c r="D356" s="210" t="str">
        <f t="shared" si="75"/>
        <v/>
      </c>
      <c r="E356" s="287" t="str">
        <f t="shared" si="76"/>
        <v/>
      </c>
      <c r="F356" s="5"/>
      <c r="G356" s="121">
        <f t="shared" si="77"/>
        <v>38</v>
      </c>
      <c r="H356" s="210" t="str">
        <f t="shared" si="78"/>
        <v/>
      </c>
      <c r="I356" s="287" t="str">
        <f t="shared" si="79"/>
        <v/>
      </c>
      <c r="J356" s="77"/>
      <c r="K356" s="5"/>
      <c r="L356" s="5"/>
      <c r="M356" s="42"/>
      <c r="N356" s="5"/>
      <c r="O356" s="13"/>
      <c r="P356" s="5"/>
      <c r="Q356" s="5"/>
      <c r="R356" s="5"/>
      <c r="S356" s="41"/>
      <c r="T356" s="591" t="s">
        <v>308</v>
      </c>
      <c r="U356" s="591"/>
      <c r="V356" s="591"/>
      <c r="W356" s="591"/>
      <c r="X356" s="591"/>
      <c r="Y356" s="15"/>
    </row>
    <row r="357" spans="1:25" ht="16.5" thickBot="1">
      <c r="A357" s="1">
        <v>17</v>
      </c>
      <c r="B357" s="39"/>
      <c r="C357" s="121">
        <f t="shared" si="74"/>
        <v>34</v>
      </c>
      <c r="D357" s="210" t="str">
        <f t="shared" si="75"/>
        <v/>
      </c>
      <c r="E357" s="287" t="str">
        <f t="shared" si="76"/>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3" t="s">
        <v>180</v>
      </c>
      <c r="E358" s="294" t="str">
        <f>IF(E353="","",IF(AND(ABS(MAX(E353:E357))&lt;=0.05,ABS(MIN(E353:E357))&lt;=0.05),"YES","NO"))</f>
        <v/>
      </c>
      <c r="F358" s="5"/>
      <c r="G358" s="5"/>
      <c r="H358" s="293" t="s">
        <v>180</v>
      </c>
      <c r="I358" s="294" t="str">
        <f>IF(I351="","",IF(AND(ABS(MAX(I351:I356))&lt;=0.05,ABS(MIN(I351:I356))&lt;=0.05),"YES","NO"))</f>
        <v/>
      </c>
      <c r="J358" s="77"/>
      <c r="K358" s="5"/>
      <c r="L358" s="293" t="s">
        <v>180</v>
      </c>
      <c r="M358" s="295" t="str">
        <f>IF(M351="","",IF(AND(ABS(MAX(M351:M355))&lt;=0.05,ABS(MIN(M351:M355))&lt;=0.05),"YES","NO"))</f>
        <v/>
      </c>
      <c r="N358" s="5"/>
      <c r="O358" s="13"/>
      <c r="P358" s="121" t="str">
        <f>IF($AK$28="","",$AK$28)</f>
        <v/>
      </c>
      <c r="Q358" s="121" t="str">
        <f>IF($AL$28="","",$AL$28)</f>
        <v/>
      </c>
      <c r="R358" s="121">
        <f t="shared" ref="R358:S361" si="80">IF(AH28="","",AH28)</f>
        <v>28</v>
      </c>
      <c r="S358" s="121">
        <f t="shared" si="80"/>
        <v>50</v>
      </c>
      <c r="T358" s="210" t="str">
        <f>IF(AM28="","",AM28)</f>
        <v/>
      </c>
      <c r="U358" s="212" t="str">
        <f t="shared" ref="U358:V361" si="81">IF(AN28="","",AN28)</f>
        <v/>
      </c>
      <c r="V358" s="210" t="str">
        <f t="shared" si="81"/>
        <v/>
      </c>
      <c r="W358" s="238" t="str">
        <f>IF(V358="","",V358/S358)</f>
        <v/>
      </c>
      <c r="X358" s="210"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80"/>
        <v>28</v>
      </c>
      <c r="S359" s="121">
        <f t="shared" si="80"/>
        <v>50</v>
      </c>
      <c r="T359" s="210" t="str">
        <f t="shared" ref="T359:T361" si="82">IF(AM29="","",AM29)</f>
        <v/>
      </c>
      <c r="U359" s="212" t="str">
        <f t="shared" si="81"/>
        <v/>
      </c>
      <c r="V359" s="210" t="str">
        <f t="shared" si="81"/>
        <v/>
      </c>
      <c r="W359" s="238" t="str">
        <f>IF(V359="","",V359/S359)</f>
        <v/>
      </c>
      <c r="X359" s="210"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80"/>
        <v>28</v>
      </c>
      <c r="S360" s="121">
        <f t="shared" si="80"/>
        <v>50</v>
      </c>
      <c r="T360" s="210" t="str">
        <f t="shared" si="82"/>
        <v/>
      </c>
      <c r="U360" s="212" t="str">
        <f t="shared" si="81"/>
        <v/>
      </c>
      <c r="V360" s="210" t="str">
        <f t="shared" si="81"/>
        <v/>
      </c>
      <c r="W360" s="238" t="str">
        <f>IF(V360="","",V360/S360)</f>
        <v/>
      </c>
      <c r="X360" s="210" t="str">
        <f>IF(OR(V360="",U360=""),"",V360/(U360/1000))</f>
        <v/>
      </c>
      <c r="Y360" s="15"/>
    </row>
    <row r="361" spans="1:25">
      <c r="A361" s="1">
        <v>21</v>
      </c>
      <c r="B361" s="39"/>
      <c r="C361" s="5"/>
      <c r="D361" s="47"/>
      <c r="E361" s="47"/>
      <c r="F361" s="5"/>
      <c r="G361" s="5"/>
      <c r="H361" s="5"/>
      <c r="I361" s="296"/>
      <c r="J361" s="296"/>
      <c r="K361" s="5"/>
      <c r="L361" s="5"/>
      <c r="M361" s="42"/>
      <c r="N361" s="5"/>
      <c r="O361" s="13"/>
      <c r="P361" s="121" t="str">
        <f>IF($AK$28="","",$AK$28)</f>
        <v/>
      </c>
      <c r="Q361" s="121" t="str">
        <f>IF($AL$28="","",$AL$28)</f>
        <v/>
      </c>
      <c r="R361" s="121">
        <f t="shared" si="80"/>
        <v>28</v>
      </c>
      <c r="S361" s="121">
        <f t="shared" si="80"/>
        <v>50</v>
      </c>
      <c r="T361" s="210" t="str">
        <f t="shared" si="82"/>
        <v/>
      </c>
      <c r="U361" s="212" t="str">
        <f t="shared" si="81"/>
        <v/>
      </c>
      <c r="V361" s="210" t="str">
        <f t="shared" si="81"/>
        <v/>
      </c>
      <c r="W361" s="238" t="str">
        <f>IF(V361="","",V361/S361)</f>
        <v/>
      </c>
      <c r="X361" s="210"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97" t="str">
        <f>IF(OR(T358="",T359="",T360="",T361=""),"",AVERAGE(T358:T361))</f>
        <v/>
      </c>
      <c r="U362" s="298" t="str">
        <f>IF(OR(U358="",U359="",U360="",U361=""),"",AVERAGE(U358:U361))</f>
        <v/>
      </c>
      <c r="V362" s="297" t="str">
        <f>IF(OR(V358="",V359="",V360="",V361=""),"",AVERAGE(V358:V361))</f>
        <v/>
      </c>
      <c r="W362" s="299" t="str">
        <f>IF(OR(W358="",W359="",W360="",W361=""),"",AVERAGE(W358:W361))</f>
        <v/>
      </c>
      <c r="X362" s="297" t="str">
        <f>IF(OR(X358="",X359="",X360="",X361=""),"",AVERAGE(X358:X361))</f>
        <v/>
      </c>
      <c r="Y362" s="15"/>
    </row>
    <row r="363" spans="1:25">
      <c r="A363" s="1">
        <v>23</v>
      </c>
      <c r="B363" s="39"/>
      <c r="C363" s="41" t="s">
        <v>29</v>
      </c>
      <c r="D363" s="119" t="str">
        <f>IF(P358="","",P358)</f>
        <v/>
      </c>
      <c r="E363" s="41" t="s">
        <v>31</v>
      </c>
      <c r="F363" s="119" t="str">
        <f>IF(Q358="","",Q358)</f>
        <v/>
      </c>
      <c r="G363" s="5"/>
      <c r="H363" s="5"/>
      <c r="I363" s="300"/>
      <c r="J363" s="300"/>
      <c r="K363" s="5"/>
      <c r="L363" s="5"/>
      <c r="M363" s="42"/>
      <c r="N363" s="5"/>
      <c r="O363" s="112"/>
      <c r="P363" s="5"/>
      <c r="Q363" s="5"/>
      <c r="R363" s="5"/>
      <c r="S363" s="41" t="s">
        <v>328</v>
      </c>
      <c r="T363" s="297" t="str">
        <f>IF(OR(T358="",T359="",T360="",T361=""),"",STDEV(T358:T361))</f>
        <v/>
      </c>
      <c r="U363" s="297" t="str">
        <f>IF(OR(U358="",U359="",U360="",U361=""),"",STDEV(U358:U361))</f>
        <v/>
      </c>
      <c r="V363" s="297" t="str">
        <f>IF(OR(V358="",V359="",V360="",V361=""),"",STDEV(V358:V361))</f>
        <v/>
      </c>
      <c r="W363" s="297" t="str">
        <f>IF(OR(W358="",W359="",W360="",W361=""),"",STDEV(W358:W361))</f>
        <v/>
      </c>
      <c r="X363" s="297" t="str">
        <f>IF(OR(X358="",X359="",X360="",X361=""),"",STDEV(X358:X361))</f>
        <v/>
      </c>
      <c r="Y363" s="15"/>
    </row>
    <row r="364" spans="1:25">
      <c r="A364" s="1">
        <v>24</v>
      </c>
      <c r="B364" s="39"/>
      <c r="C364" s="41" t="s">
        <v>178</v>
      </c>
      <c r="D364" s="119">
        <f>IF(S358="","",S358)</f>
        <v>50</v>
      </c>
      <c r="E364" s="5"/>
      <c r="F364" s="5"/>
      <c r="G364" s="5"/>
      <c r="H364" s="5"/>
      <c r="I364" s="300"/>
      <c r="J364" s="5"/>
      <c r="K364" s="5"/>
      <c r="L364" s="5"/>
      <c r="M364" s="42"/>
      <c r="N364" s="5"/>
      <c r="O364" s="13"/>
      <c r="P364" s="5"/>
      <c r="Q364" s="5"/>
      <c r="R364" s="5"/>
      <c r="S364" s="41" t="s">
        <v>291</v>
      </c>
      <c r="T364" s="473" t="str">
        <f>IF(OR(T362="",T363=""),"",T363/T362)</f>
        <v/>
      </c>
      <c r="U364" s="473" t="str">
        <f>IF(OR(U362="",U363=""),"",U363/U362)</f>
        <v/>
      </c>
      <c r="V364" s="473" t="str">
        <f>IF(OR(V362="",V363=""),"",V363/V362)</f>
        <v/>
      </c>
      <c r="W364" s="473" t="str">
        <f>IF(OR(W362="",W363=""),"",W363/W362)</f>
        <v/>
      </c>
      <c r="X364" s="473"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302"/>
      <c r="U365" s="302"/>
      <c r="V365" s="303"/>
      <c r="W365" s="304" t="str">
        <f>IF(AB87="","",AB87)</f>
        <v/>
      </c>
      <c r="X365" s="305" t="str">
        <f>IF(AB88="","",AB88)</f>
        <v/>
      </c>
      <c r="Y365" s="15"/>
    </row>
    <row r="366" spans="1:25" ht="16.5" thickBot="1">
      <c r="A366" s="1">
        <v>26</v>
      </c>
      <c r="B366" s="39"/>
      <c r="C366" s="285" t="s">
        <v>49</v>
      </c>
      <c r="D366" s="285" t="s">
        <v>49</v>
      </c>
      <c r="E366" s="285" t="s">
        <v>329</v>
      </c>
      <c r="F366" s="285" t="s">
        <v>311</v>
      </c>
      <c r="G366" s="285"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10" t="str">
        <f t="shared" ref="D367:D373" si="83">IF(T358="","",T358)</f>
        <v/>
      </c>
      <c r="E367" s="210" t="str">
        <f t="shared" ref="E367:G373" si="84">IF(V358="","",V358)</f>
        <v/>
      </c>
      <c r="F367" s="238" t="str">
        <f t="shared" si="84"/>
        <v/>
      </c>
      <c r="G367" s="210" t="str">
        <f t="shared" si="84"/>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10" t="str">
        <f t="shared" si="83"/>
        <v/>
      </c>
      <c r="E368" s="210" t="str">
        <f t="shared" si="84"/>
        <v/>
      </c>
      <c r="F368" s="238" t="str">
        <f t="shared" si="84"/>
        <v/>
      </c>
      <c r="G368" s="210" t="str">
        <f t="shared" si="84"/>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10" t="str">
        <f t="shared" si="83"/>
        <v/>
      </c>
      <c r="E369" s="210" t="str">
        <f t="shared" si="84"/>
        <v/>
      </c>
      <c r="F369" s="238" t="str">
        <f t="shared" si="84"/>
        <v/>
      </c>
      <c r="G369" s="210" t="str">
        <f t="shared" si="84"/>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10" t="str">
        <f t="shared" si="83"/>
        <v/>
      </c>
      <c r="E370" s="210" t="str">
        <f t="shared" si="84"/>
        <v/>
      </c>
      <c r="F370" s="238" t="str">
        <f t="shared" si="84"/>
        <v/>
      </c>
      <c r="G370" s="210" t="str">
        <f t="shared" si="84"/>
        <v/>
      </c>
      <c r="H370" s="5"/>
      <c r="I370" s="5"/>
      <c r="J370" s="5"/>
      <c r="K370" s="5"/>
      <c r="L370" s="5"/>
      <c r="M370" s="42"/>
      <c r="N370" s="5"/>
      <c r="O370" s="13"/>
      <c r="P370" s="5"/>
      <c r="Q370" s="5"/>
      <c r="R370" s="5"/>
      <c r="S370" s="5"/>
      <c r="T370" s="591" t="s">
        <v>308</v>
      </c>
      <c r="U370" s="591"/>
      <c r="V370" s="591"/>
      <c r="W370" s="591"/>
      <c r="X370" s="591"/>
      <c r="Y370" s="15"/>
    </row>
    <row r="371" spans="1:25">
      <c r="A371" s="1">
        <v>31</v>
      </c>
      <c r="B371" s="39"/>
      <c r="C371" s="41" t="s">
        <v>169</v>
      </c>
      <c r="D371" s="210" t="str">
        <f t="shared" si="83"/>
        <v/>
      </c>
      <c r="E371" s="210" t="str">
        <f t="shared" si="84"/>
        <v/>
      </c>
      <c r="F371" s="238" t="str">
        <f t="shared" si="84"/>
        <v/>
      </c>
      <c r="G371" s="210" t="str">
        <f t="shared" si="84"/>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10" t="str">
        <f t="shared" si="83"/>
        <v/>
      </c>
      <c r="E372" s="210" t="str">
        <f t="shared" si="84"/>
        <v/>
      </c>
      <c r="F372" s="238" t="str">
        <f t="shared" si="84"/>
        <v/>
      </c>
      <c r="G372" s="210" t="str">
        <f t="shared" si="84"/>
        <v/>
      </c>
      <c r="H372" s="5"/>
      <c r="I372" s="5"/>
      <c r="J372" s="5"/>
      <c r="K372" s="5"/>
      <c r="L372" s="5"/>
      <c r="M372" s="42"/>
      <c r="N372" s="5"/>
      <c r="O372" s="13"/>
      <c r="P372" s="121" t="str">
        <f>IF(AK27="","",AK27)</f>
        <v/>
      </c>
      <c r="Q372" s="121" t="str">
        <f>IF(AL27="","",AL27)</f>
        <v/>
      </c>
      <c r="R372" s="121">
        <f>IF(AH27="","",AH27)</f>
        <v>28</v>
      </c>
      <c r="S372" s="121">
        <f>IF(AI27="","",AI27)</f>
        <v>20</v>
      </c>
      <c r="T372" s="210" t="str">
        <f>IF(AM27="","",AM27)</f>
        <v/>
      </c>
      <c r="U372" s="212" t="str">
        <f>IF(AN27="","",AN27)</f>
        <v/>
      </c>
      <c r="V372" s="210" t="str">
        <f>IF(AO27="","",AO27)</f>
        <v/>
      </c>
      <c r="W372" s="238" t="str">
        <f>IF(V372="","",V372/S372)</f>
        <v/>
      </c>
      <c r="X372" s="210" t="str">
        <f>IF(OR(V372="",U372=""),"",V372/(U372/1000))</f>
        <v/>
      </c>
      <c r="Y372" s="15"/>
    </row>
    <row r="373" spans="1:25" ht="16.5" thickBot="1">
      <c r="A373" s="1">
        <v>33</v>
      </c>
      <c r="B373" s="39"/>
      <c r="C373" s="41" t="s">
        <v>291</v>
      </c>
      <c r="D373" s="287" t="str">
        <f t="shared" si="83"/>
        <v/>
      </c>
      <c r="E373" s="287" t="str">
        <f t="shared" si="84"/>
        <v/>
      </c>
      <c r="F373" s="287" t="str">
        <f t="shared" si="84"/>
        <v/>
      </c>
      <c r="G373" s="287" t="str">
        <f t="shared" si="84"/>
        <v/>
      </c>
      <c r="H373" s="5"/>
      <c r="I373" s="5"/>
      <c r="J373" s="5"/>
      <c r="K373" s="5"/>
      <c r="L373" s="5"/>
      <c r="M373" s="42"/>
      <c r="N373" s="5"/>
      <c r="O373" s="13"/>
      <c r="P373" s="121" t="str">
        <f>IF(AK28="","",AK28)</f>
        <v/>
      </c>
      <c r="Q373" s="121" t="str">
        <f>IF(AL28="","",AL28)</f>
        <v/>
      </c>
      <c r="R373" s="121">
        <f>IF(AH28="","",AH28)</f>
        <v>28</v>
      </c>
      <c r="S373" s="121">
        <f>IF(AI28="","",AI28)</f>
        <v>50</v>
      </c>
      <c r="T373" s="210" t="str">
        <f>T362</f>
        <v/>
      </c>
      <c r="U373" s="212" t="str">
        <f>U362</f>
        <v/>
      </c>
      <c r="V373" s="210" t="str">
        <f>V362</f>
        <v/>
      </c>
      <c r="W373" s="238" t="str">
        <f>W362</f>
        <v/>
      </c>
      <c r="X373" s="210"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06"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10" t="str">
        <f t="shared" ref="T374:V375" si="85">IF(AM38="","",AM38)</f>
        <v/>
      </c>
      <c r="U374" s="212" t="str">
        <f t="shared" si="85"/>
        <v/>
      </c>
      <c r="V374" s="210" t="str">
        <f t="shared" si="85"/>
        <v/>
      </c>
      <c r="W374" s="238" t="str">
        <f>IF(V374="","",V374/S374)</f>
        <v/>
      </c>
      <c r="X374" s="210"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10" t="str">
        <f t="shared" si="85"/>
        <v/>
      </c>
      <c r="U375" s="212" t="str">
        <f t="shared" si="85"/>
        <v/>
      </c>
      <c r="V375" s="210" t="str">
        <f t="shared" si="85"/>
        <v/>
      </c>
      <c r="W375" s="238" t="str">
        <f>IF(V375="","",V375/S375)</f>
        <v/>
      </c>
      <c r="X375" s="210"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01"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307" t="s">
        <v>48</v>
      </c>
      <c r="Q381" s="307" t="str">
        <f>$P$326&amp;"/"&amp;$Q$326</f>
        <v>/</v>
      </c>
      <c r="R381" s="307" t="str">
        <f>$P$326&amp;"/"&amp;$Q$326</f>
        <v>/</v>
      </c>
      <c r="S381" s="307" t="str">
        <f>$P$326&amp;"/"&amp;$Q$326</f>
        <v>/</v>
      </c>
      <c r="T381" s="307" t="str">
        <f>$P$326&amp;"/"&amp;$Q$326</f>
        <v>/</v>
      </c>
      <c r="U381" s="307" t="str">
        <f>$P$337&amp;"/"&amp;$Q$337</f>
        <v>/</v>
      </c>
      <c r="V381" s="307" t="str">
        <f>$P$337&amp;"/"&amp;$Q$337</f>
        <v>/</v>
      </c>
      <c r="W381" s="307" t="str">
        <f>$P$337&amp;"/"&amp;$Q$337</f>
        <v>/</v>
      </c>
      <c r="X381" s="307" t="str">
        <f>$P$337&amp;"/"&amp;$Q$337</f>
        <v>/</v>
      </c>
      <c r="Y381" s="15"/>
    </row>
    <row r="382" spans="1:25" ht="16.5" thickBot="1">
      <c r="A382" s="1">
        <v>42</v>
      </c>
      <c r="B382" s="39"/>
      <c r="C382" s="285" t="s">
        <v>339</v>
      </c>
      <c r="D382" s="285" t="s">
        <v>49</v>
      </c>
      <c r="E382" s="285" t="s">
        <v>329</v>
      </c>
      <c r="F382" s="285" t="s">
        <v>311</v>
      </c>
      <c r="G382" s="285"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86">IF(S372="","",S372)</f>
        <v>20</v>
      </c>
      <c r="D383" s="210" t="str">
        <f t="shared" si="86"/>
        <v/>
      </c>
      <c r="E383" s="210" t="str">
        <f t="shared" ref="E383:G386" si="87">IF(V372="","",V372)</f>
        <v/>
      </c>
      <c r="F383" s="238" t="str">
        <f t="shared" si="87"/>
        <v/>
      </c>
      <c r="G383" s="210" t="str">
        <f t="shared" si="87"/>
        <v/>
      </c>
      <c r="H383" s="5"/>
      <c r="I383" s="5"/>
      <c r="J383" s="5"/>
      <c r="K383" s="5"/>
      <c r="L383" s="5"/>
      <c r="M383" s="42"/>
      <c r="N383" s="5"/>
      <c r="O383" s="13"/>
      <c r="P383" s="308" t="s">
        <v>340</v>
      </c>
      <c r="Q383" s="592" t="s">
        <v>341</v>
      </c>
      <c r="R383" s="592"/>
      <c r="S383" s="592"/>
      <c r="T383" s="592"/>
      <c r="U383" s="592"/>
      <c r="V383" s="592"/>
      <c r="W383" s="592"/>
      <c r="X383" s="592"/>
      <c r="Y383" s="15"/>
    </row>
    <row r="384" spans="1:25">
      <c r="A384" s="1">
        <v>44</v>
      </c>
      <c r="B384" s="39"/>
      <c r="C384" s="121">
        <f t="shared" si="86"/>
        <v>50</v>
      </c>
      <c r="D384" s="210" t="str">
        <f t="shared" si="86"/>
        <v/>
      </c>
      <c r="E384" s="210" t="str">
        <f t="shared" si="87"/>
        <v/>
      </c>
      <c r="F384" s="238" t="str">
        <f t="shared" si="87"/>
        <v/>
      </c>
      <c r="G384" s="210" t="str">
        <f t="shared" si="87"/>
        <v/>
      </c>
      <c r="H384" s="5"/>
      <c r="I384" s="5"/>
      <c r="J384" s="5"/>
      <c r="K384" s="5"/>
      <c r="L384" s="5"/>
      <c r="M384" s="42"/>
      <c r="N384" s="5"/>
      <c r="O384" s="13"/>
      <c r="P384" s="309">
        <v>0</v>
      </c>
      <c r="Q384" s="310" t="str">
        <f>IF(AO10="","",AO10)</f>
        <v/>
      </c>
      <c r="R384" s="310" t="str">
        <f>IF(AO18="","",AO18)</f>
        <v/>
      </c>
      <c r="S384" s="310" t="str">
        <f>IF(AO29="","",AO29)</f>
        <v/>
      </c>
      <c r="T384" s="310" t="str">
        <f>IF(AO41="","",AO41)</f>
        <v/>
      </c>
      <c r="U384" s="310" t="str">
        <f>IF(AO57="","",AO57)</f>
        <v/>
      </c>
      <c r="V384" s="310" t="str">
        <f>IF(AO65="","",AO65)</f>
        <v/>
      </c>
      <c r="W384" s="310" t="str">
        <f>IF(AO73="","",AO73)</f>
        <v/>
      </c>
      <c r="X384" s="311" t="str">
        <f>IF(AO81="","",AO81)</f>
        <v/>
      </c>
      <c r="Y384" s="15"/>
    </row>
    <row r="385" spans="1:25" ht="16.5" thickBot="1">
      <c r="A385" s="1">
        <v>45</v>
      </c>
      <c r="B385" s="39"/>
      <c r="C385" s="121">
        <f t="shared" si="86"/>
        <v>100</v>
      </c>
      <c r="D385" s="210" t="str">
        <f t="shared" si="86"/>
        <v/>
      </c>
      <c r="E385" s="210" t="str">
        <f t="shared" si="87"/>
        <v/>
      </c>
      <c r="F385" s="238" t="str">
        <f t="shared" si="87"/>
        <v/>
      </c>
      <c r="G385" s="210" t="str">
        <f t="shared" si="87"/>
        <v/>
      </c>
      <c r="H385" s="5"/>
      <c r="I385" s="5"/>
      <c r="J385" s="5"/>
      <c r="K385" s="5"/>
      <c r="L385" s="5"/>
      <c r="M385" s="42"/>
      <c r="N385" s="5"/>
      <c r="O385" s="13"/>
      <c r="P385" s="312">
        <v>0</v>
      </c>
      <c r="Q385" s="313" t="str">
        <f>IF(AO11="","",AO11)</f>
        <v/>
      </c>
      <c r="R385" s="313" t="str">
        <f>IF(AO19="","",AO19)</f>
        <v/>
      </c>
      <c r="S385" s="313" t="str">
        <f>IF(AO30="","",AO30)</f>
        <v/>
      </c>
      <c r="T385" s="313" t="str">
        <f>IF(AO42="","",AO42)</f>
        <v/>
      </c>
      <c r="U385" s="313" t="str">
        <f>IF(AO57="","",AO57)</f>
        <v/>
      </c>
      <c r="V385" s="314" t="str">
        <f>IF(AO66="","",AO66)</f>
        <v/>
      </c>
      <c r="W385" s="314" t="str">
        <f>IF(AO74="","",AO74)</f>
        <v/>
      </c>
      <c r="X385" s="315" t="str">
        <f>IF(AO82="","",AO82)</f>
        <v/>
      </c>
      <c r="Y385" s="15"/>
    </row>
    <row r="386" spans="1:25" ht="16.5" thickBot="1">
      <c r="A386" s="1">
        <v>46</v>
      </c>
      <c r="B386" s="39"/>
      <c r="C386" s="121">
        <f t="shared" si="86"/>
        <v>300</v>
      </c>
      <c r="D386" s="210" t="str">
        <f t="shared" si="86"/>
        <v/>
      </c>
      <c r="E386" s="210" t="str">
        <f t="shared" si="87"/>
        <v/>
      </c>
      <c r="F386" s="238" t="str">
        <f t="shared" si="87"/>
        <v/>
      </c>
      <c r="G386" s="210" t="str">
        <f t="shared" si="87"/>
        <v/>
      </c>
      <c r="H386" s="5"/>
      <c r="I386" s="5"/>
      <c r="J386" s="5"/>
      <c r="K386" s="5"/>
      <c r="L386" s="5"/>
      <c r="M386" s="42"/>
      <c r="N386" s="5"/>
      <c r="O386" s="13"/>
      <c r="P386" s="316" t="s">
        <v>342</v>
      </c>
      <c r="Q386" s="317" t="str">
        <f>IF(AQ10="","",AVERAGE(AQ10:AQ11))</f>
        <v/>
      </c>
      <c r="R386" s="317" t="str">
        <f>IF(AQ18="","",AVERAGE(AQ18:AQ19))</f>
        <v/>
      </c>
      <c r="S386" s="317" t="str">
        <f>IF(AQ27="","",AVERAGE(AQ27:AQ31))</f>
        <v/>
      </c>
      <c r="T386" s="317" t="str">
        <f>IF(AQ41="","",AVERAGE(AQ41:AQ42))</f>
        <v/>
      </c>
      <c r="U386" s="317" t="str">
        <f>IF(AQ57="","",AVERAGE(AQ57:AQ58))</f>
        <v/>
      </c>
      <c r="V386" s="317" t="str">
        <f>IF(AQ65="","",AVERAGE(AQ65:AQ66))</f>
        <v/>
      </c>
      <c r="W386" s="317" t="str">
        <f>IF(AQ73="","",AVERAGE(AQ73:AQ74))</f>
        <v/>
      </c>
      <c r="X386" s="318" t="str">
        <f>IF(AQ81="","",AVERAGE(AQ81:AQ82))</f>
        <v/>
      </c>
      <c r="Y386" s="15"/>
    </row>
    <row r="387" spans="1:25" ht="16.5" thickBot="1">
      <c r="A387" s="1">
        <v>47</v>
      </c>
      <c r="B387" s="39"/>
      <c r="C387" s="5"/>
      <c r="D387" s="5"/>
      <c r="E387" s="41" t="s">
        <v>335</v>
      </c>
      <c r="F387" s="472" t="str">
        <f>IF(W376="","",W376)</f>
        <v/>
      </c>
      <c r="G387" s="5"/>
      <c r="H387" s="5"/>
      <c r="I387" s="5"/>
      <c r="J387" s="5"/>
      <c r="K387" s="5"/>
      <c r="L387" s="5"/>
      <c r="M387" s="42"/>
      <c r="N387" s="5"/>
      <c r="O387" s="13"/>
      <c r="P387" s="319" t="s">
        <v>343</v>
      </c>
      <c r="Q387" s="470" t="str">
        <f t="shared" ref="Q387:X387" si="88">IF(OR(Q384="",Q385=""),"",ABS(Q385-Q384)/Q384)</f>
        <v/>
      </c>
      <c r="R387" s="470" t="str">
        <f t="shared" si="88"/>
        <v/>
      </c>
      <c r="S387" s="470" t="str">
        <f t="shared" si="88"/>
        <v/>
      </c>
      <c r="T387" s="470" t="str">
        <f t="shared" si="88"/>
        <v/>
      </c>
      <c r="U387" s="470" t="str">
        <f t="shared" si="88"/>
        <v/>
      </c>
      <c r="V387" s="470" t="str">
        <f t="shared" si="88"/>
        <v/>
      </c>
      <c r="W387" s="470" t="str">
        <f t="shared" si="88"/>
        <v/>
      </c>
      <c r="X387" s="471" t="str">
        <f t="shared" si="88"/>
        <v/>
      </c>
      <c r="Y387" s="15"/>
    </row>
    <row r="388" spans="1:25">
      <c r="A388" s="1">
        <v>48</v>
      </c>
      <c r="B388" s="39"/>
      <c r="C388" s="5"/>
      <c r="D388" s="84" t="s">
        <v>163</v>
      </c>
      <c r="E388" s="10" t="s">
        <v>334</v>
      </c>
      <c r="F388" s="5"/>
      <c r="G388" s="5"/>
      <c r="H388" s="5"/>
      <c r="I388" s="5"/>
      <c r="J388" s="5"/>
      <c r="K388" s="5"/>
      <c r="L388" s="5"/>
      <c r="M388" s="42"/>
      <c r="N388" s="5"/>
      <c r="O388" s="13"/>
      <c r="P388" s="316" t="s">
        <v>344</v>
      </c>
      <c r="Q388" s="320">
        <f t="shared" ref="Q388:X388" si="89">IF($Q$380=1,Q382/100+0.03,Q382/100)</f>
        <v>0.27</v>
      </c>
      <c r="R388" s="320">
        <f t="shared" si="89"/>
        <v>0.28000000000000003</v>
      </c>
      <c r="S388" s="320">
        <f t="shared" si="89"/>
        <v>0.31000000000000005</v>
      </c>
      <c r="T388" s="320">
        <f t="shared" si="89"/>
        <v>0.35</v>
      </c>
      <c r="U388" s="320">
        <f t="shared" si="89"/>
        <v>0.31000000000000005</v>
      </c>
      <c r="V388" s="320">
        <f t="shared" si="89"/>
        <v>0.32999999999999996</v>
      </c>
      <c r="W388" s="320">
        <f t="shared" si="89"/>
        <v>0.35</v>
      </c>
      <c r="X388" s="321">
        <f t="shared" si="89"/>
        <v>0.37</v>
      </c>
      <c r="Y388" s="15"/>
    </row>
    <row r="389" spans="1:25" ht="16.5" thickBot="1">
      <c r="A389" s="1">
        <v>49</v>
      </c>
      <c r="B389" s="39"/>
      <c r="C389" s="5"/>
      <c r="D389" s="5"/>
      <c r="E389" s="5"/>
      <c r="F389" s="5"/>
      <c r="G389" s="5"/>
      <c r="H389" s="5"/>
      <c r="I389" s="5"/>
      <c r="J389" s="5"/>
      <c r="K389" s="5"/>
      <c r="L389" s="5"/>
      <c r="M389" s="42"/>
      <c r="N389" s="5"/>
      <c r="O389" s="13"/>
      <c r="P389" s="322" t="s">
        <v>345</v>
      </c>
      <c r="Q389" s="323">
        <f>Q382/100+0.12</f>
        <v>0.36</v>
      </c>
      <c r="R389" s="323">
        <f>R382/100+0.12</f>
        <v>0.37</v>
      </c>
      <c r="S389" s="323">
        <f>S382/100+0.12</f>
        <v>0.4</v>
      </c>
      <c r="T389" s="323">
        <f>T382/100+0.12</f>
        <v>0.44</v>
      </c>
      <c r="U389" s="323">
        <f>U382/100+0.19</f>
        <v>0.47000000000000003</v>
      </c>
      <c r="V389" s="323">
        <f>V382/100+0.19</f>
        <v>0.49</v>
      </c>
      <c r="W389" s="323">
        <f>W382/100+0.19</f>
        <v>0.51</v>
      </c>
      <c r="X389" s="324">
        <f>X382/100+0.19</f>
        <v>0.53</v>
      </c>
      <c r="Y389" s="15"/>
    </row>
    <row r="390" spans="1:25" ht="16.5" thickBot="1">
      <c r="A390" s="1">
        <v>50</v>
      </c>
      <c r="B390" s="39"/>
      <c r="C390" s="45" t="s">
        <v>346</v>
      </c>
      <c r="D390" s="5"/>
      <c r="E390" s="5"/>
      <c r="F390" s="5"/>
      <c r="G390" s="5"/>
      <c r="H390" s="5"/>
      <c r="I390" s="5"/>
      <c r="J390" s="5"/>
      <c r="K390" s="5"/>
      <c r="L390" s="5"/>
      <c r="M390" s="42"/>
      <c r="N390" s="5"/>
      <c r="O390" s="13"/>
      <c r="P390" s="325"/>
      <c r="Q390" s="326" t="str">
        <f>IF(Q386="","",IF($P$326="Mo",IF(AND(Q386&gt;Q388,Q386&lt;Q389),"Pass","Fail"),IF($P$326="W",IF(Q386&gt;Q388,"Pass","Fail"),"")))</f>
        <v/>
      </c>
      <c r="R390" s="326" t="str">
        <f>IF(R386="","",IF($P$326="Mo",IF(AND(R386&gt;R388,R386&lt;R389),"Pass","Fail"),IF($P$326="W",IF(R386&gt;R388,"Pass","Fail"),"")))</f>
        <v/>
      </c>
      <c r="S390" s="326" t="str">
        <f>IF(S386="","",IF($P$326="Mo",IF(AND(S386&gt;S388,S386&lt;S389),"Pass","Fail"),IF($P$326="W",IF(S386&gt;S388,"Pass","Fail"),"")))</f>
        <v/>
      </c>
      <c r="T390" s="326" t="str">
        <f>IF(T386="","",IF($P$326="Mo",IF(AND(T386&gt;T388,T386&lt;T389),"Pass","Fail"),IF($P$326="W",IF(T386&gt;T388,"Pass","Fail"),"")))</f>
        <v/>
      </c>
      <c r="U390" s="326" t="str">
        <f>IF(U386="","",IF($P$337="Mo",IF(AND(U386&gt;U388,U386&lt;U389),"Pass","Fail"),IF($P$337="W",IF(U386&gt;U388,"Pass","Fail"),"")))</f>
        <v/>
      </c>
      <c r="V390" s="326" t="str">
        <f>IF(V386="","",IF($P$337="Mo",IF(AND(V386&gt;V388,V386&lt;V389),"Pass","Fail"),IF($P$337="W",IF(V386&gt;V388,"Pass","Fail"),"")))</f>
        <v/>
      </c>
      <c r="W390" s="326" t="str">
        <f>IF(W386="","",IF($P$337="Mo",IF(AND(W386&gt;W388,W386&lt;W389),"Pass","Fail"),IF($P$337="W",IF(W386&gt;W388,"Pass","Fail"),"")))</f>
        <v/>
      </c>
      <c r="X390" s="326" t="str">
        <f>IF(X386="","",IF($P$337="Mo",IF(AND(X386&gt;X388,X386&lt;X389),"Pass","Fail"),IF($P$337="W",IF(X386&gt;X388,"Pass","Fail"),"")))</f>
        <v/>
      </c>
      <c r="Y390" s="15"/>
    </row>
    <row r="391" spans="1:25">
      <c r="A391" s="1">
        <v>51</v>
      </c>
      <c r="B391" s="39"/>
      <c r="C391" s="307" t="s">
        <v>48</v>
      </c>
      <c r="D391" s="307" t="str">
        <f>$P$326&amp;"/"&amp;$Q$326</f>
        <v>/</v>
      </c>
      <c r="E391" s="307" t="str">
        <f>$P$326&amp;"/"&amp;$Q$326</f>
        <v>/</v>
      </c>
      <c r="F391" s="307" t="str">
        <f>$P$326&amp;"/"&amp;$Q$326</f>
        <v>/</v>
      </c>
      <c r="G391" s="307" t="str">
        <f>$P$326&amp;"/"&amp;$Q$326</f>
        <v>/</v>
      </c>
      <c r="H391" s="307" t="str">
        <f>$P$337&amp;"/"&amp;$Q$337</f>
        <v>/</v>
      </c>
      <c r="I391" s="307" t="str">
        <f>$P$337&amp;"/"&amp;$Q$337</f>
        <v>/</v>
      </c>
      <c r="J391" s="307" t="str">
        <f>$P$337&amp;"/"&amp;$Q$337</f>
        <v>/</v>
      </c>
      <c r="K391" s="307"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90">Q382</f>
        <v>24</v>
      </c>
      <c r="E392" s="65">
        <f t="shared" si="90"/>
        <v>25</v>
      </c>
      <c r="F392" s="65">
        <f t="shared" si="90"/>
        <v>28</v>
      </c>
      <c r="G392" s="65">
        <f t="shared" si="90"/>
        <v>32</v>
      </c>
      <c r="H392" s="65">
        <f t="shared" si="90"/>
        <v>28</v>
      </c>
      <c r="I392" s="65">
        <f t="shared" si="90"/>
        <v>30</v>
      </c>
      <c r="J392" s="65">
        <f t="shared" si="90"/>
        <v>32</v>
      </c>
      <c r="K392" s="65">
        <f t="shared" si="90"/>
        <v>34</v>
      </c>
      <c r="L392" s="5"/>
      <c r="M392" s="42"/>
      <c r="N392" s="5"/>
      <c r="O392" s="13"/>
      <c r="P392" s="84" t="s">
        <v>163</v>
      </c>
      <c r="Q392" s="47" t="s">
        <v>347</v>
      </c>
      <c r="R392" s="47"/>
      <c r="S392" s="47"/>
      <c r="T392" s="47"/>
      <c r="U392" s="47"/>
      <c r="V392" s="77"/>
      <c r="W392" s="77"/>
      <c r="X392" s="77"/>
      <c r="Y392" s="15"/>
    </row>
    <row r="393" spans="1:25">
      <c r="A393" s="1">
        <v>53</v>
      </c>
      <c r="B393" s="39"/>
      <c r="C393" s="316" t="s">
        <v>342</v>
      </c>
      <c r="D393" s="327" t="str">
        <f t="shared" ref="D393:K394" si="91">IF(Q386="","",Q386)</f>
        <v/>
      </c>
      <c r="E393" s="327" t="str">
        <f t="shared" si="91"/>
        <v/>
      </c>
      <c r="F393" s="327" t="str">
        <f t="shared" si="91"/>
        <v/>
      </c>
      <c r="G393" s="327" t="str">
        <f t="shared" si="91"/>
        <v/>
      </c>
      <c r="H393" s="327" t="str">
        <f t="shared" si="91"/>
        <v/>
      </c>
      <c r="I393" s="327" t="str">
        <f t="shared" si="91"/>
        <v/>
      </c>
      <c r="J393" s="327" t="str">
        <f t="shared" si="91"/>
        <v/>
      </c>
      <c r="K393" s="220" t="str">
        <f t="shared" si="91"/>
        <v/>
      </c>
      <c r="L393" s="5"/>
      <c r="M393" s="42"/>
      <c r="N393" s="5"/>
      <c r="O393" s="112" t="s">
        <v>348</v>
      </c>
      <c r="P393" s="77"/>
      <c r="Q393" s="77"/>
      <c r="R393" s="77"/>
      <c r="S393" s="77"/>
      <c r="T393" s="77"/>
      <c r="U393" s="77"/>
      <c r="V393" s="77"/>
      <c r="W393" s="77"/>
      <c r="X393" s="77"/>
      <c r="Y393" s="15"/>
    </row>
    <row r="394" spans="1:25" ht="16.5" thickBot="1">
      <c r="A394" s="1">
        <v>54</v>
      </c>
      <c r="B394" s="39"/>
      <c r="C394" s="319" t="s">
        <v>343</v>
      </c>
      <c r="D394" s="457" t="str">
        <f t="shared" si="91"/>
        <v/>
      </c>
      <c r="E394" s="457" t="str">
        <f t="shared" si="91"/>
        <v/>
      </c>
      <c r="F394" s="457" t="str">
        <f t="shared" si="91"/>
        <v/>
      </c>
      <c r="G394" s="457" t="str">
        <f t="shared" si="91"/>
        <v/>
      </c>
      <c r="H394" s="457" t="str">
        <f t="shared" si="91"/>
        <v/>
      </c>
      <c r="I394" s="457" t="str">
        <f t="shared" si="91"/>
        <v/>
      </c>
      <c r="J394" s="457" t="str">
        <f t="shared" si="91"/>
        <v/>
      </c>
      <c r="K394" s="459" t="str">
        <f t="shared" si="91"/>
        <v/>
      </c>
      <c r="L394" s="5"/>
      <c r="M394" s="42"/>
      <c r="N394" s="5"/>
      <c r="O394" s="13"/>
      <c r="P394" s="307" t="s">
        <v>48</v>
      </c>
      <c r="Q394" s="307" t="str">
        <f>$P$347&amp;"/"&amp;$Q$347</f>
        <v>/</v>
      </c>
      <c r="R394" s="307" t="str">
        <f>$P$347&amp;"/"&amp;$Q$347</f>
        <v>/</v>
      </c>
      <c r="S394" s="307" t="str">
        <f>$P$347&amp;"/"&amp;$Q$347</f>
        <v>/</v>
      </c>
      <c r="T394" s="307" t="str">
        <f>$P$347&amp;"/"&amp;$Q$347</f>
        <v>/</v>
      </c>
      <c r="U394" s="307" t="str">
        <f>$P$347&amp;"/"&amp;$Q$347</f>
        <v>/</v>
      </c>
      <c r="V394" s="77"/>
      <c r="W394" s="77"/>
      <c r="X394" s="77"/>
      <c r="Y394" s="15"/>
    </row>
    <row r="395" spans="1:25">
      <c r="A395" s="1">
        <v>55</v>
      </c>
      <c r="B395" s="39"/>
      <c r="C395" s="316" t="s">
        <v>344</v>
      </c>
      <c r="D395" s="327">
        <f t="shared" ref="D395:K397" si="92">Q388</f>
        <v>0.27</v>
      </c>
      <c r="E395" s="327">
        <f t="shared" si="92"/>
        <v>0.28000000000000003</v>
      </c>
      <c r="F395" s="327">
        <f t="shared" si="92"/>
        <v>0.31000000000000005</v>
      </c>
      <c r="G395" s="327">
        <f t="shared" si="92"/>
        <v>0.35</v>
      </c>
      <c r="H395" s="327">
        <f t="shared" si="92"/>
        <v>0.31000000000000005</v>
      </c>
      <c r="I395" s="327">
        <f t="shared" si="92"/>
        <v>0.32999999999999996</v>
      </c>
      <c r="J395" s="327">
        <f t="shared" si="92"/>
        <v>0.35</v>
      </c>
      <c r="K395" s="220">
        <f t="shared" si="92"/>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28"/>
    </row>
    <row r="396" spans="1:25" ht="16.5" thickBot="1">
      <c r="A396" s="1">
        <v>56</v>
      </c>
      <c r="B396" s="39"/>
      <c r="C396" s="319" t="s">
        <v>345</v>
      </c>
      <c r="D396" s="215">
        <f t="shared" si="92"/>
        <v>0.36</v>
      </c>
      <c r="E396" s="215">
        <f t="shared" si="92"/>
        <v>0.37</v>
      </c>
      <c r="F396" s="215">
        <f t="shared" si="92"/>
        <v>0.4</v>
      </c>
      <c r="G396" s="215">
        <f t="shared" si="92"/>
        <v>0.44</v>
      </c>
      <c r="H396" s="215">
        <f t="shared" si="92"/>
        <v>0.47000000000000003</v>
      </c>
      <c r="I396" s="215">
        <f t="shared" si="92"/>
        <v>0.49</v>
      </c>
      <c r="J396" s="215">
        <f t="shared" si="92"/>
        <v>0.51</v>
      </c>
      <c r="K396" s="226">
        <f t="shared" si="92"/>
        <v>0.53</v>
      </c>
      <c r="L396" s="5"/>
      <c r="M396" s="42"/>
      <c r="N396" s="5"/>
      <c r="O396" s="13"/>
      <c r="P396" s="308" t="s">
        <v>340</v>
      </c>
      <c r="Q396" s="592" t="s">
        <v>341</v>
      </c>
      <c r="R396" s="592"/>
      <c r="S396" s="592"/>
      <c r="T396" s="592"/>
      <c r="U396" s="592"/>
      <c r="V396" s="77"/>
      <c r="W396" s="77"/>
      <c r="X396" s="77"/>
      <c r="Y396" s="328"/>
    </row>
    <row r="397" spans="1:25" ht="16.5" thickBot="1">
      <c r="A397" s="1">
        <v>57</v>
      </c>
      <c r="B397" s="39"/>
      <c r="C397" s="41" t="s">
        <v>180</v>
      </c>
      <c r="D397" s="171" t="str">
        <f t="shared" si="92"/>
        <v/>
      </c>
      <c r="E397" s="172" t="str">
        <f t="shared" si="92"/>
        <v/>
      </c>
      <c r="F397" s="172" t="str">
        <f t="shared" si="92"/>
        <v/>
      </c>
      <c r="G397" s="172" t="str">
        <f t="shared" si="92"/>
        <v/>
      </c>
      <c r="H397" s="172" t="str">
        <f t="shared" si="92"/>
        <v/>
      </c>
      <c r="I397" s="172" t="str">
        <f t="shared" si="92"/>
        <v/>
      </c>
      <c r="J397" s="172" t="str">
        <f t="shared" si="92"/>
        <v/>
      </c>
      <c r="K397" s="174" t="str">
        <f t="shared" si="92"/>
        <v/>
      </c>
      <c r="L397" s="5"/>
      <c r="M397" s="42"/>
      <c r="N397" s="5"/>
      <c r="O397" s="13"/>
      <c r="P397" s="309">
        <v>0</v>
      </c>
      <c r="Q397" s="310" t="str">
        <f>IF(AO91="","",AO91)</f>
        <v/>
      </c>
      <c r="R397" s="310" t="str">
        <f>IF(AO99="","",AO99)</f>
        <v/>
      </c>
      <c r="S397" s="310" t="str">
        <f>IF(AO107="","",AO107)</f>
        <v/>
      </c>
      <c r="T397" s="310" t="str">
        <f>IF(AO115="","",AO115)</f>
        <v/>
      </c>
      <c r="U397" s="310" t="str">
        <f>IF(AO123="","",AO123)</f>
        <v/>
      </c>
      <c r="V397" s="329"/>
      <c r="W397" s="308"/>
      <c r="X397" s="308"/>
      <c r="Y397" s="15"/>
    </row>
    <row r="398" spans="1:25" ht="16.5" thickBot="1">
      <c r="A398" s="1">
        <v>58</v>
      </c>
      <c r="B398" s="39"/>
      <c r="C398" s="5"/>
      <c r="D398" s="77"/>
      <c r="E398" s="77"/>
      <c r="F398" s="5"/>
      <c r="G398" s="5"/>
      <c r="H398" s="5"/>
      <c r="I398" s="5"/>
      <c r="J398" s="5"/>
      <c r="K398" s="5"/>
      <c r="L398" s="5"/>
      <c r="M398" s="42"/>
      <c r="N398" s="5"/>
      <c r="O398" s="13"/>
      <c r="P398" s="312">
        <v>0</v>
      </c>
      <c r="Q398" s="313" t="str">
        <f>IF(AO92="","",AO92)</f>
        <v/>
      </c>
      <c r="R398" s="313" t="str">
        <f>IF(AO100="","",AO100)</f>
        <v/>
      </c>
      <c r="S398" s="313" t="str">
        <f>IF(AO108="","",AO108)</f>
        <v/>
      </c>
      <c r="T398" s="313" t="str">
        <f>IF(AO116="","",AO116)</f>
        <v/>
      </c>
      <c r="U398" s="313" t="str">
        <f>IF(AO124="","",AO124)</f>
        <v/>
      </c>
      <c r="V398" s="329"/>
      <c r="W398" s="308"/>
      <c r="X398" s="308"/>
      <c r="Y398" s="15"/>
    </row>
    <row r="399" spans="1:25">
      <c r="A399" s="1">
        <v>59</v>
      </c>
      <c r="B399" s="39"/>
      <c r="C399" s="307" t="s">
        <v>48</v>
      </c>
      <c r="D399" s="307" t="str">
        <f>$P$347&amp;"/"&amp;$Q$347</f>
        <v>/</v>
      </c>
      <c r="E399" s="307" t="str">
        <f>$P$347&amp;"/"&amp;$Q$347</f>
        <v>/</v>
      </c>
      <c r="F399" s="307" t="str">
        <f>$P$347&amp;"/"&amp;$Q$347</f>
        <v>/</v>
      </c>
      <c r="G399" s="307" t="str">
        <f>$P$347&amp;"/"&amp;$Q$347</f>
        <v>/</v>
      </c>
      <c r="H399" s="307" t="str">
        <f>$P$347&amp;"/"&amp;$Q$347</f>
        <v>/</v>
      </c>
      <c r="I399" s="5"/>
      <c r="J399" s="5"/>
      <c r="K399" s="5"/>
      <c r="L399" s="5"/>
      <c r="M399" s="42"/>
      <c r="N399" s="5"/>
      <c r="O399" s="13"/>
      <c r="P399" s="316" t="s">
        <v>342</v>
      </c>
      <c r="Q399" s="317" t="str">
        <f>IF(AQ91="","",AVERAGE(AQ91:AQ92))</f>
        <v/>
      </c>
      <c r="R399" s="317" t="str">
        <f>IF(AQ99="","",AVERAGE(AQ99:AQ100))</f>
        <v/>
      </c>
      <c r="S399" s="317" t="str">
        <f>IF(AQ107="","",AVERAGE(AQ107:AQ108))</f>
        <v/>
      </c>
      <c r="T399" s="317" t="str">
        <f>IF(AQ115="","",AVERAGE(AQ115:AQ116))</f>
        <v/>
      </c>
      <c r="U399" s="317" t="str">
        <f>IF(AQ123="","",AVERAGE(AQ123:AQ124))</f>
        <v/>
      </c>
      <c r="V399" s="330"/>
      <c r="W399" s="331"/>
      <c r="X399" s="331"/>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9" t="s">
        <v>343</v>
      </c>
      <c r="Q400" s="470" t="str">
        <f>IF(OR(Q397="",Q398=""),"",ABS(Q398-Q397)/Q397)</f>
        <v/>
      </c>
      <c r="R400" s="470" t="str">
        <f>IF(OR(R397="",R398=""),"",ABS(R398-R397)/R397)</f>
        <v/>
      </c>
      <c r="S400" s="470" t="str">
        <f>IF(OR(S397="",S398=""),"",ABS(S398-S397)/S397)</f>
        <v/>
      </c>
      <c r="T400" s="470" t="str">
        <f>IF(OR(T397="",T398=""),"",ABS(T398-T397)/T397)</f>
        <v/>
      </c>
      <c r="U400" s="470" t="str">
        <f>IF(OR(U397="",U398=""),"",ABS(U398-U397)/U397)</f>
        <v/>
      </c>
      <c r="V400" s="332"/>
      <c r="W400" s="333"/>
      <c r="X400" s="333"/>
      <c r="Y400" s="15"/>
    </row>
    <row r="401" spans="1:25">
      <c r="A401" s="1">
        <v>61</v>
      </c>
      <c r="B401" s="39"/>
      <c r="C401" s="316" t="s">
        <v>342</v>
      </c>
      <c r="D401" s="327" t="str">
        <f t="shared" ref="D401:H404" si="93">IF(Q399="","",Q399)</f>
        <v/>
      </c>
      <c r="E401" s="327" t="str">
        <f t="shared" si="93"/>
        <v/>
      </c>
      <c r="F401" s="327" t="str">
        <f t="shared" si="93"/>
        <v/>
      </c>
      <c r="G401" s="327" t="str">
        <f t="shared" si="93"/>
        <v/>
      </c>
      <c r="H401" s="327" t="str">
        <f t="shared" si="93"/>
        <v/>
      </c>
      <c r="I401" s="5"/>
      <c r="J401" s="5"/>
      <c r="K401" s="5"/>
      <c r="L401" s="5"/>
      <c r="M401" s="42"/>
      <c r="N401" s="5"/>
      <c r="O401" s="13"/>
      <c r="P401" s="316" t="s">
        <v>344</v>
      </c>
      <c r="Q401" s="320">
        <f>IF($Q$380=1,Q395/100+0.03,Q395/100)</f>
        <v>0.31000000000000005</v>
      </c>
      <c r="R401" s="320">
        <f>IF($Q$380=1,R395/100+0.03,R395/100)</f>
        <v>0.32999999999999996</v>
      </c>
      <c r="S401" s="320">
        <f>IF($Q$380=1,S395/100+0.03,S395/100)</f>
        <v>0.35</v>
      </c>
      <c r="T401" s="320">
        <f>IF($Q$380=1,T395/100+0.03,T395/100)</f>
        <v>0.37</v>
      </c>
      <c r="U401" s="320">
        <f>IF($Q$380=1,U395/100+0.03,U395/100)</f>
        <v>0.41000000000000003</v>
      </c>
      <c r="V401" s="334"/>
      <c r="W401" s="335"/>
      <c r="X401" s="335"/>
      <c r="Y401" s="15"/>
    </row>
    <row r="402" spans="1:25" ht="16.5" thickBot="1">
      <c r="A402" s="1">
        <v>62</v>
      </c>
      <c r="B402" s="39"/>
      <c r="C402" s="319" t="s">
        <v>343</v>
      </c>
      <c r="D402" s="457" t="str">
        <f t="shared" si="93"/>
        <v/>
      </c>
      <c r="E402" s="457" t="str">
        <f t="shared" si="93"/>
        <v/>
      </c>
      <c r="F402" s="457" t="str">
        <f t="shared" si="93"/>
        <v/>
      </c>
      <c r="G402" s="457" t="str">
        <f t="shared" si="93"/>
        <v/>
      </c>
      <c r="H402" s="457" t="str">
        <f t="shared" si="93"/>
        <v/>
      </c>
      <c r="I402" s="5"/>
      <c r="J402" s="5"/>
      <c r="K402" s="5"/>
      <c r="L402" s="5"/>
      <c r="M402" s="42"/>
      <c r="N402" s="5"/>
      <c r="O402" s="13"/>
      <c r="P402" s="322" t="s">
        <v>345</v>
      </c>
      <c r="Q402" s="323">
        <f>Q395/100+0.12</f>
        <v>0.4</v>
      </c>
      <c r="R402" s="323">
        <f>R395/100+0.12</f>
        <v>0.42</v>
      </c>
      <c r="S402" s="323">
        <f>S395/100+0.12</f>
        <v>0.44</v>
      </c>
      <c r="T402" s="323">
        <f>T395/100+0.12</f>
        <v>0.46</v>
      </c>
      <c r="U402" s="323">
        <f>U395/100+0.19</f>
        <v>0.57000000000000006</v>
      </c>
      <c r="V402" s="334"/>
      <c r="W402" s="335"/>
      <c r="X402" s="335"/>
      <c r="Y402" s="15"/>
    </row>
    <row r="403" spans="1:25" ht="16.5" thickBot="1">
      <c r="A403" s="1">
        <v>63</v>
      </c>
      <c r="B403" s="39"/>
      <c r="C403" s="316" t="s">
        <v>344</v>
      </c>
      <c r="D403" s="327">
        <f t="shared" si="93"/>
        <v>0.31000000000000005</v>
      </c>
      <c r="E403" s="327">
        <f t="shared" si="93"/>
        <v>0.32999999999999996</v>
      </c>
      <c r="F403" s="327">
        <f t="shared" si="93"/>
        <v>0.35</v>
      </c>
      <c r="G403" s="327">
        <f t="shared" si="93"/>
        <v>0.37</v>
      </c>
      <c r="H403" s="327">
        <f t="shared" si="93"/>
        <v>0.41000000000000003</v>
      </c>
      <c r="I403" s="5"/>
      <c r="J403" s="5"/>
      <c r="K403" s="5"/>
      <c r="L403" s="5"/>
      <c r="M403" s="42"/>
      <c r="N403" s="5"/>
      <c r="O403" s="13"/>
      <c r="P403" s="325"/>
      <c r="Q403" s="326" t="str">
        <f>IF(Q399="","",IF($P$326="Mo",IF(AND(Q399&gt;Q401,Q399&lt;Q402),"Pass","Fail"),IF($P$326="W",IF(Q399&gt;Q401,"Pass","Fail"),"")))</f>
        <v/>
      </c>
      <c r="R403" s="326" t="str">
        <f>IF(R399="","",IF($P$326="Mo",IF(AND(R399&gt;R401,R399&lt;R402),"Pass","Fail"),IF($P$326="W",IF(R399&gt;R401,"Pass","Fail"),"")))</f>
        <v/>
      </c>
      <c r="S403" s="326" t="str">
        <f>IF(S399="","",IF($P$326="Mo",IF(AND(S399&gt;S401,S399&lt;S402),"Pass","Fail"),IF($P$326="W",IF(S399&gt;S401,"Pass","Fail"),"")))</f>
        <v/>
      </c>
      <c r="T403" s="326" t="str">
        <f>IF(T399="","",IF($P$326="Mo",IF(AND(T399&gt;T401,T399&lt;T402),"Pass","Fail"),IF($P$326="W",IF(T399&gt;T401,"Pass","Fail"),"")))</f>
        <v/>
      </c>
      <c r="U403" s="326" t="str">
        <f>IF(U399="","",IF($P$337="Mo",IF(AND(U399&gt;U401,U399&lt;U402),"Pass","Fail"),IF($P$337="W",IF(U399&gt;U401,"Pass","Fail"),"")))</f>
        <v/>
      </c>
      <c r="V403" s="332"/>
      <c r="W403" s="333"/>
      <c r="X403" s="333"/>
      <c r="Y403" s="15"/>
    </row>
    <row r="404" spans="1:25" ht="16.5" thickBot="1">
      <c r="A404" s="1">
        <v>64</v>
      </c>
      <c r="B404" s="39"/>
      <c r="C404" s="319" t="s">
        <v>345</v>
      </c>
      <c r="D404" s="215">
        <f t="shared" si="93"/>
        <v>0.4</v>
      </c>
      <c r="E404" s="215">
        <f t="shared" si="93"/>
        <v>0.42</v>
      </c>
      <c r="F404" s="215">
        <f t="shared" si="93"/>
        <v>0.44</v>
      </c>
      <c r="G404" s="215">
        <f t="shared" si="93"/>
        <v>0.46</v>
      </c>
      <c r="H404" s="215">
        <f t="shared" si="93"/>
        <v>0.57000000000000006</v>
      </c>
      <c r="I404" s="5"/>
      <c r="J404" s="5"/>
      <c r="K404" s="5"/>
      <c r="L404" s="5"/>
      <c r="M404" s="42"/>
      <c r="N404" s="5"/>
      <c r="O404" s="13"/>
      <c r="P404" s="84" t="s">
        <v>163</v>
      </c>
      <c r="Q404" s="47" t="s">
        <v>349</v>
      </c>
      <c r="R404" s="47"/>
      <c r="S404" s="47"/>
      <c r="T404" s="47"/>
      <c r="U404" s="47"/>
      <c r="V404" s="47"/>
      <c r="W404" s="47"/>
      <c r="X404" s="47"/>
      <c r="Y404" s="328"/>
    </row>
    <row r="405" spans="1:25" ht="16.5" thickBot="1">
      <c r="A405" s="1">
        <v>65</v>
      </c>
      <c r="B405" s="39"/>
      <c r="C405" s="41" t="s">
        <v>180</v>
      </c>
      <c r="D405" s="171" t="str">
        <f>IF($O$34=2,"NA",IF(Q403="","",Q403))</f>
        <v>NA</v>
      </c>
      <c r="E405" s="172" t="str">
        <f>IF($O$34=2,"NA",IF(R403="","",R403))</f>
        <v>NA</v>
      </c>
      <c r="F405" s="172" t="str">
        <f>IF($O$34=2,"NA",IF(S403="","",S403))</f>
        <v>NA</v>
      </c>
      <c r="G405" s="172" t="str">
        <f>IF($O$34=2,"NA",IF(T403="","",T403))</f>
        <v>NA</v>
      </c>
      <c r="H405" s="172" t="str">
        <f>IF($O$34=2,"NA",IF(U403="","",U403))</f>
        <v>NA</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7" t="s">
        <v>163</v>
      </c>
      <c r="E406" s="336"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37" t="s">
        <v>263</v>
      </c>
      <c r="P407" s="41" t="s">
        <v>23</v>
      </c>
      <c r="Q407" s="338"/>
      <c r="R407" s="41" t="s">
        <v>322</v>
      </c>
      <c r="S407" s="113"/>
      <c r="T407" s="5"/>
      <c r="U407" s="41" t="s">
        <v>351</v>
      </c>
      <c r="V407" s="339"/>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94">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94"/>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94"/>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94"/>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94"/>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94"/>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37"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9"/>
      <c r="S418" s="5"/>
      <c r="T418" s="5"/>
      <c r="U418" s="41" t="s">
        <v>271</v>
      </c>
      <c r="V418" s="339"/>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37"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40" t="s">
        <v>354</v>
      </c>
      <c r="Q425" s="233" t="s">
        <v>316</v>
      </c>
      <c r="R425" s="340" t="s">
        <v>268</v>
      </c>
      <c r="S425" s="233" t="s">
        <v>316</v>
      </c>
      <c r="T425" s="340" t="s">
        <v>355</v>
      </c>
      <c r="U425" s="233"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41" t="str">
        <f t="shared" ref="Q426:Q431" si="95">IF(AB109="","",AB109)</f>
        <v/>
      </c>
      <c r="R426" s="198"/>
      <c r="S426" s="341" t="str">
        <f t="shared" ref="S426:S431" si="96">IF(AB115="","",AB115)</f>
        <v/>
      </c>
      <c r="T426" s="198"/>
      <c r="U426" s="341" t="str">
        <f t="shared" ref="U426:U431" si="97">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41" t="str">
        <f t="shared" si="95"/>
        <v/>
      </c>
      <c r="R427" s="198"/>
      <c r="S427" s="341" t="str">
        <f t="shared" si="96"/>
        <v/>
      </c>
      <c r="T427" s="198"/>
      <c r="U427" s="341" t="str">
        <f t="shared" si="97"/>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41" t="str">
        <f t="shared" si="95"/>
        <v/>
      </c>
      <c r="R428" s="198"/>
      <c r="S428" s="341" t="str">
        <f t="shared" si="96"/>
        <v/>
      </c>
      <c r="T428" s="198"/>
      <c r="U428" s="341" t="str">
        <f t="shared" si="97"/>
        <v/>
      </c>
      <c r="V428" s="77"/>
      <c r="W428" s="41"/>
      <c r="X428" s="77"/>
      <c r="Y428" s="139"/>
    </row>
    <row r="429" spans="1:25">
      <c r="A429" s="16"/>
      <c r="B429" s="5"/>
      <c r="C429" s="5"/>
      <c r="D429" s="5"/>
      <c r="E429" s="5"/>
      <c r="F429" s="5"/>
      <c r="G429" s="5"/>
      <c r="H429" s="5"/>
      <c r="I429" s="5"/>
      <c r="J429" s="5"/>
      <c r="K429" s="5"/>
      <c r="L429" s="5"/>
      <c r="M429" s="5"/>
      <c r="N429" s="5"/>
      <c r="O429" s="138" t="s">
        <v>274</v>
      </c>
      <c r="P429" s="198"/>
      <c r="Q429" s="341" t="str">
        <f t="shared" si="95"/>
        <v/>
      </c>
      <c r="R429" s="198"/>
      <c r="S429" s="341" t="str">
        <f t="shared" si="96"/>
        <v/>
      </c>
      <c r="T429" s="198"/>
      <c r="U429" s="341" t="str">
        <f t="shared" si="97"/>
        <v/>
      </c>
      <c r="V429" s="77"/>
      <c r="W429" s="41"/>
      <c r="X429" s="77"/>
      <c r="Y429" s="139"/>
    </row>
    <row r="430" spans="1:25">
      <c r="A430" s="16"/>
      <c r="B430" s="5"/>
      <c r="C430" s="5"/>
      <c r="D430" s="5"/>
      <c r="E430" s="5"/>
      <c r="F430" s="5"/>
      <c r="G430" s="5"/>
      <c r="H430" s="5"/>
      <c r="I430" s="5"/>
      <c r="J430" s="5"/>
      <c r="K430" s="5"/>
      <c r="L430" s="5"/>
      <c r="M430" s="5"/>
      <c r="N430" s="5"/>
      <c r="O430" s="138" t="s">
        <v>277</v>
      </c>
      <c r="P430" s="198"/>
      <c r="Q430" s="341" t="str">
        <f t="shared" si="95"/>
        <v/>
      </c>
      <c r="R430" s="198"/>
      <c r="S430" s="341" t="str">
        <f t="shared" si="96"/>
        <v/>
      </c>
      <c r="T430" s="198"/>
      <c r="U430" s="341" t="str">
        <f t="shared" si="97"/>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42" t="str">
        <f t="shared" si="95"/>
        <v/>
      </c>
      <c r="R431" s="202"/>
      <c r="S431" s="342" t="str">
        <f t="shared" si="96"/>
        <v/>
      </c>
      <c r="T431" s="202"/>
      <c r="U431" s="342" t="str">
        <f t="shared" si="97"/>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v>8.0299999999999994</v>
      </c>
      <c r="W438" s="5"/>
      <c r="X438" s="5"/>
      <c r="Y438" s="15"/>
    </row>
    <row r="439" spans="1:25">
      <c r="A439" s="16"/>
      <c r="B439" s="5"/>
      <c r="C439" s="5"/>
      <c r="D439" s="5"/>
      <c r="E439" s="5"/>
      <c r="F439" s="5"/>
      <c r="G439" s="5"/>
      <c r="H439" s="5"/>
      <c r="I439" s="5"/>
      <c r="J439" s="5"/>
      <c r="K439" s="5"/>
      <c r="L439" s="5"/>
      <c r="M439" s="5"/>
      <c r="N439" s="5"/>
      <c r="O439" s="13"/>
      <c r="P439" s="41" t="s">
        <v>29</v>
      </c>
      <c r="Q439" s="338"/>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38"/>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8" t="str">
        <f>IF(OR(T438="",U438=""),"",(T438-50)/U438)</f>
        <v/>
      </c>
      <c r="U441" s="343" t="str">
        <f>IF(AB128="","",AB128)</f>
        <v/>
      </c>
      <c r="V441" s="287" t="str">
        <f>IF(OR(T441="",U441=""),"",(T441-U441)/U441)</f>
        <v/>
      </c>
      <c r="W441" s="279"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8" t="str">
        <f>IF(OR(T438="",T437=""),"",(T438-T437)/U438)</f>
        <v/>
      </c>
      <c r="U442" s="343" t="str">
        <f>IF(AB129="","",AB129)</f>
        <v/>
      </c>
      <c r="V442" s="287"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44"/>
      <c r="P446" s="345"/>
      <c r="Q446" s="345"/>
      <c r="R446" s="345"/>
      <c r="S446" s="346" t="s">
        <v>361</v>
      </c>
      <c r="T446" s="345"/>
      <c r="U446" s="345"/>
      <c r="V446" s="345"/>
      <c r="W446" s="345"/>
      <c r="X446" s="345"/>
      <c r="Y446" s="347"/>
    </row>
    <row r="447" spans="1:25">
      <c r="A447" s="16"/>
      <c r="B447" s="5"/>
      <c r="C447" s="5"/>
      <c r="D447" s="5"/>
      <c r="E447" s="5"/>
      <c r="F447" s="5"/>
      <c r="G447" s="5"/>
      <c r="H447" s="5"/>
      <c r="I447" s="5"/>
      <c r="J447" s="5"/>
      <c r="K447" s="5"/>
      <c r="L447" s="5"/>
      <c r="M447" s="5"/>
      <c r="N447" s="5"/>
      <c r="O447" s="235"/>
      <c r="P447" s="79" t="s">
        <v>181</v>
      </c>
      <c r="Q447" s="348"/>
      <c r="R447" s="349"/>
      <c r="S447" s="350" t="str">
        <f>IF(AB131="","",AB131)</f>
        <v/>
      </c>
      <c r="T447" s="157"/>
      <c r="U447" s="157"/>
      <c r="V447" s="47"/>
      <c r="W447" s="10"/>
      <c r="X447" s="157"/>
      <c r="Y447" s="328"/>
    </row>
    <row r="448" spans="1:25">
      <c r="A448" s="16"/>
      <c r="B448" s="5"/>
      <c r="C448" s="5"/>
      <c r="D448" s="5"/>
      <c r="E448" s="5"/>
      <c r="F448" s="5"/>
      <c r="G448" s="5"/>
      <c r="H448" s="5"/>
      <c r="I448" s="5"/>
      <c r="J448" s="5"/>
      <c r="K448" s="5"/>
      <c r="L448" s="5"/>
      <c r="M448" s="5"/>
      <c r="N448" s="5"/>
      <c r="O448" s="235"/>
      <c r="P448" s="351" t="s">
        <v>182</v>
      </c>
      <c r="Q448" s="159"/>
      <c r="R448" s="352">
        <f>LEN(Q447)</f>
        <v>0</v>
      </c>
      <c r="S448" s="160"/>
      <c r="T448" s="160"/>
      <c r="U448" s="353" t="s">
        <v>362</v>
      </c>
      <c r="V448" s="160"/>
      <c r="W448" s="160"/>
      <c r="X448" s="160"/>
      <c r="Y448" s="328"/>
    </row>
    <row r="449" spans="1:25">
      <c r="A449" s="16"/>
      <c r="B449" s="5"/>
      <c r="C449" s="5"/>
      <c r="D449" s="5"/>
      <c r="E449" s="5"/>
      <c r="F449" s="5"/>
      <c r="G449" s="5"/>
      <c r="H449" s="5"/>
      <c r="I449" s="5"/>
      <c r="J449" s="5"/>
      <c r="K449" s="5"/>
      <c r="L449" s="5"/>
      <c r="M449" s="5"/>
      <c r="N449" s="5"/>
      <c r="O449" s="235"/>
      <c r="P449" s="79" t="s">
        <v>363</v>
      </c>
      <c r="Q449" s="348"/>
      <c r="R449" s="349"/>
      <c r="S449" s="350" t="str">
        <f>IF(AB133="","",AB133)</f>
        <v/>
      </c>
      <c r="T449" s="157"/>
      <c r="U449" s="157"/>
      <c r="V449" s="47"/>
      <c r="W449" s="10"/>
      <c r="X449" s="157"/>
      <c r="Y449" s="328"/>
    </row>
    <row r="450" spans="1:25">
      <c r="A450" s="16"/>
      <c r="B450" s="5"/>
      <c r="C450" s="5"/>
      <c r="D450" s="5"/>
      <c r="E450" s="5"/>
      <c r="F450" s="5"/>
      <c r="G450" s="5"/>
      <c r="H450" s="5"/>
      <c r="I450" s="5"/>
      <c r="J450" s="5"/>
      <c r="K450" s="5"/>
      <c r="L450" s="5"/>
      <c r="M450" s="5"/>
      <c r="N450" s="5"/>
      <c r="O450" s="235"/>
      <c r="P450" s="351" t="s">
        <v>182</v>
      </c>
      <c r="Q450" s="159"/>
      <c r="R450" s="352">
        <f>LEN(Q449)</f>
        <v>0</v>
      </c>
      <c r="S450" s="160"/>
      <c r="T450" s="160"/>
      <c r="U450" s="353" t="s">
        <v>364</v>
      </c>
      <c r="V450" s="160"/>
      <c r="W450" s="160"/>
      <c r="X450" s="160"/>
      <c r="Y450" s="328"/>
    </row>
    <row r="451" spans="1:25">
      <c r="A451" s="16"/>
      <c r="B451" s="5"/>
      <c r="C451" s="5"/>
      <c r="D451" s="5"/>
      <c r="E451" s="5"/>
      <c r="F451" s="5"/>
      <c r="G451" s="5"/>
      <c r="H451" s="5"/>
      <c r="I451" s="5"/>
      <c r="J451" s="5"/>
      <c r="K451" s="5"/>
      <c r="L451" s="5"/>
      <c r="M451" s="5"/>
      <c r="N451" s="5"/>
      <c r="O451" s="235"/>
      <c r="P451" s="79" t="s">
        <v>363</v>
      </c>
      <c r="Q451" s="348"/>
      <c r="R451" s="349"/>
      <c r="S451" s="350" t="str">
        <f>IF(AB135="","",AB135)</f>
        <v/>
      </c>
      <c r="T451" s="157"/>
      <c r="U451" s="157"/>
      <c r="V451" s="47"/>
      <c r="W451" s="10"/>
      <c r="X451" s="157"/>
      <c r="Y451" s="328"/>
    </row>
    <row r="452" spans="1:25">
      <c r="A452" s="16"/>
      <c r="B452" s="5"/>
      <c r="C452" s="5"/>
      <c r="D452" s="5"/>
      <c r="E452" s="5"/>
      <c r="F452" s="5"/>
      <c r="G452" s="5"/>
      <c r="H452" s="5"/>
      <c r="I452" s="5"/>
      <c r="J452" s="5"/>
      <c r="K452" s="5"/>
      <c r="L452" s="5"/>
      <c r="M452" s="5"/>
      <c r="N452" s="5"/>
      <c r="O452" s="235"/>
      <c r="P452" s="351" t="s">
        <v>182</v>
      </c>
      <c r="Q452" s="159"/>
      <c r="R452" s="352">
        <f>LEN(Q451)</f>
        <v>0</v>
      </c>
      <c r="S452" s="160"/>
      <c r="T452" s="160"/>
      <c r="U452" s="353" t="s">
        <v>365</v>
      </c>
      <c r="V452" s="160"/>
      <c r="W452" s="160"/>
      <c r="X452" s="160"/>
      <c r="Y452" s="328"/>
    </row>
    <row r="453" spans="1:25">
      <c r="A453" s="16"/>
      <c r="B453" s="5"/>
      <c r="C453" s="5"/>
      <c r="D453" s="5"/>
      <c r="E453" s="5"/>
      <c r="F453" s="5"/>
      <c r="G453" s="5"/>
      <c r="H453" s="5"/>
      <c r="I453" s="5"/>
      <c r="J453" s="5"/>
      <c r="K453" s="5"/>
      <c r="L453" s="5"/>
      <c r="M453" s="5"/>
      <c r="N453" s="5"/>
      <c r="O453" s="235"/>
      <c r="P453" s="79" t="s">
        <v>363</v>
      </c>
      <c r="Q453" s="348"/>
      <c r="R453" s="349"/>
      <c r="S453" s="350" t="str">
        <f>IF(AB137="","",AB137)</f>
        <v/>
      </c>
      <c r="T453" s="157"/>
      <c r="U453" s="157"/>
      <c r="V453" s="47"/>
      <c r="W453" s="10"/>
      <c r="X453" s="157"/>
      <c r="Y453" s="328"/>
    </row>
    <row r="454" spans="1:25">
      <c r="A454" s="16"/>
      <c r="B454" s="5"/>
      <c r="C454" s="5"/>
      <c r="D454" s="5"/>
      <c r="E454" s="5"/>
      <c r="F454" s="5"/>
      <c r="G454" s="5"/>
      <c r="H454" s="5"/>
      <c r="I454" s="5"/>
      <c r="J454" s="5"/>
      <c r="K454" s="5"/>
      <c r="L454" s="5"/>
      <c r="M454" s="5"/>
      <c r="N454" s="5"/>
      <c r="O454" s="235"/>
      <c r="P454" s="351" t="s">
        <v>182</v>
      </c>
      <c r="Q454" s="159"/>
      <c r="R454" s="352">
        <f>LEN(Q453)</f>
        <v>0</v>
      </c>
      <c r="S454" s="160"/>
      <c r="T454" s="160"/>
      <c r="U454" s="353" t="s">
        <v>366</v>
      </c>
      <c r="V454" s="160"/>
      <c r="W454" s="160"/>
      <c r="X454" s="160"/>
      <c r="Y454" s="328"/>
    </row>
    <row r="455" spans="1:25">
      <c r="A455" s="16"/>
      <c r="B455" s="5"/>
      <c r="C455" s="5"/>
      <c r="D455" s="5"/>
      <c r="E455" s="5"/>
      <c r="F455" s="5"/>
      <c r="G455" s="5"/>
      <c r="H455" s="5"/>
      <c r="I455" s="5"/>
      <c r="J455" s="5"/>
      <c r="K455" s="5"/>
      <c r="L455" s="5"/>
      <c r="M455" s="5"/>
      <c r="N455" s="5"/>
      <c r="O455" s="235"/>
      <c r="P455" s="79" t="s">
        <v>363</v>
      </c>
      <c r="Q455" s="348"/>
      <c r="R455" s="349"/>
      <c r="S455" s="350" t="str">
        <f>IF(AB139="","",AB139)</f>
        <v/>
      </c>
      <c r="T455" s="157"/>
      <c r="U455" s="157"/>
      <c r="V455" s="47"/>
      <c r="W455" s="10"/>
      <c r="X455" s="157"/>
      <c r="Y455" s="328"/>
    </row>
    <row r="456" spans="1:25">
      <c r="A456" s="16"/>
      <c r="B456" s="5"/>
      <c r="C456" s="5"/>
      <c r="D456" s="5"/>
      <c r="E456" s="5"/>
      <c r="F456" s="5"/>
      <c r="G456" s="5"/>
      <c r="H456" s="5"/>
      <c r="I456" s="5"/>
      <c r="J456" s="5"/>
      <c r="K456" s="5"/>
      <c r="L456" s="5"/>
      <c r="M456" s="5"/>
      <c r="N456" s="5"/>
      <c r="O456" s="235"/>
      <c r="P456" s="351" t="s">
        <v>182</v>
      </c>
      <c r="Q456" s="159"/>
      <c r="R456" s="352">
        <f>LEN(Q455)</f>
        <v>0</v>
      </c>
      <c r="S456" s="160"/>
      <c r="T456" s="160"/>
      <c r="U456" s="353" t="s">
        <v>367</v>
      </c>
      <c r="V456" s="160"/>
      <c r="W456" s="160"/>
      <c r="X456" s="160"/>
      <c r="Y456" s="328"/>
    </row>
    <row r="457" spans="1:25">
      <c r="A457" s="16"/>
      <c r="B457" s="5"/>
      <c r="C457" s="5"/>
      <c r="D457" s="5"/>
      <c r="E457" s="5"/>
      <c r="F457" s="5"/>
      <c r="G457" s="5"/>
      <c r="H457" s="5"/>
      <c r="I457" s="5"/>
      <c r="J457" s="5"/>
      <c r="K457" s="5"/>
      <c r="L457" s="5"/>
      <c r="M457" s="5"/>
      <c r="N457" s="5"/>
      <c r="O457" s="235"/>
      <c r="P457" s="79" t="s">
        <v>363</v>
      </c>
      <c r="Q457" s="348"/>
      <c r="R457" s="349"/>
      <c r="S457" s="350" t="str">
        <f>IF(AB141="","",AB141)</f>
        <v/>
      </c>
      <c r="T457" s="157"/>
      <c r="U457" s="157"/>
      <c r="V457" s="47"/>
      <c r="W457" s="10"/>
      <c r="X457" s="157"/>
      <c r="Y457" s="328"/>
    </row>
    <row r="458" spans="1:25">
      <c r="A458" s="16"/>
      <c r="B458" s="5"/>
      <c r="C458" s="5"/>
      <c r="D458" s="5"/>
      <c r="E458" s="5"/>
      <c r="F458" s="5"/>
      <c r="G458" s="5"/>
      <c r="H458" s="5"/>
      <c r="I458" s="5"/>
      <c r="J458" s="5"/>
      <c r="K458" s="5"/>
      <c r="L458" s="5"/>
      <c r="M458" s="5"/>
      <c r="N458" s="5"/>
      <c r="O458" s="235"/>
      <c r="P458" s="351" t="s">
        <v>182</v>
      </c>
      <c r="Q458" s="159"/>
      <c r="R458" s="352">
        <f>LEN(Q457)</f>
        <v>0</v>
      </c>
      <c r="S458" s="160"/>
      <c r="T458" s="160"/>
      <c r="U458" s="160"/>
      <c r="V458" s="160"/>
      <c r="W458" s="160"/>
      <c r="X458" s="160"/>
      <c r="Y458" s="328"/>
    </row>
    <row r="459" spans="1:25">
      <c r="A459" s="16"/>
      <c r="B459" s="5"/>
      <c r="C459" s="5"/>
      <c r="D459" s="5"/>
      <c r="E459" s="5"/>
      <c r="F459" s="5"/>
      <c r="G459" s="5"/>
      <c r="H459" s="5"/>
      <c r="I459" s="5"/>
      <c r="J459" s="5"/>
      <c r="K459" s="5"/>
      <c r="L459" s="5"/>
      <c r="M459" s="5"/>
      <c r="N459" s="5"/>
      <c r="O459" s="235"/>
      <c r="P459" s="79" t="s">
        <v>363</v>
      </c>
      <c r="Q459" s="348"/>
      <c r="R459" s="349"/>
      <c r="S459" s="350" t="str">
        <f>IF(AB143="","",AB143)</f>
        <v/>
      </c>
      <c r="T459" s="157"/>
      <c r="U459" s="157"/>
      <c r="V459" s="47"/>
      <c r="W459" s="10"/>
      <c r="X459" s="157"/>
      <c r="Y459" s="328"/>
    </row>
    <row r="460" spans="1:25">
      <c r="A460" s="16"/>
      <c r="B460" s="5"/>
      <c r="C460" s="5"/>
      <c r="D460" s="5"/>
      <c r="E460" s="5"/>
      <c r="F460" s="5"/>
      <c r="G460" s="5"/>
      <c r="H460" s="5"/>
      <c r="I460" s="5"/>
      <c r="J460" s="5"/>
      <c r="K460" s="5"/>
      <c r="L460" s="5"/>
      <c r="M460" s="5"/>
      <c r="N460" s="5"/>
      <c r="O460" s="235"/>
      <c r="P460" s="351" t="s">
        <v>182</v>
      </c>
      <c r="Q460" s="159"/>
      <c r="R460" s="352">
        <f>LEN(Q459)</f>
        <v>0</v>
      </c>
      <c r="S460" s="160"/>
      <c r="T460" s="160"/>
      <c r="U460" s="160"/>
      <c r="V460" s="160"/>
      <c r="W460" s="160"/>
      <c r="X460" s="160"/>
      <c r="Y460" s="328"/>
    </row>
    <row r="461" spans="1:25">
      <c r="A461" s="16"/>
      <c r="B461" s="5"/>
      <c r="C461" s="5"/>
      <c r="D461" s="5"/>
      <c r="E461" s="5"/>
      <c r="F461" s="5"/>
      <c r="G461" s="5"/>
      <c r="H461" s="5"/>
      <c r="I461" s="5"/>
      <c r="J461" s="5"/>
      <c r="K461" s="5"/>
      <c r="L461" s="5"/>
      <c r="M461" s="5"/>
      <c r="N461" s="5"/>
      <c r="O461" s="235"/>
      <c r="P461" s="79" t="s">
        <v>363</v>
      </c>
      <c r="Q461" s="348"/>
      <c r="R461" s="349"/>
      <c r="S461" s="350" t="str">
        <f>IF(AB145="","",AB145)</f>
        <v/>
      </c>
      <c r="T461" s="157"/>
      <c r="U461" s="157"/>
      <c r="V461" s="47"/>
      <c r="W461" s="10"/>
      <c r="X461" s="157"/>
      <c r="Y461" s="328"/>
    </row>
    <row r="462" spans="1:25">
      <c r="A462" s="16"/>
      <c r="B462" s="5"/>
      <c r="C462" s="5"/>
      <c r="D462" s="5"/>
      <c r="E462" s="5"/>
      <c r="F462" s="5"/>
      <c r="G462" s="5"/>
      <c r="H462" s="5"/>
      <c r="I462" s="5"/>
      <c r="J462" s="5"/>
      <c r="K462" s="5"/>
      <c r="L462" s="5"/>
      <c r="M462" s="5"/>
      <c r="N462" s="5"/>
      <c r="O462" s="235"/>
      <c r="P462" s="351" t="s">
        <v>182</v>
      </c>
      <c r="Q462" s="159"/>
      <c r="R462" s="352">
        <f>LEN(Q461)</f>
        <v>0</v>
      </c>
      <c r="S462" s="160"/>
      <c r="T462" s="160"/>
      <c r="U462" s="160"/>
      <c r="V462" s="160"/>
      <c r="W462" s="160"/>
      <c r="X462" s="160"/>
      <c r="Y462" s="328"/>
    </row>
    <row r="463" spans="1:25">
      <c r="A463" s="16"/>
      <c r="B463" s="5"/>
      <c r="C463" s="5"/>
      <c r="D463" s="5"/>
      <c r="E463" s="5"/>
      <c r="F463" s="5"/>
      <c r="G463" s="5"/>
      <c r="H463" s="5"/>
      <c r="I463" s="5"/>
      <c r="J463" s="5"/>
      <c r="K463" s="5"/>
      <c r="L463" s="5"/>
      <c r="M463" s="5"/>
      <c r="N463" s="5"/>
      <c r="O463" s="235"/>
      <c r="P463" s="79" t="s">
        <v>363</v>
      </c>
      <c r="Q463" s="348"/>
      <c r="R463" s="349"/>
      <c r="S463" s="350" t="str">
        <f>IF(AB147="","",AB147)</f>
        <v/>
      </c>
      <c r="T463" s="157"/>
      <c r="U463" s="157"/>
      <c r="V463" s="47"/>
      <c r="W463" s="10"/>
      <c r="X463" s="157"/>
      <c r="Y463" s="328"/>
    </row>
    <row r="464" spans="1:25">
      <c r="A464" s="16"/>
      <c r="B464" s="5"/>
      <c r="C464" s="5"/>
      <c r="D464" s="5"/>
      <c r="E464" s="5"/>
      <c r="F464" s="5"/>
      <c r="G464" s="5"/>
      <c r="H464" s="5"/>
      <c r="I464" s="5"/>
      <c r="J464" s="5"/>
      <c r="K464" s="5"/>
      <c r="L464" s="5"/>
      <c r="M464" s="5"/>
      <c r="N464" s="5"/>
      <c r="O464" s="235"/>
      <c r="P464" s="351" t="s">
        <v>182</v>
      </c>
      <c r="Q464" s="159"/>
      <c r="R464" s="352">
        <f>LEN(Q463)</f>
        <v>0</v>
      </c>
      <c r="S464" s="160"/>
      <c r="T464" s="160"/>
      <c r="U464" s="160"/>
      <c r="V464" s="160"/>
      <c r="W464" s="160"/>
      <c r="X464" s="160"/>
      <c r="Y464" s="328"/>
    </row>
    <row r="465" spans="1:25" ht="16.5" thickBot="1">
      <c r="A465" s="16"/>
      <c r="B465" s="5"/>
      <c r="C465" s="5"/>
      <c r="D465" s="5"/>
      <c r="E465" s="5"/>
      <c r="F465" s="5"/>
      <c r="G465" s="5"/>
      <c r="H465" s="5"/>
      <c r="I465" s="5"/>
      <c r="J465" s="5"/>
      <c r="K465" s="5"/>
      <c r="L465" s="5"/>
      <c r="M465" s="5"/>
      <c r="N465" s="5"/>
      <c r="O465" s="354"/>
      <c r="P465" s="248"/>
      <c r="Q465" s="248"/>
      <c r="R465" s="248"/>
      <c r="S465" s="248"/>
      <c r="T465" s="248"/>
      <c r="U465" s="248"/>
      <c r="V465" s="248"/>
      <c r="W465" s="248"/>
      <c r="X465" s="248"/>
      <c r="Y465" s="355"/>
    </row>
  </sheetData>
  <mergeCells count="84">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50:S150"/>
    <mergeCell ref="U150:V150"/>
    <mergeCell ref="S97:U98"/>
    <mergeCell ref="I173:J173"/>
    <mergeCell ref="U151:V151"/>
    <mergeCell ref="U152:V152"/>
    <mergeCell ref="P156:P157"/>
    <mergeCell ref="Q156:S156"/>
    <mergeCell ref="U156:U157"/>
    <mergeCell ref="P164:U164"/>
    <mergeCell ref="P165:P166"/>
    <mergeCell ref="Q165:S165"/>
    <mergeCell ref="U165:U166"/>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343:J343"/>
    <mergeCell ref="I344:J344"/>
    <mergeCell ref="T345:X345"/>
    <mergeCell ref="D259:E259"/>
    <mergeCell ref="G259:H259"/>
    <mergeCell ref="K259:L259"/>
    <mergeCell ref="E305:I305"/>
    <mergeCell ref="E316:I316"/>
    <mergeCell ref="T321:U321"/>
    <mergeCell ref="T356:X356"/>
    <mergeCell ref="T370:X370"/>
    <mergeCell ref="Q383:X383"/>
    <mergeCell ref="Q396:U396"/>
    <mergeCell ref="T322:U322"/>
    <mergeCell ref="T324:X324"/>
    <mergeCell ref="T335:X335"/>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zoomScale="75" zoomScaleNormal="75" workbookViewId="0"/>
  </sheetViews>
  <sheetFormatPr defaultRowHeight="15.75"/>
  <sheetData>
    <row r="1" spans="1:30">
      <c r="A1" t="s">
        <v>592</v>
      </c>
      <c r="K1" t="s">
        <v>593</v>
      </c>
      <c r="U1" t="s">
        <v>594</v>
      </c>
    </row>
    <row r="2" spans="1:30" ht="16.5" thickBot="1">
      <c r="B2" s="619" t="s">
        <v>49</v>
      </c>
      <c r="C2" s="619"/>
      <c r="D2" s="619"/>
      <c r="E2" s="619"/>
      <c r="F2" s="619"/>
      <c r="G2" s="619"/>
      <c r="H2" s="619"/>
      <c r="I2" s="619"/>
      <c r="J2" s="619"/>
      <c r="L2" s="619" t="s">
        <v>49</v>
      </c>
      <c r="M2" s="619"/>
      <c r="N2" s="619"/>
      <c r="O2" s="619"/>
      <c r="P2" s="619"/>
      <c r="Q2" s="619"/>
      <c r="R2" s="619"/>
      <c r="S2" s="619"/>
      <c r="T2" s="619"/>
      <c r="V2" s="619" t="s">
        <v>49</v>
      </c>
      <c r="W2" s="619"/>
      <c r="X2" s="619"/>
      <c r="Y2" s="619"/>
      <c r="Z2" s="619"/>
      <c r="AA2" s="619"/>
      <c r="AB2" s="619"/>
      <c r="AC2" s="619"/>
      <c r="AD2" s="619"/>
    </row>
    <row r="3" spans="1:30" ht="16.5" thickTop="1">
      <c r="A3" s="433" t="s">
        <v>342</v>
      </c>
      <c r="B3" s="434">
        <v>23</v>
      </c>
      <c r="C3" s="434">
        <v>24</v>
      </c>
      <c r="D3" s="434">
        <v>25</v>
      </c>
      <c r="E3" s="434">
        <v>26</v>
      </c>
      <c r="F3" s="434">
        <v>27</v>
      </c>
      <c r="G3" s="434">
        <v>28</v>
      </c>
      <c r="H3" s="434">
        <v>29</v>
      </c>
      <c r="I3" s="434">
        <v>30</v>
      </c>
      <c r="J3" s="435">
        <v>31</v>
      </c>
      <c r="K3" s="433" t="s">
        <v>342</v>
      </c>
      <c r="L3" s="434">
        <v>23</v>
      </c>
      <c r="M3" s="434">
        <v>24</v>
      </c>
      <c r="N3" s="434">
        <v>25</v>
      </c>
      <c r="O3" s="434">
        <v>26</v>
      </c>
      <c r="P3" s="434">
        <v>27</v>
      </c>
      <c r="Q3" s="434">
        <v>28</v>
      </c>
      <c r="R3" s="434">
        <v>29</v>
      </c>
      <c r="S3" s="434">
        <v>30</v>
      </c>
      <c r="T3" s="435">
        <v>31</v>
      </c>
      <c r="U3" s="433" t="s">
        <v>342</v>
      </c>
      <c r="V3" s="434">
        <v>23</v>
      </c>
      <c r="W3" s="434">
        <v>24</v>
      </c>
      <c r="X3" s="434">
        <v>25</v>
      </c>
      <c r="Y3" s="434">
        <v>26</v>
      </c>
      <c r="Z3" s="434">
        <v>27</v>
      </c>
      <c r="AA3" s="434">
        <v>28</v>
      </c>
      <c r="AB3" s="434">
        <v>29</v>
      </c>
      <c r="AC3" s="434">
        <v>30</v>
      </c>
      <c r="AD3" s="435">
        <v>31</v>
      </c>
    </row>
    <row r="4" spans="1:30">
      <c r="A4" s="436">
        <v>0.23</v>
      </c>
      <c r="B4" s="437">
        <v>116</v>
      </c>
      <c r="C4" s="437"/>
      <c r="D4" s="437"/>
      <c r="E4" s="437"/>
      <c r="F4" s="437"/>
      <c r="G4" s="437"/>
      <c r="H4" s="437"/>
      <c r="I4" s="437"/>
      <c r="J4" s="438"/>
      <c r="K4" s="436">
        <v>0.23</v>
      </c>
      <c r="L4" s="437"/>
      <c r="M4" s="437"/>
      <c r="N4" s="437"/>
      <c r="O4" s="437"/>
      <c r="P4" s="437"/>
      <c r="Q4" s="437"/>
      <c r="R4" s="437"/>
      <c r="S4" s="437"/>
      <c r="T4" s="438"/>
      <c r="U4" s="436">
        <v>0.23</v>
      </c>
      <c r="V4" s="437"/>
      <c r="W4" s="437"/>
      <c r="X4" s="437"/>
      <c r="Y4" s="437"/>
      <c r="Z4" s="437"/>
      <c r="AA4" s="437"/>
      <c r="AB4" s="437"/>
      <c r="AC4" s="437"/>
      <c r="AD4" s="438"/>
    </row>
    <row r="5" spans="1:30">
      <c r="A5" s="436">
        <v>0.24</v>
      </c>
      <c r="B5" s="437">
        <v>121</v>
      </c>
      <c r="C5" s="437">
        <v>124</v>
      </c>
      <c r="D5" s="437"/>
      <c r="E5" s="437"/>
      <c r="F5" s="437"/>
      <c r="G5" s="437"/>
      <c r="H5" s="437"/>
      <c r="I5" s="437"/>
      <c r="J5" s="438"/>
      <c r="K5" s="436">
        <v>0.24</v>
      </c>
      <c r="L5" s="437"/>
      <c r="M5" s="437"/>
      <c r="N5" s="437"/>
      <c r="O5" s="437"/>
      <c r="P5" s="437"/>
      <c r="Q5" s="437"/>
      <c r="R5" s="437"/>
      <c r="S5" s="437"/>
      <c r="T5" s="438"/>
      <c r="U5" s="436">
        <v>0.24</v>
      </c>
      <c r="V5" s="437"/>
      <c r="W5" s="437"/>
      <c r="X5" s="437"/>
      <c r="Y5" s="437"/>
      <c r="Z5" s="437"/>
      <c r="AA5" s="437"/>
      <c r="AB5" s="437"/>
      <c r="AC5" s="437"/>
      <c r="AD5" s="438"/>
    </row>
    <row r="6" spans="1:30">
      <c r="A6" s="436">
        <v>0.25</v>
      </c>
      <c r="B6" s="437">
        <v>126</v>
      </c>
      <c r="C6" s="437">
        <v>129</v>
      </c>
      <c r="D6" s="437">
        <v>131</v>
      </c>
      <c r="E6" s="437"/>
      <c r="F6" s="437"/>
      <c r="G6" s="437"/>
      <c r="H6" s="437"/>
      <c r="I6" s="437"/>
      <c r="J6" s="438"/>
      <c r="K6" s="436">
        <v>0.25</v>
      </c>
      <c r="L6" s="437"/>
      <c r="M6" s="437"/>
      <c r="N6" s="437"/>
      <c r="O6" s="437"/>
      <c r="P6" s="437"/>
      <c r="Q6" s="437"/>
      <c r="R6" s="437"/>
      <c r="S6" s="437"/>
      <c r="T6" s="438"/>
      <c r="U6" s="436">
        <v>0.25</v>
      </c>
      <c r="V6" s="437"/>
      <c r="W6" s="437"/>
      <c r="X6" s="437"/>
      <c r="Y6" s="437"/>
      <c r="Z6" s="437"/>
      <c r="AA6" s="437"/>
      <c r="AB6" s="437"/>
      <c r="AC6" s="437"/>
      <c r="AD6" s="438"/>
    </row>
    <row r="7" spans="1:30">
      <c r="A7" s="436">
        <v>0.26</v>
      </c>
      <c r="B7" s="437">
        <v>130</v>
      </c>
      <c r="C7" s="437">
        <v>133</v>
      </c>
      <c r="D7" s="437">
        <v>135</v>
      </c>
      <c r="E7" s="437">
        <v>138</v>
      </c>
      <c r="F7" s="437"/>
      <c r="G7" s="437"/>
      <c r="H7" s="437"/>
      <c r="I7" s="437"/>
      <c r="J7" s="438"/>
      <c r="K7" s="436">
        <v>0.26</v>
      </c>
      <c r="L7" s="437"/>
      <c r="M7" s="437"/>
      <c r="N7" s="437"/>
      <c r="O7" s="437"/>
      <c r="P7" s="437"/>
      <c r="Q7" s="437"/>
      <c r="R7" s="437"/>
      <c r="S7" s="437"/>
      <c r="T7" s="438"/>
      <c r="U7" s="436">
        <v>0.26</v>
      </c>
      <c r="V7" s="437"/>
      <c r="W7" s="437"/>
      <c r="X7" s="437"/>
      <c r="Y7" s="437"/>
      <c r="Z7" s="437"/>
      <c r="AA7" s="437"/>
      <c r="AB7" s="437"/>
      <c r="AC7" s="437"/>
      <c r="AD7" s="438"/>
    </row>
    <row r="8" spans="1:30">
      <c r="A8" s="436">
        <v>0.27</v>
      </c>
      <c r="B8" s="437">
        <v>135</v>
      </c>
      <c r="C8" s="437">
        <v>138</v>
      </c>
      <c r="D8" s="437">
        <v>140</v>
      </c>
      <c r="E8" s="437">
        <v>142</v>
      </c>
      <c r="F8" s="437">
        <v>143</v>
      </c>
      <c r="G8" s="437"/>
      <c r="H8" s="437"/>
      <c r="I8" s="437"/>
      <c r="J8" s="438"/>
      <c r="K8" s="436">
        <v>0.27</v>
      </c>
      <c r="L8" s="437"/>
      <c r="M8" s="437"/>
      <c r="N8" s="437"/>
      <c r="O8" s="437"/>
      <c r="P8" s="437"/>
      <c r="Q8" s="437"/>
      <c r="R8" s="437"/>
      <c r="S8" s="437"/>
      <c r="T8" s="438"/>
      <c r="U8" s="436">
        <v>0.27</v>
      </c>
      <c r="V8" s="437"/>
      <c r="W8" s="437"/>
      <c r="X8" s="437"/>
      <c r="Y8" s="437"/>
      <c r="Z8" s="437"/>
      <c r="AA8" s="437"/>
      <c r="AB8" s="437"/>
      <c r="AC8" s="437"/>
      <c r="AD8" s="438"/>
    </row>
    <row r="9" spans="1:30">
      <c r="A9" s="436">
        <v>0.28000000000000003</v>
      </c>
      <c r="B9" s="437">
        <v>140</v>
      </c>
      <c r="C9" s="437">
        <v>142</v>
      </c>
      <c r="D9" s="437">
        <v>144</v>
      </c>
      <c r="E9" s="437">
        <v>146</v>
      </c>
      <c r="F9" s="437">
        <v>147</v>
      </c>
      <c r="G9" s="437">
        <v>149</v>
      </c>
      <c r="H9" s="437"/>
      <c r="I9" s="437"/>
      <c r="J9" s="438"/>
      <c r="K9" s="436">
        <v>0.28000000000000003</v>
      </c>
      <c r="L9" s="437"/>
      <c r="M9" s="437"/>
      <c r="N9" s="437">
        <v>149</v>
      </c>
      <c r="O9" s="437">
        <v>151</v>
      </c>
      <c r="P9" s="437">
        <v>154</v>
      </c>
      <c r="Q9" s="437"/>
      <c r="R9" s="437"/>
      <c r="S9" s="437"/>
      <c r="T9" s="438"/>
      <c r="U9" s="436">
        <v>0.28000000000000003</v>
      </c>
      <c r="V9" s="437"/>
      <c r="W9" s="437"/>
      <c r="X9" s="437">
        <v>150</v>
      </c>
      <c r="Y9" s="437">
        <v>155</v>
      </c>
      <c r="Z9" s="437">
        <v>159</v>
      </c>
      <c r="AA9" s="437"/>
      <c r="AB9" s="437"/>
      <c r="AC9" s="437"/>
      <c r="AD9" s="438"/>
    </row>
    <row r="10" spans="1:30">
      <c r="A10" s="436">
        <v>0.28999999999999998</v>
      </c>
      <c r="B10" s="437">
        <v>144</v>
      </c>
      <c r="C10" s="437">
        <v>146</v>
      </c>
      <c r="D10" s="437">
        <v>148</v>
      </c>
      <c r="E10" s="437">
        <v>150</v>
      </c>
      <c r="F10" s="437">
        <v>151</v>
      </c>
      <c r="G10" s="437">
        <v>153</v>
      </c>
      <c r="H10" s="437">
        <v>154</v>
      </c>
      <c r="I10" s="437"/>
      <c r="J10" s="438"/>
      <c r="K10" s="436">
        <v>0.28999999999999998</v>
      </c>
      <c r="L10" s="437"/>
      <c r="M10" s="437"/>
      <c r="N10" s="437">
        <v>154</v>
      </c>
      <c r="O10" s="437">
        <v>156</v>
      </c>
      <c r="P10" s="437">
        <v>158</v>
      </c>
      <c r="Q10" s="437">
        <v>159</v>
      </c>
      <c r="R10" s="437"/>
      <c r="S10" s="437"/>
      <c r="T10" s="438"/>
      <c r="U10" s="436">
        <v>0.28999999999999998</v>
      </c>
      <c r="V10" s="437"/>
      <c r="W10" s="437"/>
      <c r="X10" s="437">
        <v>155</v>
      </c>
      <c r="Y10" s="437">
        <v>160</v>
      </c>
      <c r="Z10" s="437">
        <v>164</v>
      </c>
      <c r="AA10" s="437">
        <v>168</v>
      </c>
      <c r="AB10" s="437"/>
      <c r="AC10" s="437"/>
      <c r="AD10" s="438"/>
    </row>
    <row r="11" spans="1:30">
      <c r="A11" s="436">
        <v>0.3</v>
      </c>
      <c r="B11" s="437">
        <v>149</v>
      </c>
      <c r="C11" s="437">
        <v>151</v>
      </c>
      <c r="D11" s="437">
        <v>153</v>
      </c>
      <c r="E11" s="437">
        <v>155</v>
      </c>
      <c r="F11" s="437">
        <v>156</v>
      </c>
      <c r="G11" s="437">
        <v>157</v>
      </c>
      <c r="H11" s="437">
        <v>158</v>
      </c>
      <c r="I11" s="437">
        <v>159</v>
      </c>
      <c r="J11" s="438"/>
      <c r="K11" s="436">
        <v>0.3</v>
      </c>
      <c r="L11" s="437"/>
      <c r="M11" s="437"/>
      <c r="N11" s="437">
        <v>158</v>
      </c>
      <c r="O11" s="437">
        <v>160</v>
      </c>
      <c r="P11" s="437">
        <v>162</v>
      </c>
      <c r="Q11" s="437">
        <v>162</v>
      </c>
      <c r="R11" s="437">
        <v>163</v>
      </c>
      <c r="S11" s="437"/>
      <c r="T11" s="438"/>
      <c r="U11" s="436">
        <v>0.3</v>
      </c>
      <c r="V11" s="437"/>
      <c r="W11" s="437"/>
      <c r="X11" s="437">
        <v>160</v>
      </c>
      <c r="Y11" s="437">
        <v>164</v>
      </c>
      <c r="Z11" s="437">
        <v>168</v>
      </c>
      <c r="AA11" s="437">
        <v>172</v>
      </c>
      <c r="AB11" s="437">
        <v>176</v>
      </c>
      <c r="AC11" s="437"/>
      <c r="AD11" s="438"/>
    </row>
    <row r="12" spans="1:30">
      <c r="A12" s="436">
        <v>0.31</v>
      </c>
      <c r="B12" s="437">
        <v>154</v>
      </c>
      <c r="C12" s="437">
        <v>156</v>
      </c>
      <c r="D12" s="437">
        <v>157</v>
      </c>
      <c r="E12" s="437">
        <v>159</v>
      </c>
      <c r="F12" s="437">
        <v>160</v>
      </c>
      <c r="G12" s="437">
        <v>161</v>
      </c>
      <c r="H12" s="437">
        <v>162</v>
      </c>
      <c r="I12" s="437">
        <v>163</v>
      </c>
      <c r="J12" s="438">
        <v>164</v>
      </c>
      <c r="K12" s="436">
        <v>0.31</v>
      </c>
      <c r="L12" s="437"/>
      <c r="M12" s="437"/>
      <c r="N12" s="437">
        <v>163</v>
      </c>
      <c r="O12" s="437">
        <v>164</v>
      </c>
      <c r="P12" s="437">
        <v>166</v>
      </c>
      <c r="Q12" s="437">
        <v>166</v>
      </c>
      <c r="R12" s="437">
        <v>167</v>
      </c>
      <c r="S12" s="437">
        <v>167</v>
      </c>
      <c r="T12" s="438"/>
      <c r="U12" s="436">
        <v>0.31</v>
      </c>
      <c r="V12" s="437"/>
      <c r="W12" s="437"/>
      <c r="X12" s="437">
        <v>165</v>
      </c>
      <c r="Y12" s="437">
        <v>168</v>
      </c>
      <c r="Z12" s="437">
        <v>172</v>
      </c>
      <c r="AA12" s="437">
        <v>174</v>
      </c>
      <c r="AB12" s="437">
        <v>180</v>
      </c>
      <c r="AC12" s="437">
        <v>182</v>
      </c>
      <c r="AD12" s="438"/>
    </row>
    <row r="13" spans="1:30">
      <c r="A13" s="436">
        <v>0.32</v>
      </c>
      <c r="B13" s="437">
        <v>158</v>
      </c>
      <c r="C13" s="437">
        <v>160</v>
      </c>
      <c r="D13" s="437">
        <v>162</v>
      </c>
      <c r="E13" s="437">
        <v>163</v>
      </c>
      <c r="F13" s="437">
        <v>164</v>
      </c>
      <c r="G13" s="437">
        <v>166</v>
      </c>
      <c r="H13" s="437">
        <v>167</v>
      </c>
      <c r="I13" s="437">
        <v>168</v>
      </c>
      <c r="J13" s="438">
        <v>168</v>
      </c>
      <c r="K13" s="436">
        <v>0.32</v>
      </c>
      <c r="L13" s="437"/>
      <c r="M13" s="437"/>
      <c r="N13" s="437">
        <v>167</v>
      </c>
      <c r="O13" s="437">
        <v>169</v>
      </c>
      <c r="P13" s="437">
        <v>171</v>
      </c>
      <c r="Q13" s="437">
        <v>171</v>
      </c>
      <c r="R13" s="437">
        <v>171</v>
      </c>
      <c r="S13" s="437">
        <v>172</v>
      </c>
      <c r="T13" s="438">
        <v>172</v>
      </c>
      <c r="U13" s="436">
        <v>0.32</v>
      </c>
      <c r="V13" s="437"/>
      <c r="W13" s="437"/>
      <c r="X13" s="437">
        <v>169</v>
      </c>
      <c r="Y13" s="437">
        <v>173</v>
      </c>
      <c r="Z13" s="437">
        <v>177</v>
      </c>
      <c r="AA13" s="437">
        <v>181</v>
      </c>
      <c r="AB13" s="437">
        <v>184</v>
      </c>
      <c r="AC13" s="437">
        <v>186</v>
      </c>
      <c r="AD13" s="438">
        <v>188</v>
      </c>
    </row>
    <row r="14" spans="1:30">
      <c r="A14" s="436">
        <v>0.33</v>
      </c>
      <c r="B14" s="437">
        <v>163</v>
      </c>
      <c r="C14" s="437">
        <v>165</v>
      </c>
      <c r="D14" s="437">
        <v>166</v>
      </c>
      <c r="E14" s="437">
        <v>168</v>
      </c>
      <c r="F14" s="437">
        <v>169</v>
      </c>
      <c r="G14" s="437">
        <v>170</v>
      </c>
      <c r="H14" s="437">
        <v>171</v>
      </c>
      <c r="I14" s="437">
        <v>173</v>
      </c>
      <c r="J14" s="438">
        <v>173</v>
      </c>
      <c r="K14" s="436">
        <v>0.33</v>
      </c>
      <c r="L14" s="437"/>
      <c r="M14" s="437"/>
      <c r="N14" s="437">
        <v>171</v>
      </c>
      <c r="O14" s="437">
        <v>173</v>
      </c>
      <c r="P14" s="437">
        <v>175</v>
      </c>
      <c r="Q14" s="437">
        <v>176</v>
      </c>
      <c r="R14" s="437">
        <v>176</v>
      </c>
      <c r="S14" s="437">
        <v>176</v>
      </c>
      <c r="T14" s="438">
        <v>176</v>
      </c>
      <c r="U14" s="436">
        <v>0.33</v>
      </c>
      <c r="V14" s="437"/>
      <c r="W14" s="437"/>
      <c r="X14" s="437">
        <v>174</v>
      </c>
      <c r="Y14" s="437">
        <v>178</v>
      </c>
      <c r="Z14" s="437">
        <v>181</v>
      </c>
      <c r="AA14" s="437">
        <v>185</v>
      </c>
      <c r="AB14" s="437">
        <v>188</v>
      </c>
      <c r="AC14" s="437">
        <v>190</v>
      </c>
      <c r="AD14" s="438">
        <v>192</v>
      </c>
    </row>
    <row r="15" spans="1:30">
      <c r="A15" s="436">
        <v>0.34</v>
      </c>
      <c r="B15" s="437">
        <v>168</v>
      </c>
      <c r="C15" s="437">
        <v>170</v>
      </c>
      <c r="D15" s="437">
        <v>171</v>
      </c>
      <c r="E15" s="437">
        <v>172</v>
      </c>
      <c r="F15" s="437">
        <v>173</v>
      </c>
      <c r="G15" s="437">
        <v>174</v>
      </c>
      <c r="H15" s="437">
        <v>175</v>
      </c>
      <c r="I15" s="437">
        <v>176</v>
      </c>
      <c r="J15" s="438">
        <v>177</v>
      </c>
      <c r="K15" s="436">
        <v>0.34</v>
      </c>
      <c r="L15" s="437"/>
      <c r="M15" s="437"/>
      <c r="N15" s="437">
        <v>176</v>
      </c>
      <c r="O15" s="437">
        <v>178</v>
      </c>
      <c r="P15" s="437">
        <v>179</v>
      </c>
      <c r="Q15" s="437">
        <v>179</v>
      </c>
      <c r="R15" s="437">
        <v>180</v>
      </c>
      <c r="S15" s="437">
        <v>180</v>
      </c>
      <c r="T15" s="438">
        <v>180</v>
      </c>
      <c r="U15" s="436">
        <v>0.34</v>
      </c>
      <c r="V15" s="437"/>
      <c r="W15" s="437"/>
      <c r="X15" s="437">
        <v>179</v>
      </c>
      <c r="Y15" s="437">
        <v>183</v>
      </c>
      <c r="Z15" s="437">
        <v>186</v>
      </c>
      <c r="AA15" s="437">
        <v>190</v>
      </c>
      <c r="AB15" s="437">
        <v>193</v>
      </c>
      <c r="AC15" s="437">
        <v>195</v>
      </c>
      <c r="AD15" s="438">
        <v>196</v>
      </c>
    </row>
    <row r="16" spans="1:30">
      <c r="A16" s="436">
        <v>0.35</v>
      </c>
      <c r="B16" s="437"/>
      <c r="C16" s="437">
        <v>174</v>
      </c>
      <c r="D16" s="437">
        <v>175</v>
      </c>
      <c r="E16" s="437">
        <v>176</v>
      </c>
      <c r="F16" s="437">
        <v>177</v>
      </c>
      <c r="G16" s="437">
        <v>178</v>
      </c>
      <c r="H16" s="437">
        <v>179</v>
      </c>
      <c r="I16" s="437">
        <v>180</v>
      </c>
      <c r="J16" s="438">
        <v>181</v>
      </c>
      <c r="K16" s="436">
        <v>0.35</v>
      </c>
      <c r="L16" s="437"/>
      <c r="M16" s="437"/>
      <c r="N16" s="437">
        <v>180</v>
      </c>
      <c r="O16" s="437">
        <v>181</v>
      </c>
      <c r="P16" s="437">
        <v>183</v>
      </c>
      <c r="Q16" s="437">
        <v>183</v>
      </c>
      <c r="R16" s="437">
        <v>184</v>
      </c>
      <c r="S16" s="437">
        <v>185</v>
      </c>
      <c r="T16" s="438">
        <v>185</v>
      </c>
      <c r="U16" s="436">
        <v>0.35</v>
      </c>
      <c r="V16" s="437"/>
      <c r="W16" s="437"/>
      <c r="X16" s="437">
        <v>184</v>
      </c>
      <c r="Y16" s="437">
        <v>187</v>
      </c>
      <c r="Z16" s="437">
        <v>190</v>
      </c>
      <c r="AA16" s="437">
        <v>194</v>
      </c>
      <c r="AB16" s="437">
        <v>197</v>
      </c>
      <c r="AC16" s="437">
        <v>199</v>
      </c>
      <c r="AD16" s="438">
        <v>201</v>
      </c>
    </row>
    <row r="17" spans="1:30">
      <c r="A17" s="436">
        <v>0.36</v>
      </c>
      <c r="B17" s="437"/>
      <c r="C17" s="437"/>
      <c r="D17" s="437">
        <v>179</v>
      </c>
      <c r="E17" s="437">
        <v>181</v>
      </c>
      <c r="F17" s="437">
        <v>182</v>
      </c>
      <c r="G17" s="437">
        <v>183</v>
      </c>
      <c r="H17" s="437">
        <v>184</v>
      </c>
      <c r="I17" s="437">
        <v>185</v>
      </c>
      <c r="J17" s="438">
        <v>185</v>
      </c>
      <c r="K17" s="436">
        <v>0.36</v>
      </c>
      <c r="L17" s="437"/>
      <c r="M17" s="437"/>
      <c r="N17" s="437">
        <v>185</v>
      </c>
      <c r="O17" s="437">
        <v>186</v>
      </c>
      <c r="P17" s="437">
        <v>187</v>
      </c>
      <c r="Q17" s="437">
        <v>187</v>
      </c>
      <c r="R17" s="437">
        <v>188</v>
      </c>
      <c r="S17" s="437">
        <v>188</v>
      </c>
      <c r="T17" s="438">
        <v>189</v>
      </c>
      <c r="U17" s="436">
        <v>0.36</v>
      </c>
      <c r="V17" s="437"/>
      <c r="W17" s="437"/>
      <c r="X17" s="437">
        <v>189</v>
      </c>
      <c r="Y17" s="437">
        <v>192</v>
      </c>
      <c r="Z17" s="437">
        <v>195</v>
      </c>
      <c r="AA17" s="437">
        <v>198</v>
      </c>
      <c r="AB17" s="437">
        <v>201</v>
      </c>
      <c r="AC17" s="437">
        <v>204</v>
      </c>
      <c r="AD17" s="438">
        <v>205</v>
      </c>
    </row>
    <row r="18" spans="1:30">
      <c r="A18" s="436">
        <v>0.37</v>
      </c>
      <c r="B18" s="437"/>
      <c r="C18" s="437"/>
      <c r="D18" s="437"/>
      <c r="E18" s="437">
        <v>185</v>
      </c>
      <c r="F18" s="437">
        <v>186</v>
      </c>
      <c r="G18" s="437">
        <v>187</v>
      </c>
      <c r="H18" s="437">
        <v>188</v>
      </c>
      <c r="I18" s="437">
        <v>189</v>
      </c>
      <c r="J18" s="438">
        <v>190</v>
      </c>
      <c r="K18" s="436">
        <v>0.37</v>
      </c>
      <c r="L18" s="437"/>
      <c r="M18" s="437"/>
      <c r="N18" s="437">
        <v>189</v>
      </c>
      <c r="O18" s="437">
        <v>190</v>
      </c>
      <c r="P18" s="437">
        <v>191</v>
      </c>
      <c r="Q18" s="437">
        <v>191</v>
      </c>
      <c r="R18" s="437">
        <v>192</v>
      </c>
      <c r="S18" s="437">
        <v>193</v>
      </c>
      <c r="T18" s="438">
        <v>193</v>
      </c>
      <c r="U18" s="436">
        <v>0.37</v>
      </c>
      <c r="V18" s="437"/>
      <c r="W18" s="437"/>
      <c r="X18" s="437">
        <v>193</v>
      </c>
      <c r="Y18" s="437">
        <v>196</v>
      </c>
      <c r="Z18" s="437">
        <v>199</v>
      </c>
      <c r="AA18" s="437">
        <v>202</v>
      </c>
      <c r="AB18" s="437">
        <v>205</v>
      </c>
      <c r="AC18" s="437">
        <v>207</v>
      </c>
      <c r="AD18" s="438">
        <v>209</v>
      </c>
    </row>
    <row r="19" spans="1:30">
      <c r="A19" s="436">
        <v>0.38</v>
      </c>
      <c r="B19" s="437"/>
      <c r="C19" s="437"/>
      <c r="D19" s="437"/>
      <c r="E19" s="437"/>
      <c r="F19" s="437">
        <v>190</v>
      </c>
      <c r="G19" s="437">
        <v>191</v>
      </c>
      <c r="H19" s="437">
        <v>192</v>
      </c>
      <c r="I19" s="437">
        <v>193</v>
      </c>
      <c r="J19" s="438">
        <v>194</v>
      </c>
      <c r="K19" s="436">
        <v>0.38</v>
      </c>
      <c r="L19" s="437"/>
      <c r="M19" s="437"/>
      <c r="N19" s="437">
        <v>193</v>
      </c>
      <c r="O19" s="437">
        <v>194</v>
      </c>
      <c r="P19" s="437">
        <v>196</v>
      </c>
      <c r="Q19" s="437">
        <v>196</v>
      </c>
      <c r="R19" s="437">
        <v>197</v>
      </c>
      <c r="S19" s="437">
        <v>197</v>
      </c>
      <c r="T19" s="438">
        <v>197</v>
      </c>
      <c r="U19" s="436">
        <v>0.38</v>
      </c>
      <c r="V19" s="437"/>
      <c r="W19" s="437"/>
      <c r="X19" s="437">
        <v>198</v>
      </c>
      <c r="Y19" s="437">
        <v>201</v>
      </c>
      <c r="Z19" s="437">
        <v>204</v>
      </c>
      <c r="AA19" s="437">
        <v>207</v>
      </c>
      <c r="AB19" s="437">
        <v>209</v>
      </c>
      <c r="AC19" s="437">
        <v>211</v>
      </c>
      <c r="AD19" s="438">
        <v>213</v>
      </c>
    </row>
    <row r="20" spans="1:30">
      <c r="A20" s="436">
        <v>0.39</v>
      </c>
      <c r="B20" s="437"/>
      <c r="C20" s="437"/>
      <c r="D20" s="437"/>
      <c r="E20" s="437"/>
      <c r="F20" s="437"/>
      <c r="G20" s="437">
        <v>196</v>
      </c>
      <c r="H20" s="437">
        <v>197</v>
      </c>
      <c r="I20" s="437">
        <v>198</v>
      </c>
      <c r="J20" s="438">
        <v>198</v>
      </c>
      <c r="K20" s="436">
        <v>0.39</v>
      </c>
      <c r="L20" s="437"/>
      <c r="M20" s="437"/>
      <c r="N20" s="437">
        <v>198</v>
      </c>
      <c r="O20" s="437">
        <v>199</v>
      </c>
      <c r="P20" s="437">
        <v>200</v>
      </c>
      <c r="Q20" s="437">
        <v>200</v>
      </c>
      <c r="R20" s="437">
        <v>201</v>
      </c>
      <c r="S20" s="437">
        <v>201</v>
      </c>
      <c r="T20" s="438">
        <v>202</v>
      </c>
      <c r="U20" s="436">
        <v>0.39</v>
      </c>
      <c r="V20" s="437"/>
      <c r="W20" s="437"/>
      <c r="X20" s="437">
        <v>203</v>
      </c>
      <c r="Y20" s="437">
        <v>206</v>
      </c>
      <c r="Z20" s="437">
        <v>208</v>
      </c>
      <c r="AA20" s="437">
        <v>211</v>
      </c>
      <c r="AB20" s="437">
        <v>214</v>
      </c>
      <c r="AC20" s="437">
        <v>216</v>
      </c>
      <c r="AD20" s="438">
        <v>217</v>
      </c>
    </row>
    <row r="21" spans="1:30">
      <c r="A21" s="436">
        <v>0.4</v>
      </c>
      <c r="B21" s="437"/>
      <c r="C21" s="437"/>
      <c r="D21" s="437"/>
      <c r="E21" s="437"/>
      <c r="F21" s="437"/>
      <c r="G21" s="437"/>
      <c r="H21" s="437">
        <v>201</v>
      </c>
      <c r="I21" s="437">
        <v>202</v>
      </c>
      <c r="J21" s="438">
        <v>203</v>
      </c>
      <c r="K21" s="436">
        <v>0.4</v>
      </c>
      <c r="L21" s="437"/>
      <c r="M21" s="437"/>
      <c r="N21" s="437">
        <v>202</v>
      </c>
      <c r="O21" s="437">
        <v>203</v>
      </c>
      <c r="P21" s="437">
        <v>204</v>
      </c>
      <c r="Q21" s="437">
        <v>204</v>
      </c>
      <c r="R21" s="437">
        <v>205</v>
      </c>
      <c r="S21" s="437">
        <v>205</v>
      </c>
      <c r="T21" s="438">
        <v>206</v>
      </c>
      <c r="U21" s="436">
        <v>0.4</v>
      </c>
      <c r="V21" s="437"/>
      <c r="W21" s="437"/>
      <c r="X21" s="437">
        <v>208</v>
      </c>
      <c r="Y21" s="437">
        <v>211</v>
      </c>
      <c r="Z21" s="437">
        <v>213</v>
      </c>
      <c r="AA21" s="437">
        <v>216</v>
      </c>
      <c r="AB21" s="437">
        <v>218</v>
      </c>
      <c r="AC21" s="437">
        <v>220</v>
      </c>
      <c r="AD21" s="438">
        <v>221</v>
      </c>
    </row>
    <row r="22" spans="1:30">
      <c r="A22" s="436">
        <v>0.41</v>
      </c>
      <c r="B22" s="437"/>
      <c r="C22" s="437"/>
      <c r="D22" s="437"/>
      <c r="E22" s="437"/>
      <c r="F22" s="437"/>
      <c r="G22" s="437"/>
      <c r="H22" s="437"/>
      <c r="I22" s="437">
        <v>206</v>
      </c>
      <c r="J22" s="438">
        <v>207</v>
      </c>
      <c r="K22" s="436">
        <v>0.41</v>
      </c>
      <c r="L22" s="437"/>
      <c r="M22" s="437"/>
      <c r="N22" s="437">
        <v>206</v>
      </c>
      <c r="O22" s="437">
        <v>207</v>
      </c>
      <c r="P22" s="437">
        <v>208</v>
      </c>
      <c r="Q22" s="437">
        <v>208</v>
      </c>
      <c r="R22" s="437">
        <v>209</v>
      </c>
      <c r="S22" s="437">
        <v>209</v>
      </c>
      <c r="T22" s="438">
        <v>210</v>
      </c>
      <c r="U22" s="436">
        <v>0.41</v>
      </c>
      <c r="V22" s="437"/>
      <c r="W22" s="437"/>
      <c r="X22" s="437">
        <v>213</v>
      </c>
      <c r="Y22" s="437">
        <v>215</v>
      </c>
      <c r="Z22" s="437">
        <v>217</v>
      </c>
      <c r="AA22" s="437">
        <v>220</v>
      </c>
      <c r="AB22" s="437">
        <v>222</v>
      </c>
      <c r="AC22" s="437">
        <v>224</v>
      </c>
      <c r="AD22" s="438">
        <v>225</v>
      </c>
    </row>
    <row r="23" spans="1:30" ht="16.5" thickBot="1">
      <c r="A23" s="439">
        <v>0.42</v>
      </c>
      <c r="B23" s="440"/>
      <c r="C23" s="440"/>
      <c r="D23" s="440"/>
      <c r="E23" s="440"/>
      <c r="F23" s="440"/>
      <c r="G23" s="440"/>
      <c r="H23" s="440"/>
      <c r="I23" s="440"/>
      <c r="J23" s="441">
        <v>211</v>
      </c>
      <c r="K23" s="439">
        <v>0.42</v>
      </c>
      <c r="L23" s="440"/>
      <c r="M23" s="440"/>
      <c r="N23" s="440">
        <v>211</v>
      </c>
      <c r="O23" s="440">
        <v>211</v>
      </c>
      <c r="P23" s="440">
        <v>212</v>
      </c>
      <c r="Q23" s="440">
        <v>212</v>
      </c>
      <c r="R23" s="440">
        <v>213</v>
      </c>
      <c r="S23" s="440">
        <v>213</v>
      </c>
      <c r="T23" s="441">
        <v>214</v>
      </c>
      <c r="U23" s="439">
        <v>0.42</v>
      </c>
      <c r="V23" s="440"/>
      <c r="W23" s="440"/>
      <c r="X23" s="440">
        <v>218</v>
      </c>
      <c r="Y23" s="440">
        <v>220</v>
      </c>
      <c r="Z23" s="440">
        <v>222</v>
      </c>
      <c r="AA23" s="440">
        <v>224</v>
      </c>
      <c r="AB23" s="440">
        <v>226</v>
      </c>
      <c r="AC23" s="440">
        <v>228</v>
      </c>
      <c r="AD23" s="441">
        <v>229</v>
      </c>
    </row>
    <row r="24" spans="1:30" ht="16.5" thickTop="1"/>
    <row r="25" spans="1:30" ht="16.5" thickBot="1">
      <c r="A25" t="s">
        <v>595</v>
      </c>
      <c r="N25" t="s">
        <v>596</v>
      </c>
    </row>
    <row r="26" spans="1:30" ht="16.5" thickTop="1">
      <c r="A26" s="433"/>
      <c r="B26" s="617" t="s">
        <v>49</v>
      </c>
      <c r="C26" s="617"/>
      <c r="D26" s="617"/>
      <c r="E26" s="617"/>
      <c r="F26" s="617"/>
      <c r="G26" s="617"/>
      <c r="H26" s="617"/>
      <c r="I26" s="617"/>
      <c r="J26" s="617"/>
      <c r="K26" s="617"/>
      <c r="L26" s="617"/>
      <c r="M26" s="618"/>
      <c r="N26" s="433"/>
      <c r="O26" s="617" t="s">
        <v>49</v>
      </c>
      <c r="P26" s="617"/>
      <c r="Q26" s="617"/>
      <c r="R26" s="617"/>
      <c r="S26" s="617"/>
      <c r="T26" s="617"/>
      <c r="U26" s="617"/>
      <c r="V26" s="617"/>
      <c r="W26" s="617"/>
      <c r="X26" s="617"/>
      <c r="Y26" s="617"/>
      <c r="Z26" s="617"/>
      <c r="AA26" s="618"/>
    </row>
    <row r="27" spans="1:30">
      <c r="A27" s="436" t="s">
        <v>342</v>
      </c>
      <c r="B27" s="437">
        <v>22</v>
      </c>
      <c r="C27" s="437">
        <v>23</v>
      </c>
      <c r="D27" s="437">
        <v>24</v>
      </c>
      <c r="E27" s="437">
        <v>25</v>
      </c>
      <c r="F27" s="437">
        <v>26</v>
      </c>
      <c r="G27" s="437">
        <v>27</v>
      </c>
      <c r="H27" s="437">
        <v>28</v>
      </c>
      <c r="I27" s="437">
        <v>29</v>
      </c>
      <c r="J27" s="437">
        <v>30</v>
      </c>
      <c r="K27" s="437">
        <v>31</v>
      </c>
      <c r="L27" s="437">
        <v>32</v>
      </c>
      <c r="M27" s="438">
        <v>33</v>
      </c>
      <c r="N27" s="436" t="s">
        <v>342</v>
      </c>
      <c r="O27" s="437">
        <v>27</v>
      </c>
      <c r="P27" s="437">
        <v>28</v>
      </c>
      <c r="Q27" s="437">
        <v>29</v>
      </c>
      <c r="R27" s="437">
        <v>30</v>
      </c>
      <c r="S27" s="437">
        <v>31</v>
      </c>
      <c r="T27" s="437">
        <v>32</v>
      </c>
      <c r="U27" s="437">
        <v>33</v>
      </c>
      <c r="V27" s="437">
        <v>34</v>
      </c>
      <c r="W27" s="437">
        <v>35</v>
      </c>
      <c r="X27" s="437">
        <v>36</v>
      </c>
      <c r="Y27" s="437">
        <v>37</v>
      </c>
      <c r="Z27" s="437">
        <v>38</v>
      </c>
      <c r="AA27" s="438">
        <v>39</v>
      </c>
    </row>
    <row r="28" spans="1:30">
      <c r="A28" s="436">
        <v>0.3</v>
      </c>
      <c r="B28" s="437">
        <v>152</v>
      </c>
      <c r="C28" s="437">
        <v>157</v>
      </c>
      <c r="D28" s="437">
        <v>163</v>
      </c>
      <c r="E28" s="437">
        <v>166</v>
      </c>
      <c r="F28" s="437">
        <v>170</v>
      </c>
      <c r="G28" s="437">
        <v>173</v>
      </c>
      <c r="H28" s="437">
        <v>175</v>
      </c>
      <c r="I28" s="437">
        <v>177</v>
      </c>
      <c r="J28" s="437">
        <v>179</v>
      </c>
      <c r="K28" s="437">
        <v>182</v>
      </c>
      <c r="L28" s="437">
        <v>184</v>
      </c>
      <c r="M28" s="438">
        <v>187</v>
      </c>
      <c r="N28" s="436">
        <v>0.4</v>
      </c>
      <c r="O28" s="437">
        <v>222</v>
      </c>
      <c r="P28" s="437">
        <v>226</v>
      </c>
      <c r="Q28" s="437">
        <v>229</v>
      </c>
      <c r="R28" s="437">
        <v>231</v>
      </c>
      <c r="S28" s="437">
        <v>234</v>
      </c>
      <c r="T28" s="437">
        <v>236</v>
      </c>
      <c r="U28" s="437">
        <v>239</v>
      </c>
      <c r="V28" s="437">
        <v>241</v>
      </c>
      <c r="W28" s="437">
        <v>244</v>
      </c>
      <c r="X28" s="437">
        <v>246</v>
      </c>
      <c r="Y28" s="437">
        <v>248</v>
      </c>
      <c r="Z28" s="437">
        <v>250</v>
      </c>
      <c r="AA28" s="438">
        <v>252</v>
      </c>
    </row>
    <row r="29" spans="1:30">
      <c r="A29" s="436">
        <v>0.32500000000000001</v>
      </c>
      <c r="B29" s="437">
        <v>163</v>
      </c>
      <c r="C29" s="437">
        <v>169</v>
      </c>
      <c r="D29" s="437">
        <v>174</v>
      </c>
      <c r="E29" s="437">
        <v>177</v>
      </c>
      <c r="F29" s="437">
        <v>181</v>
      </c>
      <c r="G29" s="437">
        <v>183</v>
      </c>
      <c r="H29" s="437">
        <v>186</v>
      </c>
      <c r="I29" s="437">
        <v>188</v>
      </c>
      <c r="J29" s="437">
        <v>190</v>
      </c>
      <c r="K29" s="437">
        <v>192</v>
      </c>
      <c r="L29" s="437">
        <v>195</v>
      </c>
      <c r="M29" s="438">
        <v>197</v>
      </c>
      <c r="N29" s="436">
        <v>0.42499999999999999</v>
      </c>
      <c r="O29" s="437">
        <v>233</v>
      </c>
      <c r="P29" s="437">
        <v>236</v>
      </c>
      <c r="Q29" s="437">
        <v>239</v>
      </c>
      <c r="R29" s="437">
        <v>242</v>
      </c>
      <c r="S29" s="437">
        <v>244</v>
      </c>
      <c r="T29" s="437">
        <v>246</v>
      </c>
      <c r="U29" s="437">
        <v>248</v>
      </c>
      <c r="V29" s="437">
        <v>251</v>
      </c>
      <c r="W29" s="437">
        <v>253</v>
      </c>
      <c r="X29" s="437">
        <v>256</v>
      </c>
      <c r="Y29" s="437">
        <v>258</v>
      </c>
      <c r="Z29" s="437">
        <v>260</v>
      </c>
      <c r="AA29" s="438">
        <v>262</v>
      </c>
    </row>
    <row r="30" spans="1:30">
      <c r="A30" s="436">
        <v>0.35</v>
      </c>
      <c r="B30" s="437">
        <v>175</v>
      </c>
      <c r="C30" s="437">
        <v>180</v>
      </c>
      <c r="D30" s="437">
        <v>185</v>
      </c>
      <c r="E30" s="437">
        <v>188</v>
      </c>
      <c r="F30" s="437">
        <v>191</v>
      </c>
      <c r="G30" s="437">
        <v>194</v>
      </c>
      <c r="H30" s="437">
        <v>196</v>
      </c>
      <c r="I30" s="437">
        <v>198</v>
      </c>
      <c r="J30" s="437">
        <v>200</v>
      </c>
      <c r="K30" s="437">
        <v>202</v>
      </c>
      <c r="L30" s="437">
        <v>205</v>
      </c>
      <c r="M30" s="438">
        <v>207</v>
      </c>
      <c r="N30" s="436">
        <v>0.45</v>
      </c>
      <c r="O30" s="437">
        <v>244</v>
      </c>
      <c r="P30" s="437">
        <v>247</v>
      </c>
      <c r="Q30" s="437">
        <v>249</v>
      </c>
      <c r="R30" s="437">
        <v>252</v>
      </c>
      <c r="S30" s="437">
        <v>254</v>
      </c>
      <c r="T30" s="437">
        <v>256</v>
      </c>
      <c r="U30" s="437">
        <v>258</v>
      </c>
      <c r="V30" s="437">
        <v>260</v>
      </c>
      <c r="W30" s="437">
        <v>263</v>
      </c>
      <c r="X30" s="437">
        <v>265</v>
      </c>
      <c r="Y30" s="437">
        <v>267</v>
      </c>
      <c r="Z30" s="437">
        <v>269</v>
      </c>
      <c r="AA30" s="438">
        <v>271</v>
      </c>
    </row>
    <row r="31" spans="1:30">
      <c r="A31" s="436">
        <v>0.375</v>
      </c>
      <c r="B31" s="437">
        <v>186</v>
      </c>
      <c r="C31" s="437">
        <v>191</v>
      </c>
      <c r="D31" s="437">
        <v>196</v>
      </c>
      <c r="E31" s="437">
        <v>199</v>
      </c>
      <c r="F31" s="437">
        <v>202</v>
      </c>
      <c r="G31" s="437">
        <v>205</v>
      </c>
      <c r="H31" s="437">
        <v>207</v>
      </c>
      <c r="I31" s="437">
        <v>209</v>
      </c>
      <c r="J31" s="437">
        <v>211</v>
      </c>
      <c r="K31" s="437">
        <v>213</v>
      </c>
      <c r="L31" s="437">
        <v>215</v>
      </c>
      <c r="M31" s="438">
        <v>218</v>
      </c>
      <c r="N31" s="436">
        <v>0.47499999999999998</v>
      </c>
      <c r="O31" s="437">
        <v>254</v>
      </c>
      <c r="P31" s="437">
        <v>257</v>
      </c>
      <c r="Q31" s="437">
        <v>260</v>
      </c>
      <c r="R31" s="437">
        <v>262</v>
      </c>
      <c r="S31" s="437">
        <v>264</v>
      </c>
      <c r="T31" s="437">
        <v>266</v>
      </c>
      <c r="U31" s="437">
        <v>268</v>
      </c>
      <c r="V31" s="437">
        <v>270</v>
      </c>
      <c r="W31" s="437">
        <v>273</v>
      </c>
      <c r="X31" s="437">
        <v>275</v>
      </c>
      <c r="Y31" s="437">
        <v>277</v>
      </c>
      <c r="Z31" s="437">
        <v>279</v>
      </c>
      <c r="AA31" s="438">
        <v>281</v>
      </c>
    </row>
    <row r="32" spans="1:30">
      <c r="A32" s="436">
        <v>0.4</v>
      </c>
      <c r="B32" s="437">
        <v>198</v>
      </c>
      <c r="C32" s="437">
        <v>203</v>
      </c>
      <c r="D32" s="437">
        <v>207</v>
      </c>
      <c r="E32" s="437">
        <v>210</v>
      </c>
      <c r="F32" s="437">
        <v>213</v>
      </c>
      <c r="G32" s="437">
        <v>215</v>
      </c>
      <c r="H32" s="437">
        <v>217</v>
      </c>
      <c r="I32" s="437">
        <v>219</v>
      </c>
      <c r="J32" s="437">
        <v>221</v>
      </c>
      <c r="K32" s="437">
        <v>223</v>
      </c>
      <c r="L32" s="437">
        <v>226</v>
      </c>
      <c r="M32" s="438">
        <v>228</v>
      </c>
      <c r="N32" s="436">
        <v>0.5</v>
      </c>
      <c r="O32" s="437">
        <v>265</v>
      </c>
      <c r="P32" s="437">
        <v>267</v>
      </c>
      <c r="Q32" s="437">
        <v>270</v>
      </c>
      <c r="R32" s="437">
        <v>272</v>
      </c>
      <c r="S32" s="437">
        <v>274</v>
      </c>
      <c r="T32" s="437">
        <v>276</v>
      </c>
      <c r="U32" s="437">
        <v>278</v>
      </c>
      <c r="V32" s="437">
        <v>280</v>
      </c>
      <c r="W32" s="437">
        <v>282</v>
      </c>
      <c r="X32" s="437">
        <v>284</v>
      </c>
      <c r="Y32" s="437">
        <v>286</v>
      </c>
      <c r="Z32" s="437">
        <v>288</v>
      </c>
      <c r="AA32" s="438">
        <v>290</v>
      </c>
    </row>
    <row r="33" spans="1:27">
      <c r="A33" s="436">
        <v>0.42499999999999999</v>
      </c>
      <c r="B33" s="437">
        <v>209</v>
      </c>
      <c r="C33" s="437">
        <v>214</v>
      </c>
      <c r="D33" s="437">
        <v>218</v>
      </c>
      <c r="E33" s="437">
        <v>221</v>
      </c>
      <c r="F33" s="437">
        <v>224</v>
      </c>
      <c r="G33" s="437">
        <v>226</v>
      </c>
      <c r="H33" s="437">
        <v>228</v>
      </c>
      <c r="I33" s="437">
        <v>230</v>
      </c>
      <c r="J33" s="437">
        <v>232</v>
      </c>
      <c r="K33" s="437">
        <v>234</v>
      </c>
      <c r="L33" s="437">
        <v>236</v>
      </c>
      <c r="M33" s="438">
        <v>238</v>
      </c>
      <c r="N33" s="436">
        <v>0.52500000000000002</v>
      </c>
      <c r="O33" s="437">
        <v>275</v>
      </c>
      <c r="P33" s="437">
        <v>278</v>
      </c>
      <c r="Q33" s="437">
        <v>280</v>
      </c>
      <c r="R33" s="437">
        <v>282</v>
      </c>
      <c r="S33" s="437">
        <v>284</v>
      </c>
      <c r="T33" s="437">
        <v>286</v>
      </c>
      <c r="U33" s="437">
        <v>288</v>
      </c>
      <c r="V33" s="437">
        <v>290</v>
      </c>
      <c r="W33" s="437">
        <v>292</v>
      </c>
      <c r="X33" s="437">
        <v>294</v>
      </c>
      <c r="Y33" s="437">
        <v>296</v>
      </c>
      <c r="Z33" s="437">
        <v>298</v>
      </c>
      <c r="AA33" s="438">
        <v>300</v>
      </c>
    </row>
    <row r="34" spans="1:27">
      <c r="A34" s="436">
        <v>0.45</v>
      </c>
      <c r="B34" s="437">
        <v>221</v>
      </c>
      <c r="C34" s="437">
        <v>226</v>
      </c>
      <c r="D34" s="437">
        <v>230</v>
      </c>
      <c r="E34" s="437">
        <v>232</v>
      </c>
      <c r="F34" s="437">
        <v>235</v>
      </c>
      <c r="G34" s="437">
        <v>237</v>
      </c>
      <c r="H34" s="437">
        <v>238</v>
      </c>
      <c r="I34" s="437">
        <v>240</v>
      </c>
      <c r="J34" s="437">
        <v>242</v>
      </c>
      <c r="K34" s="437">
        <v>244</v>
      </c>
      <c r="L34" s="437">
        <v>246</v>
      </c>
      <c r="M34" s="438">
        <v>248</v>
      </c>
      <c r="N34" s="436">
        <v>0.55000000000000004</v>
      </c>
      <c r="O34" s="437">
        <v>286</v>
      </c>
      <c r="P34" s="437">
        <v>288</v>
      </c>
      <c r="Q34" s="437">
        <v>290</v>
      </c>
      <c r="R34" s="437">
        <v>292</v>
      </c>
      <c r="S34" s="437">
        <v>294</v>
      </c>
      <c r="T34" s="437">
        <v>296</v>
      </c>
      <c r="U34" s="437">
        <v>298</v>
      </c>
      <c r="V34" s="437">
        <v>299</v>
      </c>
      <c r="W34" s="437">
        <v>301</v>
      </c>
      <c r="X34" s="437">
        <v>303</v>
      </c>
      <c r="Y34" s="437">
        <v>305</v>
      </c>
      <c r="Z34" s="437">
        <v>307</v>
      </c>
      <c r="AA34" s="438">
        <v>309</v>
      </c>
    </row>
    <row r="35" spans="1:27">
      <c r="A35" s="436">
        <v>0.47499999999999998</v>
      </c>
      <c r="B35" s="437">
        <v>233</v>
      </c>
      <c r="C35" s="437">
        <v>237</v>
      </c>
      <c r="D35" s="437">
        <v>241</v>
      </c>
      <c r="E35" s="437">
        <v>243</v>
      </c>
      <c r="F35" s="437">
        <v>245</v>
      </c>
      <c r="G35" s="437">
        <v>247</v>
      </c>
      <c r="H35" s="437">
        <v>249</v>
      </c>
      <c r="I35" s="437">
        <v>251</v>
      </c>
      <c r="J35" s="437">
        <v>253</v>
      </c>
      <c r="K35" s="437">
        <v>254</v>
      </c>
      <c r="L35" s="437">
        <v>256</v>
      </c>
      <c r="M35" s="438">
        <v>258</v>
      </c>
      <c r="N35" s="436">
        <v>0.57499999999999996</v>
      </c>
      <c r="O35" s="437">
        <v>296</v>
      </c>
      <c r="P35" s="437">
        <v>298</v>
      </c>
      <c r="Q35" s="437">
        <v>3090</v>
      </c>
      <c r="R35" s="437">
        <v>302</v>
      </c>
      <c r="S35" s="437">
        <v>304</v>
      </c>
      <c r="T35" s="437">
        <v>305</v>
      </c>
      <c r="U35" s="437">
        <v>307</v>
      </c>
      <c r="V35" s="437">
        <v>309</v>
      </c>
      <c r="W35" s="437">
        <v>311</v>
      </c>
      <c r="X35" s="437">
        <v>313</v>
      </c>
      <c r="Y35" s="437">
        <v>315</v>
      </c>
      <c r="Z35" s="437">
        <v>317</v>
      </c>
      <c r="AA35" s="438">
        <v>318</v>
      </c>
    </row>
    <row r="36" spans="1:27">
      <c r="A36" s="436">
        <v>0.5</v>
      </c>
      <c r="B36" s="437">
        <v>244</v>
      </c>
      <c r="C36" s="437">
        <v>248</v>
      </c>
      <c r="D36" s="437">
        <v>252</v>
      </c>
      <c r="E36" s="437">
        <v>254</v>
      </c>
      <c r="F36" s="437">
        <v>256</v>
      </c>
      <c r="G36" s="437">
        <v>258</v>
      </c>
      <c r="H36" s="437">
        <v>260</v>
      </c>
      <c r="I36" s="437">
        <v>261</v>
      </c>
      <c r="J36" s="437">
        <v>263</v>
      </c>
      <c r="K36" s="437">
        <v>265</v>
      </c>
      <c r="L36" s="437">
        <v>267</v>
      </c>
      <c r="M36" s="438">
        <v>269</v>
      </c>
      <c r="N36" s="436">
        <v>0.6</v>
      </c>
      <c r="O36" s="437">
        <v>306</v>
      </c>
      <c r="P36" s="437">
        <v>308</v>
      </c>
      <c r="Q36" s="437">
        <v>310</v>
      </c>
      <c r="R36" s="437">
        <v>312</v>
      </c>
      <c r="S36" s="437">
        <v>313</v>
      </c>
      <c r="T36" s="437">
        <v>315</v>
      </c>
      <c r="U36" s="437">
        <v>317</v>
      </c>
      <c r="V36" s="437">
        <v>319</v>
      </c>
      <c r="W36" s="437">
        <v>320</v>
      </c>
      <c r="X36" s="437">
        <v>322</v>
      </c>
      <c r="Y36" s="437">
        <v>324</v>
      </c>
      <c r="Z36" s="437">
        <v>326</v>
      </c>
      <c r="AA36" s="438">
        <v>328</v>
      </c>
    </row>
    <row r="37" spans="1:27">
      <c r="A37" s="436">
        <v>0.52500000000000002</v>
      </c>
      <c r="B37" s="437">
        <v>256</v>
      </c>
      <c r="C37" s="437">
        <v>260</v>
      </c>
      <c r="D37" s="437">
        <v>263</v>
      </c>
      <c r="E37" s="437">
        <v>265</v>
      </c>
      <c r="F37" s="437">
        <v>267</v>
      </c>
      <c r="G37" s="437">
        <v>269</v>
      </c>
      <c r="H37" s="437">
        <v>270</v>
      </c>
      <c r="I37" s="437">
        <v>272</v>
      </c>
      <c r="J37" s="437">
        <v>273</v>
      </c>
      <c r="K37" s="437">
        <v>275</v>
      </c>
      <c r="L37" s="437">
        <v>277</v>
      </c>
      <c r="M37" s="438">
        <v>279</v>
      </c>
      <c r="N37" s="436">
        <v>0.625</v>
      </c>
      <c r="O37" s="437">
        <v>316</v>
      </c>
      <c r="P37" s="437">
        <v>318</v>
      </c>
      <c r="Q37" s="437">
        <v>320</v>
      </c>
      <c r="R37" s="437">
        <v>322</v>
      </c>
      <c r="S37" s="437">
        <v>323</v>
      </c>
      <c r="T37" s="437">
        <v>325</v>
      </c>
      <c r="U37" s="437">
        <v>326</v>
      </c>
      <c r="V37" s="437">
        <v>328</v>
      </c>
      <c r="W37" s="437">
        <v>330</v>
      </c>
      <c r="X37" s="437">
        <v>332</v>
      </c>
      <c r="Y37" s="437">
        <v>333</v>
      </c>
      <c r="Z37" s="437">
        <v>335</v>
      </c>
      <c r="AA37" s="438">
        <v>337</v>
      </c>
    </row>
    <row r="38" spans="1:27">
      <c r="A38" s="436">
        <v>0.55000000000000004</v>
      </c>
      <c r="B38" s="437">
        <v>267</v>
      </c>
      <c r="C38" s="437">
        <v>271</v>
      </c>
      <c r="D38" s="437">
        <v>274</v>
      </c>
      <c r="E38" s="437">
        <v>276</v>
      </c>
      <c r="F38" s="437">
        <v>278</v>
      </c>
      <c r="G38" s="437">
        <v>279</v>
      </c>
      <c r="H38" s="437">
        <v>281</v>
      </c>
      <c r="I38" s="437">
        <v>282</v>
      </c>
      <c r="J38" s="437">
        <v>284</v>
      </c>
      <c r="K38" s="437">
        <v>285</v>
      </c>
      <c r="L38" s="437">
        <v>287</v>
      </c>
      <c r="M38" s="438">
        <v>289</v>
      </c>
      <c r="N38" s="436">
        <v>0.65</v>
      </c>
      <c r="O38" s="437">
        <v>326</v>
      </c>
      <c r="P38" s="437">
        <v>328</v>
      </c>
      <c r="Q38" s="437">
        <v>330</v>
      </c>
      <c r="R38" s="437">
        <v>331</v>
      </c>
      <c r="S38" s="437">
        <v>333</v>
      </c>
      <c r="T38" s="437">
        <v>334</v>
      </c>
      <c r="U38" s="437">
        <v>336</v>
      </c>
      <c r="V38" s="437">
        <v>338</v>
      </c>
      <c r="W38" s="437">
        <v>339</v>
      </c>
      <c r="X38" s="437">
        <v>341</v>
      </c>
      <c r="Y38" s="437">
        <v>343</v>
      </c>
      <c r="Z38" s="437">
        <v>344</v>
      </c>
      <c r="AA38" s="438">
        <v>346</v>
      </c>
    </row>
    <row r="39" spans="1:27">
      <c r="A39" s="436">
        <v>0.57499999999999996</v>
      </c>
      <c r="B39" s="437">
        <v>279</v>
      </c>
      <c r="C39" s="437">
        <v>282</v>
      </c>
      <c r="D39" s="437">
        <v>285</v>
      </c>
      <c r="E39" s="437">
        <v>287</v>
      </c>
      <c r="F39" s="437">
        <v>288</v>
      </c>
      <c r="G39" s="437">
        <v>290</v>
      </c>
      <c r="H39" s="437">
        <v>291</v>
      </c>
      <c r="I39" s="437">
        <v>292</v>
      </c>
      <c r="J39" s="437">
        <v>294</v>
      </c>
      <c r="K39" s="437">
        <v>296</v>
      </c>
      <c r="L39" s="437">
        <v>297</v>
      </c>
      <c r="M39" s="438">
        <v>299</v>
      </c>
      <c r="N39" s="436">
        <v>0.67500000000000004</v>
      </c>
      <c r="O39" s="437">
        <v>336</v>
      </c>
      <c r="P39" s="437">
        <v>338</v>
      </c>
      <c r="Q39" s="437">
        <v>339</v>
      </c>
      <c r="R39" s="437">
        <v>341</v>
      </c>
      <c r="S39" s="437">
        <v>342</v>
      </c>
      <c r="T39" s="437">
        <v>344</v>
      </c>
      <c r="U39" s="437">
        <v>345</v>
      </c>
      <c r="V39" s="437">
        <v>347</v>
      </c>
      <c r="W39" s="437">
        <v>349</v>
      </c>
      <c r="X39" s="437">
        <v>350</v>
      </c>
      <c r="Y39" s="437">
        <v>352</v>
      </c>
      <c r="Z39" s="437">
        <v>354</v>
      </c>
      <c r="AA39" s="438">
        <v>355</v>
      </c>
    </row>
    <row r="40" spans="1:27">
      <c r="A40" s="436">
        <v>0.6</v>
      </c>
      <c r="B40" s="437">
        <v>290</v>
      </c>
      <c r="C40" s="437">
        <v>293</v>
      </c>
      <c r="D40" s="437">
        <v>296</v>
      </c>
      <c r="E40" s="437">
        <v>297</v>
      </c>
      <c r="F40" s="437">
        <v>299</v>
      </c>
      <c r="G40" s="437">
        <v>300</v>
      </c>
      <c r="H40" s="437">
        <v>301</v>
      </c>
      <c r="I40" s="437">
        <v>303</v>
      </c>
      <c r="J40" s="437">
        <v>304</v>
      </c>
      <c r="K40" s="437">
        <v>306</v>
      </c>
      <c r="L40" s="437">
        <v>308</v>
      </c>
      <c r="M40" s="438">
        <v>310</v>
      </c>
      <c r="N40" s="436">
        <v>0.7</v>
      </c>
      <c r="O40" s="437">
        <v>346</v>
      </c>
      <c r="P40" s="437">
        <v>348</v>
      </c>
      <c r="Q40" s="437">
        <v>349</v>
      </c>
      <c r="R40" s="437">
        <v>350</v>
      </c>
      <c r="S40" s="437">
        <v>352</v>
      </c>
      <c r="T40" s="437">
        <v>353</v>
      </c>
      <c r="U40" s="437">
        <v>355</v>
      </c>
      <c r="V40" s="437">
        <v>356</v>
      </c>
      <c r="W40" s="437">
        <v>358</v>
      </c>
      <c r="X40" s="437">
        <v>359</v>
      </c>
      <c r="Y40" s="437">
        <v>361</v>
      </c>
      <c r="Z40" s="437">
        <v>363</v>
      </c>
      <c r="AA40" s="438">
        <v>364</v>
      </c>
    </row>
    <row r="41" spans="1:27">
      <c r="A41" s="436">
        <v>0.625</v>
      </c>
      <c r="B41" s="437">
        <v>301</v>
      </c>
      <c r="C41" s="437">
        <v>304</v>
      </c>
      <c r="D41" s="437">
        <v>306</v>
      </c>
      <c r="E41" s="437">
        <v>308</v>
      </c>
      <c r="F41" s="437">
        <v>309</v>
      </c>
      <c r="G41" s="437">
        <v>310</v>
      </c>
      <c r="H41" s="437">
        <v>312</v>
      </c>
      <c r="I41" s="437">
        <v>313</v>
      </c>
      <c r="J41" s="437">
        <v>315</v>
      </c>
      <c r="K41" s="437">
        <v>316</v>
      </c>
      <c r="L41" s="437">
        <v>318</v>
      </c>
      <c r="M41" s="438">
        <v>320</v>
      </c>
      <c r="N41" s="436">
        <v>0.72499999999999998</v>
      </c>
      <c r="O41" s="437">
        <v>356</v>
      </c>
      <c r="P41" s="437">
        <v>357</v>
      </c>
      <c r="Q41" s="437">
        <v>358</v>
      </c>
      <c r="R41" s="437">
        <v>360</v>
      </c>
      <c r="S41" s="437">
        <v>361</v>
      </c>
      <c r="T41" s="437">
        <v>362</v>
      </c>
      <c r="U41" s="437">
        <v>364</v>
      </c>
      <c r="V41" s="437">
        <v>365</v>
      </c>
      <c r="W41" s="437">
        <v>367</v>
      </c>
      <c r="X41" s="437">
        <v>368</v>
      </c>
      <c r="Y41" s="437">
        <v>370</v>
      </c>
      <c r="Z41" s="437">
        <v>372</v>
      </c>
      <c r="AA41" s="438">
        <v>373</v>
      </c>
    </row>
    <row r="42" spans="1:27">
      <c r="A42" s="436">
        <v>0.65</v>
      </c>
      <c r="B42" s="437">
        <v>312</v>
      </c>
      <c r="C42" s="437">
        <v>314</v>
      </c>
      <c r="D42" s="437">
        <v>317</v>
      </c>
      <c r="E42" s="437">
        <v>318</v>
      </c>
      <c r="F42" s="437">
        <v>320</v>
      </c>
      <c r="G42" s="437">
        <v>321</v>
      </c>
      <c r="H42" s="437">
        <v>322</v>
      </c>
      <c r="I42" s="437">
        <v>323</v>
      </c>
      <c r="J42" s="437">
        <v>325</v>
      </c>
      <c r="K42" s="437">
        <v>326</v>
      </c>
      <c r="L42" s="437">
        <v>328</v>
      </c>
      <c r="M42" s="438">
        <v>330</v>
      </c>
      <c r="N42" s="436">
        <v>0.75</v>
      </c>
      <c r="O42" s="437">
        <v>365</v>
      </c>
      <c r="P42" s="437">
        <v>367</v>
      </c>
      <c r="Q42" s="437">
        <v>368</v>
      </c>
      <c r="R42" s="437">
        <v>369</v>
      </c>
      <c r="S42" s="437">
        <v>370</v>
      </c>
      <c r="T42" s="437">
        <v>372</v>
      </c>
      <c r="U42" s="437">
        <v>373</v>
      </c>
      <c r="V42" s="437">
        <v>375</v>
      </c>
      <c r="W42" s="437">
        <v>376</v>
      </c>
      <c r="X42" s="437">
        <v>378</v>
      </c>
      <c r="Y42" s="437">
        <v>379</v>
      </c>
      <c r="Z42" s="437">
        <v>381</v>
      </c>
      <c r="AA42" s="438">
        <v>382</v>
      </c>
    </row>
    <row r="43" spans="1:27">
      <c r="A43" s="436">
        <v>0.67500000000000004</v>
      </c>
      <c r="B43" s="437">
        <v>322</v>
      </c>
      <c r="C43" s="437">
        <v>325</v>
      </c>
      <c r="D43" s="437">
        <v>327</v>
      </c>
      <c r="E43" s="437">
        <v>328</v>
      </c>
      <c r="F43" s="437">
        <v>330</v>
      </c>
      <c r="G43" s="437">
        <v>331</v>
      </c>
      <c r="H43" s="437">
        <v>333</v>
      </c>
      <c r="I43" s="437">
        <v>333</v>
      </c>
      <c r="J43" s="437">
        <v>335</v>
      </c>
      <c r="K43" s="437">
        <v>336</v>
      </c>
      <c r="L43" s="437">
        <v>338</v>
      </c>
      <c r="M43" s="438">
        <v>340</v>
      </c>
      <c r="N43" s="436">
        <v>0.77500000000000002</v>
      </c>
      <c r="O43" s="437">
        <v>374</v>
      </c>
      <c r="P43" s="437">
        <v>376</v>
      </c>
      <c r="Q43" s="437">
        <v>377</v>
      </c>
      <c r="R43" s="437">
        <v>378</v>
      </c>
      <c r="S43" s="437">
        <v>379</v>
      </c>
      <c r="T43" s="437">
        <v>381</v>
      </c>
      <c r="U43" s="437">
        <v>382</v>
      </c>
      <c r="V43" s="437">
        <v>383</v>
      </c>
      <c r="W43" s="437">
        <v>385</v>
      </c>
      <c r="X43" s="437">
        <v>386</v>
      </c>
      <c r="Y43" s="437">
        <v>388</v>
      </c>
      <c r="Z43" s="437">
        <v>390</v>
      </c>
      <c r="AA43" s="438">
        <v>391</v>
      </c>
    </row>
    <row r="44" spans="1:27">
      <c r="A44" s="436">
        <v>0.7</v>
      </c>
      <c r="B44" s="437">
        <v>333</v>
      </c>
      <c r="C44" s="437">
        <v>335</v>
      </c>
      <c r="D44" s="437">
        <v>337</v>
      </c>
      <c r="E44" s="437">
        <v>339</v>
      </c>
      <c r="F44" s="437">
        <v>340</v>
      </c>
      <c r="G44" s="437">
        <v>341</v>
      </c>
      <c r="H44" s="437">
        <v>342</v>
      </c>
      <c r="I44" s="437">
        <v>343</v>
      </c>
      <c r="J44" s="437">
        <v>345</v>
      </c>
      <c r="K44" s="437">
        <v>346</v>
      </c>
      <c r="L44" s="437">
        <v>348</v>
      </c>
      <c r="M44" s="438">
        <v>350</v>
      </c>
      <c r="N44" s="436">
        <v>0.8</v>
      </c>
      <c r="O44" s="437">
        <v>384</v>
      </c>
      <c r="P44" s="437">
        <v>385</v>
      </c>
      <c r="Q44" s="437">
        <v>386</v>
      </c>
      <c r="R44" s="437">
        <v>387</v>
      </c>
      <c r="S44" s="437">
        <v>388</v>
      </c>
      <c r="T44" s="437">
        <v>390</v>
      </c>
      <c r="U44" s="437">
        <v>391</v>
      </c>
      <c r="V44" s="437">
        <v>392</v>
      </c>
      <c r="W44" s="437">
        <v>394</v>
      </c>
      <c r="X44" s="437">
        <v>395</v>
      </c>
      <c r="Y44" s="437">
        <v>397</v>
      </c>
      <c r="Z44" s="437">
        <v>398</v>
      </c>
      <c r="AA44" s="438">
        <v>400</v>
      </c>
    </row>
    <row r="45" spans="1:27">
      <c r="A45" s="436">
        <v>0.72499999999999998</v>
      </c>
      <c r="B45" s="437">
        <v>342</v>
      </c>
      <c r="C45" s="437">
        <v>345</v>
      </c>
      <c r="D45" s="437">
        <v>347</v>
      </c>
      <c r="E45" s="437">
        <v>348</v>
      </c>
      <c r="F45" s="437">
        <v>349</v>
      </c>
      <c r="G45" s="437">
        <v>351</v>
      </c>
      <c r="H45" s="437">
        <v>352</v>
      </c>
      <c r="I45" s="437">
        <v>353</v>
      </c>
      <c r="J45" s="437">
        <v>354</v>
      </c>
      <c r="K45" s="437">
        <v>356</v>
      </c>
      <c r="L45" s="437">
        <v>358</v>
      </c>
      <c r="M45" s="438">
        <v>360</v>
      </c>
      <c r="N45" s="436">
        <v>0.82499999999999996</v>
      </c>
      <c r="O45" s="437">
        <v>393</v>
      </c>
      <c r="P45" s="437">
        <v>394</v>
      </c>
      <c r="Q45" s="437">
        <v>395</v>
      </c>
      <c r="R45" s="437">
        <v>396</v>
      </c>
      <c r="S45" s="437">
        <v>397</v>
      </c>
      <c r="T45" s="437">
        <v>399</v>
      </c>
      <c r="U45" s="437">
        <v>400</v>
      </c>
      <c r="V45" s="437">
        <v>401</v>
      </c>
      <c r="W45" s="437">
        <v>403</v>
      </c>
      <c r="X45" s="437">
        <v>404</v>
      </c>
      <c r="Y45" s="437">
        <v>406</v>
      </c>
      <c r="Z45" s="437">
        <v>407</v>
      </c>
      <c r="AA45" s="438">
        <v>408</v>
      </c>
    </row>
    <row r="46" spans="1:27">
      <c r="A46" s="436">
        <v>0.75</v>
      </c>
      <c r="B46" s="437">
        <v>352</v>
      </c>
      <c r="C46" s="437">
        <v>355</v>
      </c>
      <c r="D46" s="437">
        <v>357</v>
      </c>
      <c r="E46" s="437">
        <v>358</v>
      </c>
      <c r="F46" s="437">
        <v>359</v>
      </c>
      <c r="G46" s="437">
        <v>360</v>
      </c>
      <c r="H46" s="437">
        <v>361</v>
      </c>
      <c r="I46" s="437">
        <v>363</v>
      </c>
      <c r="J46" s="437">
        <v>364</v>
      </c>
      <c r="K46" s="437">
        <v>366</v>
      </c>
      <c r="L46" s="437">
        <v>368</v>
      </c>
      <c r="M46" s="438">
        <v>369</v>
      </c>
      <c r="N46" s="436">
        <v>0.84999999999999898</v>
      </c>
      <c r="O46" s="437">
        <v>402</v>
      </c>
      <c r="P46" s="437">
        <v>403</v>
      </c>
      <c r="Q46" s="437">
        <v>404</v>
      </c>
      <c r="R46" s="437">
        <v>405</v>
      </c>
      <c r="S46" s="437">
        <v>406</v>
      </c>
      <c r="T46" s="437">
        <v>407</v>
      </c>
      <c r="U46" s="437">
        <v>409</v>
      </c>
      <c r="V46" s="437">
        <v>410</v>
      </c>
      <c r="W46" s="437">
        <v>411</v>
      </c>
      <c r="X46" s="437">
        <v>413</v>
      </c>
      <c r="Y46" s="437">
        <v>414</v>
      </c>
      <c r="Z46" s="437">
        <v>416</v>
      </c>
      <c r="AA46" s="438">
        <v>417</v>
      </c>
    </row>
    <row r="47" spans="1:27">
      <c r="A47" s="436">
        <v>0.77500000000000002</v>
      </c>
      <c r="B47" s="437">
        <v>361</v>
      </c>
      <c r="C47" s="437">
        <v>365</v>
      </c>
      <c r="D47" s="437">
        <v>367</v>
      </c>
      <c r="E47" s="437">
        <v>368</v>
      </c>
      <c r="F47" s="437">
        <v>369</v>
      </c>
      <c r="G47" s="437">
        <v>370</v>
      </c>
      <c r="H47" s="437">
        <v>371</v>
      </c>
      <c r="I47" s="437">
        <v>372</v>
      </c>
      <c r="J47" s="437">
        <v>374</v>
      </c>
      <c r="K47" s="437">
        <v>375</v>
      </c>
      <c r="L47" s="437">
        <v>377</v>
      </c>
      <c r="M47" s="438">
        <v>379</v>
      </c>
      <c r="N47" s="436">
        <v>0.874999999999999</v>
      </c>
      <c r="O47" s="437">
        <v>410</v>
      </c>
      <c r="P47" s="437">
        <v>411</v>
      </c>
      <c r="Q47" s="437">
        <v>412</v>
      </c>
      <c r="R47" s="437">
        <v>413</v>
      </c>
      <c r="S47" s="437">
        <v>415</v>
      </c>
      <c r="T47" s="437">
        <v>416</v>
      </c>
      <c r="U47" s="437">
        <v>417</v>
      </c>
      <c r="V47" s="437">
        <v>418</v>
      </c>
      <c r="W47" s="437">
        <v>420</v>
      </c>
      <c r="X47" s="437">
        <v>421</v>
      </c>
      <c r="Y47" s="437">
        <v>423</v>
      </c>
      <c r="Z47" s="437">
        <v>424</v>
      </c>
      <c r="AA47" s="438">
        <v>425</v>
      </c>
    </row>
    <row r="48" spans="1:27" ht="16.5" thickBot="1">
      <c r="A48" s="439">
        <v>0.8</v>
      </c>
      <c r="B48" s="440">
        <v>369</v>
      </c>
      <c r="C48" s="440">
        <v>374</v>
      </c>
      <c r="D48" s="440">
        <v>376</v>
      </c>
      <c r="E48" s="440">
        <v>377</v>
      </c>
      <c r="F48" s="440">
        <v>378</v>
      </c>
      <c r="G48" s="440">
        <v>379</v>
      </c>
      <c r="H48" s="440">
        <v>380</v>
      </c>
      <c r="I48" s="440">
        <v>382</v>
      </c>
      <c r="J48" s="440">
        <v>383</v>
      </c>
      <c r="K48" s="440">
        <v>385</v>
      </c>
      <c r="L48" s="440">
        <v>387</v>
      </c>
      <c r="M48" s="441">
        <v>389</v>
      </c>
      <c r="N48" s="439">
        <v>0.9</v>
      </c>
      <c r="O48" s="440">
        <v>419</v>
      </c>
      <c r="P48" s="440">
        <v>420</v>
      </c>
      <c r="Q48" s="440">
        <v>421</v>
      </c>
      <c r="R48" s="440">
        <v>422</v>
      </c>
      <c r="S48" s="440">
        <v>423</v>
      </c>
      <c r="T48" s="440">
        <v>424</v>
      </c>
      <c r="U48" s="440">
        <v>425</v>
      </c>
      <c r="V48" s="440">
        <v>427</v>
      </c>
      <c r="W48" s="440">
        <v>428</v>
      </c>
      <c r="X48" s="440">
        <v>429</v>
      </c>
      <c r="Y48" s="440">
        <v>431</v>
      </c>
      <c r="Z48" s="440">
        <v>432</v>
      </c>
      <c r="AA48" s="441">
        <v>434</v>
      </c>
    </row>
    <row r="49" spans="1:26" ht="16.5" thickTop="1"/>
    <row r="50" spans="1:26" ht="16.5" thickBot="1">
      <c r="A50" t="s">
        <v>597</v>
      </c>
    </row>
    <row r="51" spans="1:26" ht="16.5" thickTop="1">
      <c r="A51" s="433"/>
      <c r="B51" s="617" t="s">
        <v>49</v>
      </c>
      <c r="C51" s="617"/>
      <c r="D51" s="617"/>
      <c r="E51" s="617"/>
      <c r="F51" s="617"/>
      <c r="G51" s="617"/>
      <c r="H51" s="617"/>
      <c r="I51" s="617"/>
      <c r="J51" s="617"/>
      <c r="K51" s="617"/>
      <c r="L51" s="617"/>
      <c r="M51" s="617"/>
      <c r="N51" s="617"/>
      <c r="O51" s="617"/>
      <c r="P51" s="617"/>
      <c r="Q51" s="617"/>
      <c r="R51" s="617"/>
      <c r="S51" s="617"/>
      <c r="T51" s="617"/>
      <c r="U51" s="617"/>
      <c r="V51" s="617"/>
      <c r="W51" s="617"/>
      <c r="X51" s="617"/>
      <c r="Y51" s="617"/>
      <c r="Z51" s="618"/>
    </row>
    <row r="52" spans="1:26">
      <c r="A52" s="436" t="s">
        <v>342</v>
      </c>
      <c r="B52" s="437">
        <v>25</v>
      </c>
      <c r="C52" s="437">
        <v>26</v>
      </c>
      <c r="D52" s="437">
        <v>27</v>
      </c>
      <c r="E52" s="437">
        <v>28</v>
      </c>
      <c r="F52" s="437">
        <v>29</v>
      </c>
      <c r="G52" s="437">
        <v>30</v>
      </c>
      <c r="H52" s="437">
        <v>31</v>
      </c>
      <c r="I52" s="437">
        <v>32</v>
      </c>
      <c r="J52" s="437">
        <v>33</v>
      </c>
      <c r="K52" s="437">
        <v>34</v>
      </c>
      <c r="L52" s="437">
        <v>35</v>
      </c>
      <c r="M52" s="437">
        <v>36</v>
      </c>
      <c r="N52" s="437">
        <v>37</v>
      </c>
      <c r="O52" s="437">
        <v>38</v>
      </c>
      <c r="P52" s="437">
        <v>39</v>
      </c>
      <c r="Q52" s="437">
        <v>40</v>
      </c>
      <c r="R52" s="437">
        <v>41</v>
      </c>
      <c r="S52" s="437">
        <v>42</v>
      </c>
      <c r="T52" s="437">
        <v>43</v>
      </c>
      <c r="U52" s="437">
        <v>44</v>
      </c>
      <c r="V52" s="437">
        <v>45</v>
      </c>
      <c r="W52" s="437">
        <v>46</v>
      </c>
      <c r="X52" s="437">
        <v>47</v>
      </c>
      <c r="Y52" s="437">
        <v>48</v>
      </c>
      <c r="Z52" s="438">
        <v>49</v>
      </c>
    </row>
    <row r="53" spans="1:26">
      <c r="A53" s="436">
        <v>0.2</v>
      </c>
      <c r="B53" s="437">
        <v>120</v>
      </c>
      <c r="C53" s="437">
        <v>125</v>
      </c>
      <c r="D53" s="437">
        <v>133</v>
      </c>
      <c r="E53" s="437">
        <v>138</v>
      </c>
      <c r="F53" s="437">
        <v>143</v>
      </c>
      <c r="G53" s="437">
        <v>148</v>
      </c>
      <c r="H53" s="437">
        <v>156</v>
      </c>
      <c r="I53" s="437">
        <v>160</v>
      </c>
      <c r="J53" s="437">
        <v>165</v>
      </c>
      <c r="K53" s="437">
        <v>169</v>
      </c>
      <c r="L53" s="437">
        <v>177</v>
      </c>
      <c r="M53" s="437">
        <v>181</v>
      </c>
      <c r="N53" s="437">
        <v>185</v>
      </c>
      <c r="O53" s="437">
        <v>188</v>
      </c>
      <c r="P53" s="437">
        <v>195</v>
      </c>
      <c r="Q53" s="437">
        <v>198</v>
      </c>
      <c r="R53" s="437">
        <v>200</v>
      </c>
      <c r="S53" s="437">
        <v>203</v>
      </c>
      <c r="T53" s="437">
        <v>208</v>
      </c>
      <c r="U53" s="437">
        <v>216</v>
      </c>
      <c r="V53" s="437">
        <v>219</v>
      </c>
      <c r="W53" s="437">
        <v>222</v>
      </c>
      <c r="X53" s="437">
        <v>225</v>
      </c>
      <c r="Y53" s="437">
        <v>231</v>
      </c>
      <c r="Z53" s="438">
        <v>234</v>
      </c>
    </row>
    <row r="54" spans="1:26">
      <c r="A54" s="436">
        <v>0.25</v>
      </c>
      <c r="B54" s="437">
        <v>143</v>
      </c>
      <c r="C54" s="437">
        <v>148</v>
      </c>
      <c r="D54" s="437">
        <v>155</v>
      </c>
      <c r="E54" s="437">
        <v>160</v>
      </c>
      <c r="F54" s="437">
        <v>165</v>
      </c>
      <c r="G54" s="437">
        <v>169</v>
      </c>
      <c r="H54" s="437">
        <v>176</v>
      </c>
      <c r="I54" s="437">
        <v>181</v>
      </c>
      <c r="J54" s="437">
        <v>185</v>
      </c>
      <c r="K54" s="437">
        <v>189</v>
      </c>
      <c r="L54" s="437">
        <v>196</v>
      </c>
      <c r="M54" s="437">
        <v>200</v>
      </c>
      <c r="N54" s="437">
        <v>204</v>
      </c>
      <c r="O54" s="437">
        <v>207</v>
      </c>
      <c r="P54" s="437">
        <v>213</v>
      </c>
      <c r="Q54" s="437">
        <v>216</v>
      </c>
      <c r="R54" s="437">
        <v>219</v>
      </c>
      <c r="S54" s="437">
        <v>221</v>
      </c>
      <c r="T54" s="437">
        <v>226</v>
      </c>
      <c r="U54" s="437">
        <v>233</v>
      </c>
      <c r="V54" s="437">
        <v>236</v>
      </c>
      <c r="W54" s="437">
        <v>239</v>
      </c>
      <c r="X54" s="437">
        <v>241</v>
      </c>
      <c r="Y54" s="437">
        <v>247</v>
      </c>
      <c r="Z54" s="438">
        <v>250</v>
      </c>
    </row>
    <row r="55" spans="1:26">
      <c r="A55" s="436">
        <v>0.3</v>
      </c>
      <c r="B55" s="437">
        <v>166</v>
      </c>
      <c r="C55" s="437">
        <v>171</v>
      </c>
      <c r="D55" s="437">
        <v>177</v>
      </c>
      <c r="E55" s="437">
        <v>182</v>
      </c>
      <c r="F55" s="437">
        <v>187</v>
      </c>
      <c r="G55" s="437">
        <v>191</v>
      </c>
      <c r="H55" s="437">
        <v>197</v>
      </c>
      <c r="I55" s="437">
        <v>202</v>
      </c>
      <c r="J55" s="437">
        <v>206</v>
      </c>
      <c r="K55" s="437">
        <v>210</v>
      </c>
      <c r="L55" s="437">
        <v>216</v>
      </c>
      <c r="M55" s="437">
        <v>220</v>
      </c>
      <c r="N55" s="437">
        <v>223</v>
      </c>
      <c r="O55" s="437">
        <v>226</v>
      </c>
      <c r="P55" s="437">
        <v>232</v>
      </c>
      <c r="Q55" s="437">
        <v>235</v>
      </c>
      <c r="R55" s="437">
        <v>237</v>
      </c>
      <c r="S55" s="437">
        <v>239</v>
      </c>
      <c r="T55" s="437">
        <v>244</v>
      </c>
      <c r="U55" s="437">
        <v>250</v>
      </c>
      <c r="V55" s="437">
        <v>253</v>
      </c>
      <c r="W55" s="437">
        <v>256</v>
      </c>
      <c r="X55" s="437">
        <v>258</v>
      </c>
      <c r="Y55" s="437">
        <v>264</v>
      </c>
      <c r="Z55" s="438">
        <v>266</v>
      </c>
    </row>
    <row r="56" spans="1:26">
      <c r="A56" s="436">
        <v>0.35</v>
      </c>
      <c r="B56" s="437">
        <v>189</v>
      </c>
      <c r="C56" s="437">
        <v>195</v>
      </c>
      <c r="D56" s="437">
        <v>200</v>
      </c>
      <c r="E56" s="437">
        <v>204</v>
      </c>
      <c r="F56" s="437">
        <v>209</v>
      </c>
      <c r="G56" s="437">
        <v>213</v>
      </c>
      <c r="H56" s="437">
        <v>218</v>
      </c>
      <c r="I56" s="437">
        <v>222</v>
      </c>
      <c r="J56" s="437">
        <v>226</v>
      </c>
      <c r="K56" s="437">
        <v>230</v>
      </c>
      <c r="L56" s="437">
        <v>236</v>
      </c>
      <c r="M56" s="437">
        <v>239</v>
      </c>
      <c r="N56" s="437">
        <v>243</v>
      </c>
      <c r="O56" s="437">
        <v>246</v>
      </c>
      <c r="P56" s="437">
        <v>250</v>
      </c>
      <c r="Q56" s="437">
        <v>253</v>
      </c>
      <c r="R56" s="437">
        <v>255</v>
      </c>
      <c r="S56" s="437">
        <v>257</v>
      </c>
      <c r="T56" s="437">
        <v>262</v>
      </c>
      <c r="U56" s="437">
        <v>267</v>
      </c>
      <c r="V56" s="437">
        <v>270</v>
      </c>
      <c r="W56" s="437">
        <v>273</v>
      </c>
      <c r="X56" s="437">
        <v>275</v>
      </c>
      <c r="Y56" s="437">
        <v>280</v>
      </c>
      <c r="Z56" s="438">
        <v>282</v>
      </c>
    </row>
    <row r="57" spans="1:26">
      <c r="A57" s="436">
        <v>0.4</v>
      </c>
      <c r="B57" s="437">
        <v>212</v>
      </c>
      <c r="C57" s="437">
        <v>217</v>
      </c>
      <c r="D57" s="437">
        <v>222</v>
      </c>
      <c r="E57" s="437">
        <v>226</v>
      </c>
      <c r="F57" s="437">
        <v>231</v>
      </c>
      <c r="G57" s="437">
        <v>235</v>
      </c>
      <c r="H57" s="437">
        <v>239</v>
      </c>
      <c r="I57" s="437">
        <v>243</v>
      </c>
      <c r="J57" s="437">
        <v>247</v>
      </c>
      <c r="K57" s="437">
        <v>251</v>
      </c>
      <c r="L57" s="437">
        <v>255</v>
      </c>
      <c r="M57" s="437">
        <v>258</v>
      </c>
      <c r="N57" s="437">
        <v>262</v>
      </c>
      <c r="O57" s="437">
        <v>265</v>
      </c>
      <c r="P57" s="437">
        <v>269</v>
      </c>
      <c r="Q57" s="437">
        <v>271</v>
      </c>
      <c r="R57" s="437">
        <v>273</v>
      </c>
      <c r="S57" s="437">
        <v>275</v>
      </c>
      <c r="T57" s="437">
        <v>280</v>
      </c>
      <c r="U57" s="437">
        <v>285</v>
      </c>
      <c r="V57" s="437">
        <v>287</v>
      </c>
      <c r="W57" s="437">
        <v>290</v>
      </c>
      <c r="X57" s="437">
        <v>292</v>
      </c>
      <c r="Y57" s="437">
        <v>296</v>
      </c>
      <c r="Z57" s="438">
        <v>298</v>
      </c>
    </row>
    <row r="58" spans="1:26">
      <c r="A58" s="436">
        <v>0.45</v>
      </c>
      <c r="B58" s="437">
        <v>234</v>
      </c>
      <c r="C58" s="437">
        <v>239</v>
      </c>
      <c r="D58" s="437">
        <v>244</v>
      </c>
      <c r="E58" s="437">
        <v>248</v>
      </c>
      <c r="F58" s="437">
        <v>252</v>
      </c>
      <c r="G58" s="437">
        <v>256</v>
      </c>
      <c r="H58" s="437">
        <v>260</v>
      </c>
      <c r="I58" s="437">
        <v>264</v>
      </c>
      <c r="J58" s="437">
        <v>268</v>
      </c>
      <c r="K58" s="437">
        <v>271</v>
      </c>
      <c r="L58" s="437">
        <v>275</v>
      </c>
      <c r="M58" s="437">
        <v>278</v>
      </c>
      <c r="N58" s="437">
        <v>281</v>
      </c>
      <c r="O58" s="437">
        <v>284</v>
      </c>
      <c r="P58" s="437">
        <v>287</v>
      </c>
      <c r="Q58" s="437">
        <v>290</v>
      </c>
      <c r="R58" s="437">
        <v>292</v>
      </c>
      <c r="S58" s="437">
        <v>294</v>
      </c>
      <c r="T58" s="437">
        <v>298</v>
      </c>
      <c r="U58" s="437">
        <v>302</v>
      </c>
      <c r="V58" s="437">
        <v>304</v>
      </c>
      <c r="W58" s="437">
        <v>307</v>
      </c>
      <c r="X58" s="437">
        <v>309</v>
      </c>
      <c r="Y58" s="437">
        <v>313</v>
      </c>
      <c r="Z58" s="438">
        <v>315</v>
      </c>
    </row>
    <row r="59" spans="1:26">
      <c r="A59" s="436">
        <v>0.5</v>
      </c>
      <c r="B59" s="437">
        <v>256</v>
      </c>
      <c r="C59" s="437">
        <v>261</v>
      </c>
      <c r="D59" s="437">
        <v>265</v>
      </c>
      <c r="E59" s="437">
        <v>269</v>
      </c>
      <c r="F59" s="437">
        <v>273</v>
      </c>
      <c r="G59" s="437">
        <v>277</v>
      </c>
      <c r="H59" s="437">
        <v>280</v>
      </c>
      <c r="I59" s="437">
        <v>284</v>
      </c>
      <c r="J59" s="437">
        <v>288</v>
      </c>
      <c r="K59" s="437">
        <v>291</v>
      </c>
      <c r="L59" s="437">
        <v>294</v>
      </c>
      <c r="M59" s="437">
        <v>297</v>
      </c>
      <c r="N59" s="437">
        <v>300</v>
      </c>
      <c r="O59" s="437">
        <v>303</v>
      </c>
      <c r="P59" s="437">
        <v>306</v>
      </c>
      <c r="Q59" s="437">
        <v>308</v>
      </c>
      <c r="R59" s="437">
        <v>310</v>
      </c>
      <c r="S59" s="437">
        <v>312</v>
      </c>
      <c r="T59" s="437">
        <v>316</v>
      </c>
      <c r="U59" s="437">
        <v>319</v>
      </c>
      <c r="V59" s="437">
        <v>321</v>
      </c>
      <c r="W59" s="437">
        <v>324</v>
      </c>
      <c r="X59" s="437">
        <v>326</v>
      </c>
      <c r="Y59" s="437">
        <v>329</v>
      </c>
      <c r="Z59" s="438">
        <v>331</v>
      </c>
    </row>
    <row r="60" spans="1:26">
      <c r="A60" s="436">
        <v>0.55000000000000004</v>
      </c>
      <c r="B60" s="437">
        <v>278</v>
      </c>
      <c r="C60" s="437">
        <v>282</v>
      </c>
      <c r="D60" s="437">
        <v>286</v>
      </c>
      <c r="E60" s="437">
        <v>290</v>
      </c>
      <c r="F60" s="437">
        <v>293</v>
      </c>
      <c r="G60" s="437">
        <v>297</v>
      </c>
      <c r="H60" s="437">
        <v>300</v>
      </c>
      <c r="I60" s="437">
        <v>304</v>
      </c>
      <c r="J60" s="437">
        <v>307</v>
      </c>
      <c r="K60" s="437">
        <v>310</v>
      </c>
      <c r="L60" s="437">
        <v>313</v>
      </c>
      <c r="M60" s="437">
        <v>316</v>
      </c>
      <c r="N60" s="437">
        <v>319</v>
      </c>
      <c r="O60" s="437">
        <v>322</v>
      </c>
      <c r="P60" s="437">
        <v>324</v>
      </c>
      <c r="Q60" s="437">
        <v>326</v>
      </c>
      <c r="R60" s="437">
        <v>328</v>
      </c>
      <c r="S60" s="437">
        <v>330</v>
      </c>
      <c r="T60" s="437">
        <v>334</v>
      </c>
      <c r="U60" s="437">
        <v>336</v>
      </c>
      <c r="V60" s="437">
        <v>339</v>
      </c>
      <c r="W60" s="437">
        <v>341</v>
      </c>
      <c r="X60" s="437">
        <v>343</v>
      </c>
      <c r="Y60" s="437">
        <v>345</v>
      </c>
      <c r="Z60" s="438">
        <v>347</v>
      </c>
    </row>
    <row r="61" spans="1:26">
      <c r="A61" s="436">
        <v>0.6</v>
      </c>
      <c r="B61" s="437">
        <v>300</v>
      </c>
      <c r="C61" s="437">
        <v>303</v>
      </c>
      <c r="D61" s="437">
        <v>307</v>
      </c>
      <c r="E61" s="437">
        <v>310</v>
      </c>
      <c r="F61" s="437">
        <v>313</v>
      </c>
      <c r="G61" s="437">
        <v>317</v>
      </c>
      <c r="H61" s="437">
        <v>320</v>
      </c>
      <c r="I61" s="437">
        <v>323</v>
      </c>
      <c r="J61" s="437">
        <v>326</v>
      </c>
      <c r="K61" s="437">
        <v>329</v>
      </c>
      <c r="L61" s="437">
        <v>332</v>
      </c>
      <c r="M61" s="437">
        <v>335</v>
      </c>
      <c r="N61" s="437">
        <v>337</v>
      </c>
      <c r="O61" s="437">
        <v>340</v>
      </c>
      <c r="P61" s="437">
        <v>342</v>
      </c>
      <c r="Q61" s="437">
        <v>344</v>
      </c>
      <c r="R61" s="437">
        <v>346</v>
      </c>
      <c r="S61" s="437">
        <v>348</v>
      </c>
      <c r="T61" s="437">
        <v>351</v>
      </c>
      <c r="U61" s="437">
        <v>354</v>
      </c>
      <c r="V61" s="437">
        <v>356</v>
      </c>
      <c r="W61" s="437">
        <v>358</v>
      </c>
      <c r="X61" s="437">
        <v>360</v>
      </c>
      <c r="Y61" s="437">
        <v>362</v>
      </c>
      <c r="Z61" s="438">
        <v>363</v>
      </c>
    </row>
    <row r="62" spans="1:26">
      <c r="A62" s="436">
        <v>0.65</v>
      </c>
      <c r="B62" s="437">
        <v>321</v>
      </c>
      <c r="C62" s="437">
        <v>324</v>
      </c>
      <c r="D62" s="437">
        <v>327</v>
      </c>
      <c r="E62" s="437">
        <v>330</v>
      </c>
      <c r="F62" s="437">
        <v>333</v>
      </c>
      <c r="G62" s="437">
        <v>336</v>
      </c>
      <c r="H62" s="437">
        <v>339</v>
      </c>
      <c r="I62" s="437">
        <v>342</v>
      </c>
      <c r="J62" s="437">
        <v>345</v>
      </c>
      <c r="K62" s="437">
        <v>347</v>
      </c>
      <c r="L62" s="437">
        <v>350</v>
      </c>
      <c r="M62" s="437">
        <v>353</v>
      </c>
      <c r="N62" s="437">
        <v>355</v>
      </c>
      <c r="O62" s="437">
        <v>358</v>
      </c>
      <c r="P62" s="437">
        <v>360</v>
      </c>
      <c r="Q62" s="437">
        <v>362</v>
      </c>
      <c r="R62" s="437">
        <v>363</v>
      </c>
      <c r="S62" s="437">
        <v>365</v>
      </c>
      <c r="T62" s="437">
        <v>368</v>
      </c>
      <c r="U62" s="437">
        <v>370</v>
      </c>
      <c r="V62" s="437">
        <v>372</v>
      </c>
      <c r="W62" s="437">
        <v>374</v>
      </c>
      <c r="X62" s="437">
        <v>376</v>
      </c>
      <c r="Y62" s="437">
        <v>378</v>
      </c>
      <c r="Z62" s="438">
        <v>380</v>
      </c>
    </row>
    <row r="63" spans="1:26">
      <c r="A63" s="436">
        <v>0.7</v>
      </c>
      <c r="B63" s="437">
        <v>341</v>
      </c>
      <c r="C63" s="437">
        <v>344</v>
      </c>
      <c r="D63" s="437">
        <v>347</v>
      </c>
      <c r="E63" s="437">
        <v>350</v>
      </c>
      <c r="F63" s="437">
        <v>352</v>
      </c>
      <c r="G63" s="437">
        <v>355</v>
      </c>
      <c r="H63" s="437">
        <v>358</v>
      </c>
      <c r="I63" s="437">
        <v>361</v>
      </c>
      <c r="J63" s="437">
        <v>363</v>
      </c>
      <c r="K63" s="437">
        <v>366</v>
      </c>
      <c r="L63" s="437">
        <v>368</v>
      </c>
      <c r="M63" s="437">
        <v>370</v>
      </c>
      <c r="N63" s="437">
        <v>373</v>
      </c>
      <c r="O63" s="437">
        <v>375</v>
      </c>
      <c r="P63" s="437">
        <v>377</v>
      </c>
      <c r="Q63" s="437">
        <v>379</v>
      </c>
      <c r="R63" s="437">
        <v>380</v>
      </c>
      <c r="S63" s="437">
        <v>382</v>
      </c>
      <c r="T63" s="437">
        <v>385</v>
      </c>
      <c r="U63" s="437">
        <v>387</v>
      </c>
      <c r="V63" s="437">
        <v>389</v>
      </c>
      <c r="W63" s="437">
        <v>390</v>
      </c>
      <c r="X63" s="437">
        <v>392</v>
      </c>
      <c r="Y63" s="437">
        <v>394</v>
      </c>
      <c r="Z63" s="438">
        <v>395</v>
      </c>
    </row>
    <row r="64" spans="1:26">
      <c r="A64" s="436">
        <v>0.75</v>
      </c>
      <c r="B64" s="437">
        <v>360</v>
      </c>
      <c r="C64" s="437">
        <v>363</v>
      </c>
      <c r="D64" s="437">
        <v>366</v>
      </c>
      <c r="E64" s="437">
        <v>369</v>
      </c>
      <c r="F64" s="437">
        <v>370</v>
      </c>
      <c r="G64" s="437">
        <v>374</v>
      </c>
      <c r="H64" s="437">
        <v>376</v>
      </c>
      <c r="I64" s="437">
        <v>379</v>
      </c>
      <c r="J64" s="437">
        <v>381</v>
      </c>
      <c r="K64" s="437">
        <v>383</v>
      </c>
      <c r="L64" s="437">
        <v>386</v>
      </c>
      <c r="M64" s="437">
        <v>388</v>
      </c>
      <c r="N64" s="437">
        <v>390</v>
      </c>
      <c r="O64" s="437">
        <v>392</v>
      </c>
      <c r="P64" s="437">
        <v>394</v>
      </c>
      <c r="Q64" s="437">
        <v>395</v>
      </c>
      <c r="R64" s="437">
        <v>397</v>
      </c>
      <c r="S64" s="437">
        <v>398</v>
      </c>
      <c r="T64" s="437">
        <v>401</v>
      </c>
      <c r="U64" s="437">
        <v>403</v>
      </c>
      <c r="V64" s="437">
        <v>404</v>
      </c>
      <c r="W64" s="437">
        <v>406</v>
      </c>
      <c r="X64" s="437">
        <v>408</v>
      </c>
      <c r="Y64" s="437">
        <v>409</v>
      </c>
      <c r="Z64" s="438">
        <v>411</v>
      </c>
    </row>
    <row r="65" spans="1:26">
      <c r="A65" s="436">
        <v>0.8</v>
      </c>
      <c r="B65" s="437">
        <v>379</v>
      </c>
      <c r="C65" s="437">
        <v>382</v>
      </c>
      <c r="D65" s="437">
        <v>385</v>
      </c>
      <c r="E65" s="437">
        <v>387</v>
      </c>
      <c r="F65" s="437">
        <v>389</v>
      </c>
      <c r="G65" s="437">
        <v>392</v>
      </c>
      <c r="H65" s="437">
        <v>394</v>
      </c>
      <c r="I65" s="437">
        <v>396</v>
      </c>
      <c r="J65" s="437">
        <v>398</v>
      </c>
      <c r="K65" s="437">
        <v>401</v>
      </c>
      <c r="L65" s="437">
        <v>403</v>
      </c>
      <c r="M65" s="437">
        <v>405</v>
      </c>
      <c r="N65" s="437">
        <v>407</v>
      </c>
      <c r="O65" s="437">
        <v>408</v>
      </c>
      <c r="P65" s="437">
        <v>410</v>
      </c>
      <c r="Q65" s="437">
        <v>412</v>
      </c>
      <c r="R65" s="437">
        <v>413</v>
      </c>
      <c r="S65" s="437">
        <v>414</v>
      </c>
      <c r="T65" s="437">
        <v>417</v>
      </c>
      <c r="U65" s="437">
        <v>418</v>
      </c>
      <c r="V65" s="437">
        <v>420</v>
      </c>
      <c r="W65" s="437">
        <v>421</v>
      </c>
      <c r="X65" s="437">
        <v>423</v>
      </c>
      <c r="Y65" s="437">
        <v>424</v>
      </c>
      <c r="Z65" s="438">
        <v>426</v>
      </c>
    </row>
    <row r="66" spans="1:26">
      <c r="A66" s="436">
        <v>0.85</v>
      </c>
      <c r="B66" s="437">
        <v>398</v>
      </c>
      <c r="C66" s="437">
        <v>400</v>
      </c>
      <c r="D66" s="437">
        <v>403</v>
      </c>
      <c r="E66" s="437">
        <v>405</v>
      </c>
      <c r="F66" s="437">
        <v>407</v>
      </c>
      <c r="G66" s="437">
        <v>409</v>
      </c>
      <c r="H66" s="437">
        <v>411</v>
      </c>
      <c r="I66" s="437">
        <v>413</v>
      </c>
      <c r="J66" s="437">
        <v>415</v>
      </c>
      <c r="K66" s="437">
        <v>417</v>
      </c>
      <c r="L66" s="437">
        <v>419</v>
      </c>
      <c r="M66" s="437">
        <v>421</v>
      </c>
      <c r="N66" s="437">
        <v>423</v>
      </c>
      <c r="O66" s="437">
        <v>425</v>
      </c>
      <c r="P66" s="437">
        <v>426</v>
      </c>
      <c r="Q66" s="437">
        <v>427</v>
      </c>
      <c r="R66" s="437">
        <v>429</v>
      </c>
      <c r="S66" s="437">
        <v>430</v>
      </c>
      <c r="T66" s="437">
        <v>432</v>
      </c>
      <c r="U66" s="437">
        <v>434</v>
      </c>
      <c r="V66" s="437">
        <v>435</v>
      </c>
      <c r="W66" s="437">
        <v>436</v>
      </c>
      <c r="X66" s="437">
        <v>438</v>
      </c>
      <c r="Y66" s="437">
        <v>439</v>
      </c>
      <c r="Z66" s="438">
        <v>440</v>
      </c>
    </row>
    <row r="67" spans="1:26">
      <c r="A67" s="436">
        <v>0.9</v>
      </c>
      <c r="B67" s="437">
        <v>415</v>
      </c>
      <c r="C67" s="437">
        <v>418</v>
      </c>
      <c r="D67" s="437">
        <v>420</v>
      </c>
      <c r="E67" s="437">
        <v>422</v>
      </c>
      <c r="F67" s="437">
        <v>424</v>
      </c>
      <c r="G67" s="437">
        <v>46</v>
      </c>
      <c r="H67" s="437">
        <v>428</v>
      </c>
      <c r="I67" s="437">
        <v>430</v>
      </c>
      <c r="J67" s="437">
        <v>432</v>
      </c>
      <c r="K67" s="437">
        <v>434</v>
      </c>
      <c r="L67" s="437">
        <v>435</v>
      </c>
      <c r="M67" s="437">
        <v>437</v>
      </c>
      <c r="N67" s="437">
        <v>439</v>
      </c>
      <c r="O67" s="437">
        <v>440</v>
      </c>
      <c r="P67" s="437">
        <v>442</v>
      </c>
      <c r="Q67" s="437">
        <v>443</v>
      </c>
      <c r="R67" s="437">
        <v>444</v>
      </c>
      <c r="S67" s="437">
        <v>445</v>
      </c>
      <c r="T67" s="437">
        <v>447</v>
      </c>
      <c r="U67" s="437">
        <v>449</v>
      </c>
      <c r="V67" s="437">
        <v>450</v>
      </c>
      <c r="W67" s="437">
        <v>451</v>
      </c>
      <c r="X67" s="437">
        <v>452</v>
      </c>
      <c r="Y67" s="437">
        <v>454</v>
      </c>
      <c r="Z67" s="438">
        <v>455</v>
      </c>
    </row>
    <row r="68" spans="1:26">
      <c r="A68" s="436">
        <v>0.95</v>
      </c>
      <c r="B68" s="437">
        <v>432</v>
      </c>
      <c r="C68" s="437">
        <v>435</v>
      </c>
      <c r="D68" s="437">
        <v>437</v>
      </c>
      <c r="E68" s="437">
        <v>438</v>
      </c>
      <c r="F68" s="437">
        <v>440</v>
      </c>
      <c r="G68" s="437">
        <v>442</v>
      </c>
      <c r="H68" s="437">
        <v>444</v>
      </c>
      <c r="I68" s="437">
        <v>446</v>
      </c>
      <c r="J68" s="437">
        <v>448</v>
      </c>
      <c r="K68" s="437">
        <v>449</v>
      </c>
      <c r="L68" s="437">
        <v>451</v>
      </c>
      <c r="M68" s="437">
        <v>453</v>
      </c>
      <c r="N68" s="437">
        <v>454</v>
      </c>
      <c r="O68" s="437">
        <v>455</v>
      </c>
      <c r="P68" s="437">
        <v>457</v>
      </c>
      <c r="Q68" s="437">
        <v>458</v>
      </c>
      <c r="R68" s="437">
        <v>459</v>
      </c>
      <c r="S68" s="437">
        <v>460</v>
      </c>
      <c r="T68" s="437">
        <v>462</v>
      </c>
      <c r="U68" s="437">
        <v>463</v>
      </c>
      <c r="V68" s="437">
        <v>464</v>
      </c>
      <c r="W68" s="437">
        <v>465</v>
      </c>
      <c r="X68" s="437">
        <v>467</v>
      </c>
      <c r="Y68" s="437">
        <v>468</v>
      </c>
      <c r="Z68" s="438">
        <v>469</v>
      </c>
    </row>
    <row r="69" spans="1:26" ht="16.5" thickBot="1">
      <c r="A69" s="439">
        <v>1</v>
      </c>
      <c r="B69" s="440">
        <v>448</v>
      </c>
      <c r="C69" s="440">
        <v>451</v>
      </c>
      <c r="D69" s="440">
        <v>453</v>
      </c>
      <c r="E69" s="440">
        <v>454</v>
      </c>
      <c r="F69" s="440">
        <v>456</v>
      </c>
      <c r="G69" s="440">
        <v>458</v>
      </c>
      <c r="H69" s="440">
        <v>460</v>
      </c>
      <c r="I69" s="440">
        <v>461</v>
      </c>
      <c r="J69" s="440">
        <v>463</v>
      </c>
      <c r="K69" s="440">
        <v>465</v>
      </c>
      <c r="L69" s="440">
        <v>466</v>
      </c>
      <c r="M69" s="440">
        <v>467</v>
      </c>
      <c r="N69" s="440">
        <v>469</v>
      </c>
      <c r="O69" s="440">
        <v>470</v>
      </c>
      <c r="P69" s="440">
        <v>471</v>
      </c>
      <c r="Q69" s="440">
        <v>472</v>
      </c>
      <c r="R69" s="440">
        <v>474</v>
      </c>
      <c r="S69" s="440">
        <v>475</v>
      </c>
      <c r="T69" s="440">
        <v>476</v>
      </c>
      <c r="U69" s="440">
        <v>477</v>
      </c>
      <c r="V69" s="440">
        <v>478</v>
      </c>
      <c r="W69" s="440">
        <v>479</v>
      </c>
      <c r="X69" s="440">
        <v>480</v>
      </c>
      <c r="Y69" s="440">
        <v>481</v>
      </c>
      <c r="Z69" s="441">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Sheet1!P326</f>
        <v/>
      </c>
      <c r="B73">
        <v>24</v>
      </c>
      <c r="C73">
        <v>576</v>
      </c>
      <c r="D73" s="442" t="str">
        <f>Sheet1!W326</f>
        <v/>
      </c>
      <c r="E73" s="442" t="str">
        <f>Sheet1!X326</f>
        <v/>
      </c>
      <c r="G73" t="str">
        <f>Sheet1!P337</f>
        <v/>
      </c>
      <c r="H73">
        <v>28</v>
      </c>
      <c r="I73">
        <v>784</v>
      </c>
      <c r="J73" t="str">
        <f>Sheet1!W337</f>
        <v/>
      </c>
      <c r="K73" s="442" t="str">
        <f>Sheet1!X337</f>
        <v/>
      </c>
      <c r="M73" t="str">
        <f>Sheet1!P347</f>
        <v/>
      </c>
      <c r="N73">
        <v>28</v>
      </c>
      <c r="O73">
        <v>784</v>
      </c>
      <c r="P73" t="str">
        <f>Sheet1!W347</f>
        <v/>
      </c>
      <c r="Q73" s="442" t="str">
        <f>Sheet1!X347</f>
        <v/>
      </c>
      <c r="T73" t="s">
        <v>158</v>
      </c>
      <c r="U73" t="s">
        <v>605</v>
      </c>
      <c r="V73" t="s">
        <v>606</v>
      </c>
      <c r="W73" t="s">
        <v>605</v>
      </c>
      <c r="X73" t="s">
        <v>606</v>
      </c>
      <c r="Y73" t="s">
        <v>607</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604</v>
      </c>
      <c r="U74" t="s">
        <v>604</v>
      </c>
      <c r="V74" t="s">
        <v>604</v>
      </c>
      <c r="W74" t="s">
        <v>604</v>
      </c>
      <c r="X74" t="s">
        <v>604</v>
      </c>
      <c r="Y74" t="s">
        <v>604</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604</v>
      </c>
      <c r="U75" t="s">
        <v>604</v>
      </c>
      <c r="V75" t="s">
        <v>604</v>
      </c>
      <c r="W75" t="s">
        <v>604</v>
      </c>
      <c r="X75" t="s">
        <v>604</v>
      </c>
      <c r="Y75" t="s">
        <v>604</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604</v>
      </c>
      <c r="U76" t="s">
        <v>604</v>
      </c>
      <c r="V76" t="s">
        <v>604</v>
      </c>
      <c r="W76" t="s">
        <v>604</v>
      </c>
      <c r="X76" t="s">
        <v>604</v>
      </c>
      <c r="Y76" t="s">
        <v>604</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604</v>
      </c>
      <c r="U77" t="s">
        <v>604</v>
      </c>
      <c r="V77" t="s">
        <v>604</v>
      </c>
      <c r="W77" t="s">
        <v>604</v>
      </c>
      <c r="X77" t="s">
        <v>604</v>
      </c>
      <c r="Y77" t="s">
        <v>604</v>
      </c>
    </row>
    <row r="78" spans="1:26">
      <c r="B78">
        <v>32</v>
      </c>
      <c r="C78">
        <v>1024</v>
      </c>
      <c r="D78" t="str">
        <f>Sheet1!W331</f>
        <v/>
      </c>
      <c r="E78" t="str">
        <f>Sheet1!X331</f>
        <v/>
      </c>
      <c r="H78">
        <v>38</v>
      </c>
      <c r="I78">
        <v>1444</v>
      </c>
      <c r="J78" t="str">
        <f>Sheet1!W342</f>
        <v/>
      </c>
      <c r="K78" t="str">
        <f>Sheet1!X342</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Sheet1!W332</f>
        <v/>
      </c>
      <c r="E79" t="str">
        <f>Sheet1!X332</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42" t="e">
        <f>AVERAGE(Sheet1!AQ10:AQ11)</f>
        <v>#DIV/0!</v>
      </c>
      <c r="D85" t="str">
        <f>G73</f>
        <v/>
      </c>
      <c r="E85">
        <v>28</v>
      </c>
      <c r="F85" s="442" t="e">
        <f>AVERAGE(Sheet1!AQ57:AQ58)</f>
        <v>#DIV/0!</v>
      </c>
      <c r="G85" t="str">
        <f>M73</f>
        <v/>
      </c>
      <c r="H85">
        <v>28</v>
      </c>
      <c r="I85" s="442" t="str">
        <f>Sheet1!Q399</f>
        <v/>
      </c>
      <c r="T85" t="s">
        <v>604</v>
      </c>
      <c r="U85" t="s">
        <v>604</v>
      </c>
      <c r="V85" t="s">
        <v>604</v>
      </c>
      <c r="W85" t="s">
        <v>604</v>
      </c>
      <c r="X85" t="s">
        <v>604</v>
      </c>
      <c r="Y85" t="s">
        <v>604</v>
      </c>
    </row>
    <row r="86" spans="1:25">
      <c r="A86" t="s">
        <v>239</v>
      </c>
      <c r="B86">
        <v>25</v>
      </c>
      <c r="C86" s="442" t="e">
        <f>AVERAGE(Sheet1!AQ18:AQ19)</f>
        <v>#DIV/0!</v>
      </c>
      <c r="D86" t="s">
        <v>239</v>
      </c>
      <c r="E86">
        <v>30</v>
      </c>
      <c r="F86" s="442" t="e">
        <f>AVERAGE(Sheet1!AQ65:AQ66)</f>
        <v>#DIV/0!</v>
      </c>
      <c r="G86" t="s">
        <v>239</v>
      </c>
      <c r="H86">
        <v>30</v>
      </c>
      <c r="I86" s="442" t="str">
        <f>Sheet1!R399</f>
        <v/>
      </c>
      <c r="T86" t="s">
        <v>604</v>
      </c>
      <c r="U86" t="s">
        <v>604</v>
      </c>
      <c r="V86" t="s">
        <v>604</v>
      </c>
      <c r="W86" t="s">
        <v>604</v>
      </c>
      <c r="X86" t="s">
        <v>604</v>
      </c>
      <c r="Y86" t="s">
        <v>604</v>
      </c>
    </row>
    <row r="87" spans="1:25">
      <c r="A87" t="str">
        <f>A75</f>
        <v/>
      </c>
      <c r="B87">
        <v>26</v>
      </c>
      <c r="C87" s="442">
        <f>Sheet1!AQ26</f>
        <v>0</v>
      </c>
      <c r="D87" t="str">
        <f>G75</f>
        <v/>
      </c>
      <c r="E87">
        <v>32</v>
      </c>
      <c r="F87" s="442" t="e">
        <f>AVERAGE(Sheet1!AQ73:AQ74)</f>
        <v>#DIV/0!</v>
      </c>
      <c r="G87" t="str">
        <f>M75</f>
        <v/>
      </c>
      <c r="H87">
        <v>32</v>
      </c>
      <c r="I87" s="442" t="str">
        <f>Sheet1!S399</f>
        <v/>
      </c>
      <c r="T87" t="s">
        <v>604</v>
      </c>
      <c r="U87" t="s">
        <v>604</v>
      </c>
      <c r="V87" t="s">
        <v>604</v>
      </c>
      <c r="W87" t="s">
        <v>604</v>
      </c>
      <c r="X87" t="s">
        <v>604</v>
      </c>
      <c r="Y87" t="s">
        <v>604</v>
      </c>
    </row>
    <row r="88" spans="1:25">
      <c r="B88">
        <v>28</v>
      </c>
      <c r="C88" s="442" t="e">
        <f>AVERAGE(Sheet1!AQ27:AQ31)</f>
        <v>#DIV/0!</v>
      </c>
      <c r="E88">
        <v>34</v>
      </c>
      <c r="F88" s="442" t="e">
        <f>AVERAGE(Sheet1!AQ81:AQ82)</f>
        <v>#DIV/0!</v>
      </c>
      <c r="H88">
        <v>34</v>
      </c>
      <c r="I88" s="442" t="str">
        <f>Sheet1!T399</f>
        <v/>
      </c>
      <c r="T88" t="s">
        <v>604</v>
      </c>
      <c r="U88" t="s">
        <v>604</v>
      </c>
      <c r="V88" t="s">
        <v>604</v>
      </c>
      <c r="W88" t="s">
        <v>604</v>
      </c>
      <c r="X88" t="s">
        <v>604</v>
      </c>
      <c r="Y88" t="s">
        <v>604</v>
      </c>
    </row>
    <row r="89" spans="1:25">
      <c r="B89">
        <v>30</v>
      </c>
      <c r="C89" s="442">
        <f>Sheet1!AQ40</f>
        <v>0</v>
      </c>
      <c r="E89">
        <v>36</v>
      </c>
      <c r="F89" s="442">
        <f>Sheet1!AQ89</f>
        <v>0</v>
      </c>
      <c r="H89">
        <v>38</v>
      </c>
      <c r="I89" s="442" t="str">
        <f>Sheet1!U399</f>
        <v/>
      </c>
      <c r="T89" t="s">
        <v>604</v>
      </c>
      <c r="U89" t="s">
        <v>604</v>
      </c>
      <c r="V89" t="s">
        <v>604</v>
      </c>
      <c r="W89" t="s">
        <v>604</v>
      </c>
      <c r="X89" t="s">
        <v>604</v>
      </c>
      <c r="Y89" t="s">
        <v>604</v>
      </c>
    </row>
    <row r="90" spans="1:25">
      <c r="B90">
        <v>32</v>
      </c>
      <c r="C90" s="442" t="e">
        <f>AVERAGE(Sheet1!AQ41:AQ42)</f>
        <v>#DIV/0!</v>
      </c>
      <c r="E90">
        <v>38</v>
      </c>
      <c r="F90" s="442">
        <f>Sheet1!AQ90</f>
        <v>0</v>
      </c>
      <c r="I90" s="442"/>
    </row>
    <row r="91" spans="1:25">
      <c r="B91">
        <v>34</v>
      </c>
      <c r="C91" s="442" t="e">
        <f>AVERAGE(Sheet1!AQ49:AQ50)</f>
        <v>#DIV/0!</v>
      </c>
      <c r="F91" s="442"/>
      <c r="I91" s="442"/>
    </row>
    <row r="92" spans="1:25">
      <c r="B92" t="s">
        <v>608</v>
      </c>
      <c r="C92" t="e">
        <f>SLOPE(C85:C91,B85:B91)</f>
        <v>#DIV/0!</v>
      </c>
      <c r="E92" t="s">
        <v>608</v>
      </c>
      <c r="F92" t="e">
        <f>SLOPE(F85:F90,E85:E90)</f>
        <v>#DIV/0!</v>
      </c>
      <c r="H92" t="s">
        <v>608</v>
      </c>
      <c r="I92" t="e">
        <f>SLOPE(I85:I89,H85:H89)</f>
        <v>#DIV/0!</v>
      </c>
      <c r="T92" t="s">
        <v>604</v>
      </c>
      <c r="U92" t="s">
        <v>604</v>
      </c>
      <c r="V92" t="s">
        <v>604</v>
      </c>
      <c r="W92" t="s">
        <v>604</v>
      </c>
      <c r="X92" t="s">
        <v>604</v>
      </c>
      <c r="Y92" t="s">
        <v>604</v>
      </c>
    </row>
    <row r="93" spans="1:25">
      <c r="B93" t="s">
        <v>609</v>
      </c>
      <c r="C93" t="e">
        <f>INTERCEPT(C85:C91,B85:B91)</f>
        <v>#DIV/0!</v>
      </c>
      <c r="E93" t="s">
        <v>609</v>
      </c>
      <c r="F93" t="e">
        <f>INTERCEPT(F85:F90,E85:E90)</f>
        <v>#DIV/0!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t="s">
        <v>405</v>
      </c>
      <c r="B95" t="s">
        <v>239</v>
      </c>
      <c r="C95" t="s">
        <v>611</v>
      </c>
      <c r="E95" t="s">
        <v>612</v>
      </c>
      <c r="F95" t="s">
        <v>613</v>
      </c>
      <c r="T95" t="s">
        <v>604</v>
      </c>
      <c r="U95" t="s">
        <v>604</v>
      </c>
      <c r="V95" t="s">
        <v>604</v>
      </c>
      <c r="W95" t="s">
        <v>604</v>
      </c>
      <c r="X95" t="s">
        <v>604</v>
      </c>
      <c r="Y95" t="s">
        <v>604</v>
      </c>
    </row>
    <row r="96" spans="1:25">
      <c r="A96" t="s">
        <v>614</v>
      </c>
      <c r="B96" t="s">
        <v>614</v>
      </c>
      <c r="C96">
        <v>0.12</v>
      </c>
      <c r="F96" t="s">
        <v>615</v>
      </c>
      <c r="T96" t="s">
        <v>604</v>
      </c>
      <c r="U96" t="s">
        <v>604</v>
      </c>
      <c r="V96" t="s">
        <v>604</v>
      </c>
      <c r="W96" t="s">
        <v>604</v>
      </c>
      <c r="X96" t="s">
        <v>604</v>
      </c>
      <c r="Y96" t="s">
        <v>604</v>
      </c>
    </row>
    <row r="97" spans="1:25">
      <c r="A97" t="s">
        <v>614</v>
      </c>
      <c r="B97" t="s">
        <v>616</v>
      </c>
      <c r="C97">
        <v>0.19</v>
      </c>
      <c r="F97" t="s">
        <v>617</v>
      </c>
      <c r="T97" t="s">
        <v>604</v>
      </c>
      <c r="U97" t="s">
        <v>604</v>
      </c>
      <c r="V97" t="s">
        <v>604</v>
      </c>
      <c r="W97" t="s">
        <v>604</v>
      </c>
      <c r="X97" t="s">
        <v>604</v>
      </c>
      <c r="Y97" t="s">
        <v>604</v>
      </c>
    </row>
    <row r="98" spans="1:25">
      <c r="A98" t="s">
        <v>616</v>
      </c>
      <c r="B98" t="s">
        <v>616</v>
      </c>
      <c r="C98">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"&amp;Sheet1!$T$260&amp;" kV and HVL="&amp;ROUND(Sheet1!$X$263,2)&amp;" mm Al"</f>
        <v>#VALUE!</v>
      </c>
      <c r="G100" s="619" t="s">
        <v>441</v>
      </c>
      <c r="H100" s="619"/>
      <c r="I100" s="619"/>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401" customWidth="1"/>
    <col min="1026" max="16384" width="9" style="401"/>
  </cols>
  <sheetData>
    <row r="1" spans="1:10">
      <c r="A1" s="401" t="s">
        <v>561</v>
      </c>
      <c r="B1" s="405" t="s">
        <v>560</v>
      </c>
    </row>
    <row r="2" spans="1:10">
      <c r="A2" s="402" t="s">
        <v>559</v>
      </c>
      <c r="B2" s="408" t="str">
        <f>Sheet1!F13</f>
        <v/>
      </c>
    </row>
    <row r="3" spans="1:10">
      <c r="A3" s="401" t="s">
        <v>558</v>
      </c>
      <c r="B3" s="406" t="str">
        <f>Sheet1!U152</f>
        <v/>
      </c>
    </row>
    <row r="4" spans="1:10">
      <c r="A4" s="401" t="s">
        <v>557</v>
      </c>
      <c r="B4" s="405">
        <f>Sheet1!Q205</f>
        <v>0</v>
      </c>
      <c r="C4" s="405">
        <f>Sheet1!R205</f>
        <v>0</v>
      </c>
      <c r="D4" s="405">
        <f>Sheet1!S205</f>
        <v>0</v>
      </c>
      <c r="E4" s="405">
        <f>Sheet1!T205</f>
        <v>0</v>
      </c>
    </row>
    <row r="5" spans="1:10">
      <c r="B5" s="405">
        <f>Sheet1!Q206</f>
        <v>0</v>
      </c>
      <c r="C5" s="405">
        <f>Sheet1!R206</f>
        <v>0</v>
      </c>
      <c r="D5" s="405">
        <f>Sheet1!S206</f>
        <v>0</v>
      </c>
      <c r="E5" s="405">
        <f>Sheet1!T206</f>
        <v>0</v>
      </c>
    </row>
    <row r="6" spans="1:10">
      <c r="B6" s="405">
        <f>Sheet1!Q209</f>
        <v>0</v>
      </c>
      <c r="C6" s="405">
        <f>Sheet1!R209</f>
        <v>0</v>
      </c>
      <c r="D6" s="405">
        <f>Sheet1!S209</f>
        <v>0</v>
      </c>
      <c r="E6" s="405">
        <f>Sheet1!T209</f>
        <v>0</v>
      </c>
    </row>
    <row r="7" spans="1:10">
      <c r="A7" s="401" t="s">
        <v>556</v>
      </c>
      <c r="B7" s="405" t="str">
        <f>Sheet1!X266</f>
        <v/>
      </c>
    </row>
    <row r="8" spans="1:10">
      <c r="A8" s="401" t="s">
        <v>555</v>
      </c>
      <c r="B8" s="405" t="str">
        <f>Sheet1!X281</f>
        <v>NA</v>
      </c>
    </row>
    <row r="9" spans="1:10">
      <c r="A9" s="401" t="s">
        <v>554</v>
      </c>
      <c r="B9" s="406" t="str">
        <f>Sheet1!X318</f>
        <v>NA</v>
      </c>
    </row>
    <row r="10" spans="1:10">
      <c r="A10" s="401" t="s">
        <v>646</v>
      </c>
      <c r="B10" s="407" t="str">
        <f>Sheet1!P326&amp;"/"&amp;Sheet1!Q326</f>
        <v>/</v>
      </c>
      <c r="C10" s="475" t="s">
        <v>240</v>
      </c>
      <c r="D10" s="476" t="s">
        <v>553</v>
      </c>
      <c r="E10" s="407" t="str">
        <f>Sheet1!P337&amp;"/"&amp;Sheet1!Q337</f>
        <v>/</v>
      </c>
      <c r="F10" s="475" t="s">
        <v>240</v>
      </c>
      <c r="G10" s="476" t="s">
        <v>553</v>
      </c>
      <c r="H10" s="407" t="str">
        <f>Sheet1!P347&amp;"/"&amp;Sheet1!Q347</f>
        <v>/</v>
      </c>
      <c r="I10" s="475" t="s">
        <v>240</v>
      </c>
      <c r="J10" s="476" t="s">
        <v>553</v>
      </c>
    </row>
    <row r="11" spans="1:10">
      <c r="A11" s="401" t="s">
        <v>553</v>
      </c>
      <c r="B11" s="405">
        <f>Sheet1!R326</f>
        <v>24</v>
      </c>
      <c r="C11" s="474" t="str">
        <f>Sheet1!T326</f>
        <v/>
      </c>
      <c r="D11" s="405" t="str">
        <f>Sheet1!W326</f>
        <v/>
      </c>
      <c r="E11" s="405">
        <f>Sheet1!R337</f>
        <v>28</v>
      </c>
      <c r="F11" s="474" t="str">
        <f>Sheet1!T337</f>
        <v/>
      </c>
      <c r="G11" s="405" t="str">
        <f>Sheet1!W337</f>
        <v/>
      </c>
      <c r="H11" s="405">
        <f>Sheet1!R347</f>
        <v>28</v>
      </c>
      <c r="I11" s="474" t="str">
        <f>Sheet1!T347</f>
        <v/>
      </c>
      <c r="J11" s="405" t="str">
        <f>Sheet1!W347</f>
        <v/>
      </c>
    </row>
    <row r="12" spans="1:10">
      <c r="B12" s="405">
        <f>Sheet1!R327</f>
        <v>25</v>
      </c>
      <c r="C12" s="474" t="str">
        <f>Sheet1!T327</f>
        <v/>
      </c>
      <c r="D12" s="405" t="str">
        <f>Sheet1!W327</f>
        <v/>
      </c>
      <c r="E12" s="405">
        <f>Sheet1!R338</f>
        <v>30</v>
      </c>
      <c r="F12" s="474" t="str">
        <f>Sheet1!T338</f>
        <v/>
      </c>
      <c r="G12" s="405" t="str">
        <f>Sheet1!W338</f>
        <v/>
      </c>
      <c r="H12" s="405">
        <f>Sheet1!R348</f>
        <v>30</v>
      </c>
      <c r="I12" s="474" t="str">
        <f>Sheet1!T348</f>
        <v/>
      </c>
      <c r="J12" s="405" t="str">
        <f>Sheet1!W348</f>
        <v/>
      </c>
    </row>
    <row r="13" spans="1:10">
      <c r="B13" s="405">
        <f>Sheet1!R328</f>
        <v>26</v>
      </c>
      <c r="C13" s="474" t="str">
        <f>Sheet1!T328</f>
        <v/>
      </c>
      <c r="D13" s="405" t="str">
        <f>Sheet1!W328</f>
        <v/>
      </c>
      <c r="E13" s="405">
        <f>Sheet1!R339</f>
        <v>32</v>
      </c>
      <c r="F13" s="474" t="str">
        <f>Sheet1!T339</f>
        <v/>
      </c>
      <c r="G13" s="405" t="str">
        <f>Sheet1!W339</f>
        <v/>
      </c>
      <c r="H13" s="405">
        <f>Sheet1!R349</f>
        <v>32</v>
      </c>
      <c r="I13" s="474" t="str">
        <f>Sheet1!T349</f>
        <v/>
      </c>
      <c r="J13" s="405" t="str">
        <f>Sheet1!W349</f>
        <v/>
      </c>
    </row>
    <row r="14" spans="1:10">
      <c r="B14" s="405">
        <f>Sheet1!R329</f>
        <v>28</v>
      </c>
      <c r="C14" s="474" t="str">
        <f>Sheet1!T329</f>
        <v/>
      </c>
      <c r="D14" s="405" t="str">
        <f>Sheet1!W329</f>
        <v/>
      </c>
      <c r="E14" s="405">
        <f>Sheet1!R340</f>
        <v>34</v>
      </c>
      <c r="F14" s="474" t="str">
        <f>Sheet1!T340</f>
        <v/>
      </c>
      <c r="G14" s="405" t="str">
        <f>Sheet1!W340</f>
        <v/>
      </c>
      <c r="H14" s="405">
        <f>Sheet1!R350</f>
        <v>34</v>
      </c>
      <c r="I14" s="474" t="str">
        <f>Sheet1!T350</f>
        <v/>
      </c>
      <c r="J14" s="405" t="str">
        <f>Sheet1!W350</f>
        <v/>
      </c>
    </row>
    <row r="15" spans="1:10">
      <c r="B15" s="405">
        <f>Sheet1!R330</f>
        <v>30</v>
      </c>
      <c r="C15" s="474" t="str">
        <f>Sheet1!T330</f>
        <v/>
      </c>
      <c r="D15" s="405" t="str">
        <f>Sheet1!W330</f>
        <v/>
      </c>
      <c r="E15" s="405">
        <f>Sheet1!R341</f>
        <v>36</v>
      </c>
      <c r="F15" s="474" t="str">
        <f>Sheet1!T341</f>
        <v/>
      </c>
      <c r="G15" s="405" t="str">
        <f>Sheet1!W341</f>
        <v/>
      </c>
      <c r="H15" s="405">
        <f>Sheet1!R351</f>
        <v>38</v>
      </c>
      <c r="I15" s="474" t="str">
        <f>Sheet1!T351</f>
        <v/>
      </c>
      <c r="J15" s="405" t="str">
        <f>Sheet1!W351</f>
        <v/>
      </c>
    </row>
    <row r="16" spans="1:10">
      <c r="B16" s="405">
        <f>Sheet1!R331</f>
        <v>32</v>
      </c>
      <c r="C16" s="474" t="str">
        <f>Sheet1!T331</f>
        <v/>
      </c>
      <c r="D16" s="405" t="str">
        <f>Sheet1!W331</f>
        <v/>
      </c>
      <c r="E16" s="405">
        <f>Sheet1!R342</f>
        <v>38</v>
      </c>
      <c r="F16" s="474" t="str">
        <f>Sheet1!T342</f>
        <v/>
      </c>
      <c r="G16" s="405" t="str">
        <f>Sheet1!W342</f>
        <v/>
      </c>
    </row>
    <row r="17" spans="1:4">
      <c r="B17" s="405">
        <f>Sheet1!R332</f>
        <v>34</v>
      </c>
      <c r="C17" s="474" t="str">
        <f>Sheet1!T332</f>
        <v/>
      </c>
      <c r="D17" s="405" t="str">
        <f>Sheet1!W332</f>
        <v/>
      </c>
    </row>
    <row r="18" spans="1:4">
      <c r="A18" s="401" t="s">
        <v>552</v>
      </c>
      <c r="B18" s="405" t="str">
        <f>Sheet1!P372&amp;"/"&amp;Sheet1!Q372</f>
        <v>/</v>
      </c>
      <c r="C18" s="474"/>
      <c r="D18" s="477"/>
    </row>
    <row r="19" spans="1:4">
      <c r="B19" s="405">
        <f>Sheet1!S372</f>
        <v>20</v>
      </c>
      <c r="C19" s="405" t="str">
        <f>Sheet1!W372</f>
        <v/>
      </c>
    </row>
    <row r="20" spans="1:4">
      <c r="B20" s="405">
        <f>Sheet1!S373</f>
        <v>50</v>
      </c>
      <c r="C20" s="405" t="str">
        <f>Sheet1!W373</f>
        <v/>
      </c>
    </row>
    <row r="21" spans="1:4">
      <c r="B21" s="405">
        <f>Sheet1!S374</f>
        <v>100</v>
      </c>
      <c r="C21" s="405" t="str">
        <f>Sheet1!W374</f>
        <v/>
      </c>
    </row>
    <row r="22" spans="1:4">
      <c r="B22" s="406">
        <f>Sheet1!S375</f>
        <v>300</v>
      </c>
      <c r="C22" s="406" t="str">
        <f>Sheet1!W375</f>
        <v/>
      </c>
    </row>
    <row r="23" spans="1:4">
      <c r="A23" s="401" t="s">
        <v>342</v>
      </c>
      <c r="B23" s="405" t="str">
        <f>Sheet1!Q381</f>
        <v>/</v>
      </c>
      <c r="C23" s="405">
        <f>Sheet1!Q382</f>
        <v>24</v>
      </c>
      <c r="D23" s="405" t="str">
        <f>Sheet1!Q386</f>
        <v/>
      </c>
    </row>
    <row r="24" spans="1:4">
      <c r="B24" s="405" t="str">
        <f>Sheet1!R381</f>
        <v>/</v>
      </c>
      <c r="C24" s="405">
        <f>Sheet1!R382</f>
        <v>25</v>
      </c>
      <c r="D24" s="405" t="str">
        <f>Sheet1!R386</f>
        <v/>
      </c>
    </row>
    <row r="25" spans="1:4">
      <c r="B25" s="405" t="str">
        <f>Sheet1!S381</f>
        <v>/</v>
      </c>
      <c r="C25" s="405">
        <f>Sheet1!S382</f>
        <v>28</v>
      </c>
      <c r="D25" s="405" t="str">
        <f>Sheet1!S386</f>
        <v/>
      </c>
    </row>
    <row r="26" spans="1:4">
      <c r="B26" s="405" t="str">
        <f>Sheet1!T381</f>
        <v>/</v>
      </c>
      <c r="C26" s="405">
        <f>Sheet1!T382</f>
        <v>32</v>
      </c>
      <c r="D26" s="405" t="str">
        <f>Sheet1!T386</f>
        <v/>
      </c>
    </row>
    <row r="27" spans="1:4">
      <c r="B27" s="405" t="str">
        <f>Sheet1!U381</f>
        <v>/</v>
      </c>
      <c r="C27" s="405">
        <f>Sheet1!U382</f>
        <v>28</v>
      </c>
      <c r="D27" s="405" t="str">
        <f>Sheet1!U386</f>
        <v/>
      </c>
    </row>
    <row r="28" spans="1:4">
      <c r="B28" s="405" t="str">
        <f>Sheet1!V381</f>
        <v>/</v>
      </c>
      <c r="C28" s="405">
        <f>Sheet1!V382</f>
        <v>30</v>
      </c>
      <c r="D28" s="405" t="str">
        <f>Sheet1!V386</f>
        <v/>
      </c>
    </row>
    <row r="29" spans="1:4">
      <c r="B29" s="405" t="str">
        <f>Sheet1!W381</f>
        <v>/</v>
      </c>
      <c r="C29" s="405">
        <f>Sheet1!W382</f>
        <v>32</v>
      </c>
      <c r="D29" s="405" t="str">
        <f>Sheet1!W386</f>
        <v/>
      </c>
    </row>
    <row r="30" spans="1:4">
      <c r="B30" s="405" t="str">
        <f>Sheet1!X381</f>
        <v>/</v>
      </c>
      <c r="C30" s="405">
        <f>Sheet1!X382</f>
        <v>34</v>
      </c>
      <c r="D30" s="405" t="str">
        <f>Sheet1!X386</f>
        <v/>
      </c>
    </row>
    <row r="31" spans="1:4">
      <c r="B31" s="405" t="str">
        <f>Sheet1!Q394</f>
        <v>/</v>
      </c>
      <c r="C31" s="405">
        <f>Sheet1!Q395</f>
        <v>28</v>
      </c>
      <c r="D31" s="405" t="str">
        <f>Sheet1!Q399</f>
        <v/>
      </c>
    </row>
    <row r="32" spans="1:4">
      <c r="B32" s="405" t="str">
        <f>Sheet1!R394</f>
        <v>/</v>
      </c>
      <c r="C32" s="405">
        <f>Sheet1!R395</f>
        <v>30</v>
      </c>
      <c r="D32" s="405" t="str">
        <f>Sheet1!R399</f>
        <v/>
      </c>
    </row>
    <row r="33" spans="1:5">
      <c r="B33" s="405" t="str">
        <f>Sheet1!S394</f>
        <v>/</v>
      </c>
      <c r="C33" s="405">
        <f>Sheet1!S395</f>
        <v>32</v>
      </c>
      <c r="D33" s="405" t="str">
        <f>Sheet1!S399</f>
        <v/>
      </c>
    </row>
    <row r="34" spans="1:5">
      <c r="B34" s="405" t="str">
        <f>Sheet1!T394</f>
        <v>/</v>
      </c>
      <c r="C34" s="405">
        <f>Sheet1!T395</f>
        <v>34</v>
      </c>
      <c r="D34" s="405" t="str">
        <f>Sheet1!T399</f>
        <v/>
      </c>
    </row>
    <row r="35" spans="1:5">
      <c r="B35" s="405" t="str">
        <f>Sheet1!U394</f>
        <v>/</v>
      </c>
      <c r="C35" s="405">
        <f>Sheet1!U395</f>
        <v>38</v>
      </c>
      <c r="D35" s="405" t="str">
        <f>Sheet1!U399</f>
        <v/>
      </c>
    </row>
    <row r="36" spans="1:5">
      <c r="A36" s="401" t="s">
        <v>551</v>
      </c>
      <c r="B36" s="405" t="str">
        <f>Sheet1!P425</f>
        <v>2D</v>
      </c>
      <c r="C36" s="405" t="str">
        <f>Sheet1!R425</f>
        <v>Mag</v>
      </c>
      <c r="D36" s="405" t="str">
        <f>Sheet1!T425</f>
        <v>3D</v>
      </c>
      <c r="E36" s="405" t="s">
        <v>650</v>
      </c>
    </row>
    <row r="37" spans="1:5">
      <c r="A37" s="401" t="s">
        <v>437</v>
      </c>
      <c r="B37" s="405">
        <f>Sheet1!P429</f>
        <v>0</v>
      </c>
      <c r="C37" s="405">
        <f>Sheet1!R429</f>
        <v>0</v>
      </c>
      <c r="D37" s="405">
        <f>Sheet1!T429</f>
        <v>0</v>
      </c>
      <c r="E37" s="405">
        <f>Sheet1!U410</f>
        <v>0</v>
      </c>
    </row>
    <row r="38" spans="1:5">
      <c r="A38" s="401" t="s">
        <v>438</v>
      </c>
      <c r="B38" s="405">
        <f>Sheet1!P430</f>
        <v>0</v>
      </c>
      <c r="C38" s="405">
        <f>Sheet1!R430</f>
        <v>0</v>
      </c>
      <c r="D38" s="405">
        <f>Sheet1!T430</f>
        <v>0</v>
      </c>
      <c r="E38" s="405">
        <f>Sheet1!U411</f>
        <v>0</v>
      </c>
    </row>
    <row r="39" spans="1:5">
      <c r="A39" s="401" t="s">
        <v>439</v>
      </c>
      <c r="B39" s="405">
        <f>Sheet1!P431</f>
        <v>0</v>
      </c>
      <c r="C39" s="405">
        <f>Sheet1!R431</f>
        <v>0</v>
      </c>
      <c r="D39" s="405">
        <f>Sheet1!T431</f>
        <v>0</v>
      </c>
      <c r="E39" s="405">
        <f>Sheet1!U412</f>
        <v>0</v>
      </c>
    </row>
    <row r="40" spans="1:5">
      <c r="A40" s="401" t="s">
        <v>647</v>
      </c>
      <c r="B40" s="405" t="str">
        <f>Sheet1!Q439&amp;"/"&amp;Sheet1!Q440</f>
        <v>/</v>
      </c>
    </row>
    <row r="41" spans="1:5">
      <c r="A41" s="401" t="s">
        <v>550</v>
      </c>
      <c r="B41" s="405" t="str">
        <f>Sheet1!T441</f>
        <v/>
      </c>
    </row>
    <row r="42" spans="1:5">
      <c r="A42" s="401" t="s">
        <v>549</v>
      </c>
      <c r="B42" s="405"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04" customWidth="1"/>
    <col min="24" max="16384" width="9" style="401"/>
  </cols>
  <sheetData>
    <row r="1" spans="1:23">
      <c r="A1" s="409">
        <f>Sheet1!AH10</f>
        <v>24</v>
      </c>
      <c r="B1" s="403" t="s">
        <v>49</v>
      </c>
      <c r="I1" s="409">
        <f>Sheet1!AH57</f>
        <v>28</v>
      </c>
      <c r="J1" s="403" t="s">
        <v>49</v>
      </c>
      <c r="Q1" s="409">
        <f>Sheet1!AH91</f>
        <v>28</v>
      </c>
      <c r="R1" s="403" t="s">
        <v>49</v>
      </c>
    </row>
    <row r="2" spans="1:23" ht="15" thickBot="1">
      <c r="A2" s="410" t="s">
        <v>562</v>
      </c>
      <c r="B2" s="411" t="s">
        <v>563</v>
      </c>
      <c r="C2" s="411" t="s">
        <v>564</v>
      </c>
      <c r="D2" s="411" t="s">
        <v>565</v>
      </c>
      <c r="E2" s="411" t="s">
        <v>49</v>
      </c>
      <c r="G2" s="411" t="e">
        <f>"HVL @"&amp;ROUND(E3,2)&amp;" kVp"</f>
        <v>#VALUE!</v>
      </c>
      <c r="I2" s="410" t="s">
        <v>562</v>
      </c>
      <c r="J2" s="411" t="s">
        <v>563</v>
      </c>
      <c r="K2" s="411" t="s">
        <v>564</v>
      </c>
      <c r="L2" s="411" t="s">
        <v>565</v>
      </c>
      <c r="M2" s="411" t="s">
        <v>49</v>
      </c>
      <c r="O2" s="411" t="e">
        <f>"HVL @"&amp;ROUND(M3,2)&amp;" kVp"</f>
        <v>#VALUE!</v>
      </c>
      <c r="Q2" s="410" t="s">
        <v>562</v>
      </c>
      <c r="R2" s="411" t="s">
        <v>563</v>
      </c>
      <c r="S2" s="411" t="s">
        <v>564</v>
      </c>
      <c r="T2" s="411" t="s">
        <v>565</v>
      </c>
      <c r="U2" s="411" t="s">
        <v>49</v>
      </c>
      <c r="W2" s="411" t="e">
        <f>"HVL @"&amp;ROUND(U3,2)&amp;" kVp"</f>
        <v>#VALUE!</v>
      </c>
    </row>
    <row r="3" spans="1:23" ht="15.75" thickTop="1" thickBot="1">
      <c r="A3" s="412">
        <f>Sheet1!AJ10</f>
        <v>0</v>
      </c>
      <c r="B3" s="413" t="str">
        <f>IF(MIN(Sheet1!AO10:AO11)=0,"",AVERAGE(Sheet1!AO10:AO11))</f>
        <v/>
      </c>
      <c r="C3" s="414" t="str">
        <f>IF(B3="","",ABS(B3-B3/2))</f>
        <v/>
      </c>
      <c r="D3" s="415" t="str">
        <f>IF(OR(B3="",B4=""),"",IF(ABS(B3-B3/2)=SMALL(C3:C6,1),A3,IF(ABS(B4-B3/2)=SMALL(C3:C6,1),A4,IF(ABS(B5-B3/2)=SMALL(C3:C6,1),A5,IF(ABS(B6-B3/2)=SMALL(C3:C6,1),A6,"")))))</f>
        <v/>
      </c>
      <c r="E3" s="416" t="str">
        <f>IF(OR(Sheet1!AM10="",Sheet1!AM11=""),"",AVERAGE(Sheet1!AM10:AM11))</f>
        <v/>
      </c>
      <c r="G3" s="417" t="str">
        <f>IF(OR(MIN(D3:D4)=0,MIN(D7:D8)=0),"",TREND(D3:D4,E7:E8,LN(B3/2)))</f>
        <v/>
      </c>
      <c r="I3" s="412">
        <f>Sheet1!AJ57</f>
        <v>0</v>
      </c>
      <c r="J3" s="413" t="str">
        <f>IF(MIN(Sheet1!AO57:AO58)=0,"",AVERAGE(Sheet1!AO57:AO58))</f>
        <v/>
      </c>
      <c r="K3" s="414" t="str">
        <f>IF(J3="","",ABS(J3-J3/2))</f>
        <v/>
      </c>
      <c r="L3" s="415" t="str">
        <f>IF(OR(J3="",J4=""),"",IF(ABS(J3-J3/2)=SMALL(K3:K6,1),I3,IF(ABS(J4-J3/2)=SMALL(K3:K6,1),I4,IF(ABS(J5-J3/2)=SMALL(K3:K6,1),I5,IF(ABS(J6-J3/2)=SMALL(K3:K6,1),I6,"")))))</f>
        <v/>
      </c>
      <c r="M3" s="416" t="str">
        <f>IF(OR(Sheet1!AM57="",Sheet1!AM58=""),"",AVERAGE(Sheet1!AM57:AM58))</f>
        <v/>
      </c>
      <c r="O3" s="417" t="str">
        <f>IF(OR(MIN(L3:L4)=0,MIN(L7:L8)=0),"",TREND(L3:L4,M7:M8,LN(J3/2)))</f>
        <v/>
      </c>
      <c r="Q3" s="412">
        <f>Sheet1!AJ91</f>
        <v>0</v>
      </c>
      <c r="R3" s="413" t="str">
        <f>IF(MIN(Sheet1!AO91:AO92)=0,"",AVERAGE(Sheet1!AO91:AO92))</f>
        <v/>
      </c>
      <c r="S3" s="414" t="str">
        <f>IF(R3="","",ABS(R3-R3/2))</f>
        <v/>
      </c>
      <c r="T3" s="415" t="str">
        <f>IF(OR(R3="",R4=""),"",IF(ABS(R3-R3/2)=SMALL(S3:S6,1),Q3,IF(ABS(R4-R3/2)=SMALL(S3:S6,1),Q4,IF(ABS(R5-R3/2)=SMALL(S3:S6,1),Q5,IF(ABS(R6-R3/2)=SMALL(S3:S6,1),Q6,"")))))</f>
        <v/>
      </c>
      <c r="U3" s="416" t="str">
        <f>IF(OR(Sheet1!AM91="",Sheet1!AM92=""),"",AVERAGE(Sheet1!AM91:AM92))</f>
        <v/>
      </c>
      <c r="W3" s="417" t="str">
        <f>IF(OR(MIN(T3:T4)=0,MIN(T7:T8)=0),"",TREND(T3:T4,U7:U8,LN(R3/2)))</f>
        <v/>
      </c>
    </row>
    <row r="4" spans="1:23" ht="15" thickTop="1">
      <c r="A4" s="412">
        <f>Sheet1!AJ12</f>
        <v>0.4</v>
      </c>
      <c r="B4" s="413" t="str">
        <f>IF(MIN(Sheet1!AO12:AO13)=0,"",AVERAGE(Sheet1!AO12:AO13))</f>
        <v/>
      </c>
      <c r="C4" s="414" t="str">
        <f>IF(B4="","",ABS(B4-B3/2))</f>
        <v/>
      </c>
      <c r="D4" s="414" t="str">
        <f>IF(OR(B3="",B4=""),"",IF(ABS(B3-B3/2)=SMALL(C3:C6,2),A3,IF(ABS(B4-B3/2)=SMALL(C3:C6,2),A4,IF(ABS(B5-B3/2)=SMALL(C3:C6,2),A5,IF(ABS(B6-B3/2)=SMALL(C3:C6,2),A6,"")))))</f>
        <v/>
      </c>
      <c r="E4" s="418"/>
      <c r="I4" s="412">
        <f>Sheet1!AJ60</f>
        <v>0.5</v>
      </c>
      <c r="J4" s="413" t="str">
        <f>IF(MIN(Sheet1!AO59:AO60)=0,"",AVERAGE(Sheet1!AO59:AO60))</f>
        <v/>
      </c>
      <c r="K4" s="414" t="str">
        <f>IF(J4="","",ABS(J4-J3/2))</f>
        <v/>
      </c>
      <c r="L4" s="414" t="str">
        <f>IF(OR(J3="",J4=""),"",IF(ABS(J3-J3/2)=SMALL(K3:K6,2),I3,IF(ABS(J4-J3/2)=SMALL(K3:K6,2),I4,IF(ABS(J5-J3/2)=SMALL(K3:K6,2),I5,IF(ABS(J6-J3/2)=SMALL(K3:K6,2),I6,"")))))</f>
        <v/>
      </c>
      <c r="M4" s="418"/>
      <c r="Q4" s="412">
        <f>Sheet1!AJ93</f>
        <v>0.4</v>
      </c>
      <c r="R4" s="413" t="str">
        <f>IF(MIN(Sheet1!AO93:AO94)=0,"",AVERAGE(Sheet1!AO93:AO94))</f>
        <v/>
      </c>
      <c r="S4" s="414" t="str">
        <f>IF(R4="","",ABS(R4-R3/2))</f>
        <v/>
      </c>
      <c r="T4" s="414" t="str">
        <f>IF(OR(R3="",R4=""),"",IF(ABS(R3-R3/2)=SMALL(S3:S6,2),Q3,IF(ABS(R4-R3/2)=SMALL(S3:S6,2),Q4,IF(ABS(R5-R3/2)=SMALL(S3:S6,2),Q5,IF(ABS(R6-R3/2)=SMALL(S3:S6,2),Q6,"")))))</f>
        <v/>
      </c>
      <c r="U4" s="418"/>
    </row>
    <row r="5" spans="1:23">
      <c r="A5" s="419" t="str">
        <f>IF(AND(Sheet1!AM14="",Sheet1!AM16=""),"",IF(Sheet1!AM14&lt;&gt;"",Sheet1!AJ14,Sheet1!AJ16))</f>
        <v/>
      </c>
      <c r="B5" s="413" t="str">
        <f>IF(AND(Sheet1!AM14="",Sheet1!AM16=""),"",IF(Sheet1!AM14&lt;&gt;"",AVERAGE(Sheet1!AO14:AO15),AVERAGE(Sheet1!AO16:AO17)))</f>
        <v/>
      </c>
      <c r="C5" s="414" t="str">
        <f>IF(B5="","",ABS(B5-B3/2))</f>
        <v/>
      </c>
      <c r="D5" s="420"/>
      <c r="E5" s="420"/>
      <c r="I5" s="419" t="str">
        <f>IF(AND(Sheet1!AM62="",Sheet1!AM64=""),"",IF(Sheet1!AM62&lt;&gt;"",Sheet1!AJ62,Sheet1!AJ64))</f>
        <v/>
      </c>
      <c r="J5" s="413" t="str">
        <f>IF(AND(Sheet1!AM61="",Sheet1!AM63=""),"",IF(Sheet1!AM61&lt;&gt;"",AVERAGE(Sheet1!AO61:AO62),AVERAGE(Sheet1!AO63:AO64)))</f>
        <v/>
      </c>
      <c r="K5" s="414" t="str">
        <f>IF(J5="","",ABS(J5-J3/2))</f>
        <v/>
      </c>
      <c r="L5" s="420"/>
      <c r="M5" s="420"/>
      <c r="Q5" s="419" t="str">
        <f>IF(AND(Sheet1!AM95="",Sheet1!AM97=""),"",IF(Sheet1!AM95&lt;&gt;"",Sheet1!AJ95,Sheet1!AJ97))</f>
        <v/>
      </c>
      <c r="R5" s="413" t="str">
        <f>IF(AND(Sheet1!AM95="",Sheet1!AM97=""),"",IF(Sheet1!AM95&lt;&gt;"",AVERAGE(Sheet1!AO95:AO96),AVERAGE(Sheet1!AO97:AO98)))</f>
        <v/>
      </c>
      <c r="S5" s="414" t="str">
        <f>IF(R5="","",ABS(R5-R3/2))</f>
        <v/>
      </c>
      <c r="T5" s="420"/>
      <c r="U5" s="420"/>
    </row>
    <row r="6" spans="1:23" ht="15" thickBot="1">
      <c r="A6" s="419" t="str">
        <f>IF(OR(Sheet1!AM16="",AND(Sheet1!AM14="",Sheet1!AM16&lt;&gt;"")),"",Sheet1!AJ16)</f>
        <v/>
      </c>
      <c r="B6" s="413" t="str">
        <f>IF(OR(Sheet1!AM16="",AND(Sheet1!AM14="",Sheet1!AM16&lt;&gt;"")),"",AVERAGE(Sheet1!AO16:AO17))</f>
        <v/>
      </c>
      <c r="C6" s="414" t="str">
        <f>IF(B6="","",ABS(B6-B3/2))</f>
        <v/>
      </c>
      <c r="D6" s="411" t="s">
        <v>566</v>
      </c>
      <c r="E6" s="411" t="s">
        <v>567</v>
      </c>
      <c r="I6" s="419" t="str">
        <f>IF(OR(Sheet1!AM64="",AND(Sheet1!AM62="",Sheet1!AM64&lt;&gt;"")),"",Sheet1!AJ64)</f>
        <v/>
      </c>
      <c r="J6" s="413" t="str">
        <f>IF(OR(Sheet1!AM63="",AND(Sheet1!AM61="",Sheet1!AM63&lt;&gt;"")),"",AVERAGE(Sheet1!AO63:AO64))</f>
        <v/>
      </c>
      <c r="K6" s="414" t="str">
        <f>IF(J6="","",ABS(J6-J3/2))</f>
        <v/>
      </c>
      <c r="L6" s="411" t="s">
        <v>566</v>
      </c>
      <c r="M6" s="411" t="s">
        <v>567</v>
      </c>
      <c r="Q6" s="419" t="str">
        <f>IF(OR(Sheet1!AM97="",AND(Sheet1!AM95="",Sheet1!AM97&lt;&gt;"")),"",Sheet1!AJ97)</f>
        <v/>
      </c>
      <c r="R6" s="413" t="str">
        <f>IF(OR(Sheet1!AM97="",AND(Sheet1!AM95="",Sheet1!AM97&lt;&gt;"")),"",AVERAGE(Sheet1!AO97:AO98))</f>
        <v/>
      </c>
      <c r="S6" s="414" t="str">
        <f>IF(R6="","",ABS(R6-R3/2))</f>
        <v/>
      </c>
      <c r="T6" s="411" t="s">
        <v>566</v>
      </c>
      <c r="U6" s="411" t="s">
        <v>567</v>
      </c>
    </row>
    <row r="7" spans="1:23">
      <c r="A7" s="421" t="str">
        <f>G3</f>
        <v/>
      </c>
      <c r="B7" s="422" t="str">
        <f>IF(G3="","",EXP(TREND(E7:E8,D3:D4,A7)))</f>
        <v/>
      </c>
      <c r="D7" s="415" t="str">
        <f>IF(OR(B3="",B4=""),"",IF(A3=D3,B3,IF(A4=D3,B4,IF(A5=D3,B5,IF(A6=D3,B6)))))</f>
        <v/>
      </c>
      <c r="E7" s="423" t="str">
        <f>IF(D7="","",LN(D7))</f>
        <v/>
      </c>
      <c r="I7" s="421" t="str">
        <f>O3</f>
        <v/>
      </c>
      <c r="J7" s="422" t="str">
        <f>IF(O3="","",EXP(TREND(M7:M8,L3:L4,I7)))</f>
        <v/>
      </c>
      <c r="L7" s="415" t="str">
        <f>IF(OR(J3="",J4=""),"",IF(I3=L3,J3,IF(I4=L3,J4,IF(I5=L3,J5,IF(I6=L3,J6)))))</f>
        <v/>
      </c>
      <c r="M7" s="423" t="str">
        <f>IF(L7="","",LN(L7))</f>
        <v/>
      </c>
      <c r="Q7" s="421" t="str">
        <f>W3</f>
        <v/>
      </c>
      <c r="R7" s="422" t="str">
        <f>IF(W3="","",EXP(TREND(U7:U8,T3:T4,Q7)))</f>
        <v/>
      </c>
      <c r="T7" s="415" t="str">
        <f>IF(OR(R3="",R4=""),"",IF(Q3=T3,R3,IF(Q4=T3,R4,IF(Q5=T3,R5,IF(Q6=T3,R6)))))</f>
        <v/>
      </c>
      <c r="U7" s="423" t="str">
        <f>IF(T7="","",LN(T7))</f>
        <v/>
      </c>
    </row>
    <row r="8" spans="1:23">
      <c r="D8" s="414" t="str">
        <f>IF(OR(B3="",B4=""),"",IF(A3=D4,B3,IF(A4=D4,B4,IF(A5=D4,B5,IF(A6=D4,B6)))))</f>
        <v/>
      </c>
      <c r="E8" s="424" t="str">
        <f>IF(D8="","",LN(D8))</f>
        <v/>
      </c>
      <c r="L8" s="414" t="str">
        <f>IF(OR(J3="",J4=""),"",IF(I3=L4,J3,IF(I4=L4,J4,IF(I5=L4,J5,IF(I6=L4,J6)))))</f>
        <v/>
      </c>
      <c r="M8" s="424" t="str">
        <f>IF(L8="","",LN(L8))</f>
        <v/>
      </c>
      <c r="T8" s="414" t="str">
        <f>IF(OR(R3="",R4=""),"",IF(Q3=T4,R3,IF(Q4=T4,R4,IF(Q5=T4,R5,IF(Q6=T4,R6)))))</f>
        <v/>
      </c>
      <c r="U8" s="424" t="str">
        <f>IF(T8="","",LN(T8))</f>
        <v/>
      </c>
    </row>
    <row r="9" spans="1:23">
      <c r="A9" s="409">
        <f>Sheet1!AH18</f>
        <v>25</v>
      </c>
      <c r="B9" s="403" t="s">
        <v>49</v>
      </c>
      <c r="I9" s="409">
        <f>Sheet1!AH65</f>
        <v>30</v>
      </c>
      <c r="J9" s="403" t="s">
        <v>49</v>
      </c>
      <c r="Q9" s="409">
        <f>Sheet1!AH99</f>
        <v>30</v>
      </c>
      <c r="R9" s="403" t="s">
        <v>49</v>
      </c>
    </row>
    <row r="10" spans="1:23" ht="15" thickBot="1">
      <c r="A10" s="410" t="s">
        <v>562</v>
      </c>
      <c r="B10" s="411" t="s">
        <v>563</v>
      </c>
      <c r="C10" s="411" t="s">
        <v>564</v>
      </c>
      <c r="D10" s="411" t="s">
        <v>565</v>
      </c>
      <c r="E10" s="411" t="s">
        <v>49</v>
      </c>
      <c r="G10" s="411" t="e">
        <f>"HVL @"&amp;ROUND(E11,2)&amp;" kVp"</f>
        <v>#VALUE!</v>
      </c>
      <c r="I10" s="410" t="s">
        <v>562</v>
      </c>
      <c r="J10" s="411" t="s">
        <v>563</v>
      </c>
      <c r="K10" s="411" t="s">
        <v>564</v>
      </c>
      <c r="L10" s="411" t="s">
        <v>565</v>
      </c>
      <c r="M10" s="411" t="s">
        <v>49</v>
      </c>
      <c r="O10" s="411" t="e">
        <f>"HVL @"&amp;ROUND(M11,2)&amp;" kVp"</f>
        <v>#VALUE!</v>
      </c>
      <c r="Q10" s="410" t="s">
        <v>562</v>
      </c>
      <c r="R10" s="411" t="s">
        <v>563</v>
      </c>
      <c r="S10" s="411" t="s">
        <v>564</v>
      </c>
      <c r="T10" s="411" t="s">
        <v>565</v>
      </c>
      <c r="U10" s="411" t="s">
        <v>49</v>
      </c>
      <c r="W10" s="411" t="e">
        <f>"HVL @"&amp;ROUND(U11,2)&amp;" kVp"</f>
        <v>#VALUE!</v>
      </c>
    </row>
    <row r="11" spans="1:23" ht="15.75" thickTop="1" thickBot="1">
      <c r="A11" s="412">
        <f>Sheet1!AJ18</f>
        <v>0</v>
      </c>
      <c r="B11" s="413" t="str">
        <f>IF(MIN(Sheet1!AO18:AO19)=0,"",AVERAGE(Sheet1!AO18:AO19))</f>
        <v/>
      </c>
      <c r="C11" s="414" t="str">
        <f>IF(B11="","",ABS(B11-B11/2))</f>
        <v/>
      </c>
      <c r="D11" s="415" t="str">
        <f>IF(OR(B11="",B12=""),"",IF(ABS(B11-B11/2)=SMALL(C11:C14,1),A11,IF(ABS(B12-B11/2)=SMALL(C11:C14,1),A12,IF(ABS(B13-B11/2)=SMALL(C11:C14,1),A13,IF(ABS(B14-B11/2)=SMALL(C11:C14,1),A14,"")))))</f>
        <v/>
      </c>
      <c r="E11" s="416" t="str">
        <f>IF(OR(Sheet1!AM18="",Sheet1!AM19=""),"",AVERAGE(Sheet1!AM18:AM19))</f>
        <v/>
      </c>
      <c r="G11" s="417" t="str">
        <f>IF(OR(MIN(D11:D12)=0,MIN(D15:D16)=0),"",TREND(D11:D12,E15:E16,LN(B11/2)))</f>
        <v/>
      </c>
      <c r="I11" s="412">
        <f>Sheet1!AJ65</f>
        <v>0</v>
      </c>
      <c r="J11" s="413" t="str">
        <f>IF(MIN(Sheet1!AO65:AO66)=0,"",AVERAGE(Sheet1!AO65:AO66))</f>
        <v/>
      </c>
      <c r="K11" s="414" t="str">
        <f>IF(J11="","",ABS(J11-J11/2))</f>
        <v/>
      </c>
      <c r="L11" s="415" t="str">
        <f>IF(OR(J11="",J12=""),"",IF(ABS(J11-J11/2)=SMALL(K11:K14,1),I11,IF(ABS(J12-J11/2)=SMALL(K11:K14,1),I12,IF(ABS(J13-J11/2)=SMALL(K11:K14,1),I13,IF(ABS(J14-J11/2)=SMALL(K11:K14,1),I14,"")))))</f>
        <v/>
      </c>
      <c r="M11" s="416" t="str">
        <f>IF(OR(Sheet1!AM65="",Sheet1!AM66=""),"",AVERAGE(Sheet1!AM65:AM66))</f>
        <v/>
      </c>
      <c r="O11" s="417" t="str">
        <f>IF(OR(MIN(L11:L12)=0,MIN(L15:L16)=0),"",TREND(L11:L12,M15:M16,LN(J11/2)))</f>
        <v/>
      </c>
      <c r="Q11" s="412">
        <f>Sheet1!AJ99</f>
        <v>0</v>
      </c>
      <c r="R11" s="413" t="str">
        <f>IF(MIN(Sheet1!AO99:AO100)=0,"",AVERAGE(Sheet1!AO99:AO100))</f>
        <v/>
      </c>
      <c r="S11" s="414" t="str">
        <f>IF(R11="","",ABS(R11-R11/2))</f>
        <v/>
      </c>
      <c r="T11" s="415" t="str">
        <f>IF(OR(R11="",R12=""),"",IF(ABS(R11-R11/2)=SMALL(S11:S14,1),Q11,IF(ABS(R12-R11/2)=SMALL(S11:S14,1),Q12,IF(ABS(R13-R11/2)=SMALL(S11:S14,1),Q13,IF(ABS(R14-R11/2)=SMALL(S11:S14,1),Q14,"")))))</f>
        <v/>
      </c>
      <c r="U11" s="416" t="str">
        <f>IF(OR(Sheet1!AM99="",Sheet1!AM100=""),"",AVERAGE(Sheet1!AM99:AM100))</f>
        <v/>
      </c>
      <c r="W11" s="417" t="str">
        <f>IF(OR(MIN(T11:T12)=0,MIN(T15:T16)=0),"",TREND(T11:T12,U15:U16,LN(R11/2)))</f>
        <v/>
      </c>
    </row>
    <row r="12" spans="1:23" ht="15" thickTop="1">
      <c r="A12" s="412">
        <f>Sheet1!AJ20</f>
        <v>0.4</v>
      </c>
      <c r="B12" s="413" t="str">
        <f>IF(MIN(Sheet1!AO20:AO21)=0,"",AVERAGE(Sheet1!AO20:AO21))</f>
        <v/>
      </c>
      <c r="C12" s="414" t="str">
        <f>IF(B12="","",ABS(B12-B11/2))</f>
        <v/>
      </c>
      <c r="D12" s="414" t="str">
        <f>IF(OR(B11="",B12=""),"",IF(ABS(B11-B11/2)=SMALL(C11:C14,2),A11,IF(ABS(B12-B11/2)=SMALL(C11:C14,2),A12,IF(ABS(B13-B11/2)=SMALL(C11:C14,2),A13,IF(ABS(B14-B11/2)=SMALL(C11:C14,2),A14,"")))))</f>
        <v/>
      </c>
      <c r="E12" s="418"/>
      <c r="I12" s="412">
        <f>Sheet1!AJ67</f>
        <v>0.5</v>
      </c>
      <c r="J12" s="413" t="str">
        <f>IF(MIN(Sheet1!AO67:AO68)=0,"",AVERAGE(Sheet1!AO67:AO68))</f>
        <v/>
      </c>
      <c r="K12" s="414" t="str">
        <f>IF(J12="","",ABS(J12-J11/2))</f>
        <v/>
      </c>
      <c r="L12" s="414" t="str">
        <f>IF(OR(J11="",J12=""),"",IF(ABS(J11-J11/2)=SMALL(K11:K14,2),I11,IF(ABS(J12-J11/2)=SMALL(K11:K14,2),I12,IF(ABS(J13-J11/2)=SMALL(K11:K14,2),I13,IF(ABS(J14-J11/2)=SMALL(K11:K14,2),I14,"")))))</f>
        <v/>
      </c>
      <c r="M12" s="418"/>
      <c r="Q12" s="412">
        <f>Sheet1!AJ101</f>
        <v>0.4</v>
      </c>
      <c r="R12" s="413" t="str">
        <f>IF(MIN(Sheet1!AO101:AO102)=0,"",AVERAGE(Sheet1!AO101:AO102))</f>
        <v/>
      </c>
      <c r="S12" s="414" t="str">
        <f>IF(R12="","",ABS(R12-R11/2))</f>
        <v/>
      </c>
      <c r="T12" s="414" t="str">
        <f>IF(OR(R11="",R12=""),"",IF(ABS(R11-R11/2)=SMALL(S11:S14,2),Q11,IF(ABS(R12-R11/2)=SMALL(S11:S14,2),Q12,IF(ABS(R13-R11/2)=SMALL(S11:S14,2),Q13,IF(ABS(R14-R11/2)=SMALL(S11:S14,2),Q14,"")))))</f>
        <v/>
      </c>
      <c r="U12" s="418"/>
    </row>
    <row r="13" spans="1:23">
      <c r="A13" s="419" t="str">
        <f>IF(AND(Sheet1!AM22="",Sheet1!AM24=""),"",IF(Sheet1!AM22&lt;&gt;"",Sheet1!AJ22,Sheet1!AJ24))</f>
        <v/>
      </c>
      <c r="B13" s="413" t="str">
        <f>IF(AND(Sheet1!AM22="",Sheet1!AM24=""),"",IF(Sheet1!AM22&lt;&gt;"",AVERAGE(Sheet1!AO22:AO23),AVERAGE(Sheet1!AO24:AO25)))</f>
        <v/>
      </c>
      <c r="C13" s="414" t="str">
        <f>IF(B13="","",ABS(B13-B11/2))</f>
        <v/>
      </c>
      <c r="D13" s="420"/>
      <c r="E13" s="420"/>
      <c r="I13" s="419" t="str">
        <f>IF(AND(Sheet1!AM69="",Sheet1!AM71=""),"",IF(Sheet1!AM69&lt;&gt;"",Sheet1!AJ69,Sheet1!AJ71))</f>
        <v/>
      </c>
      <c r="J13" s="413" t="str">
        <f>IF(AND(Sheet1!AM69="",Sheet1!AM71=""),"",IF(Sheet1!AM69&lt;&gt;"",AVERAGE(Sheet1!AO69:AO70),AVERAGE(Sheet1!AO71:AO72)))</f>
        <v/>
      </c>
      <c r="K13" s="414" t="str">
        <f>IF(J13="","",ABS(J13-J11/2))</f>
        <v/>
      </c>
      <c r="L13" s="420"/>
      <c r="M13" s="420"/>
      <c r="Q13" s="419" t="str">
        <f>IF(AND(Sheet1!AM103="",Sheet1!AM105=""),"",IF(Sheet1!AM103&lt;&gt;"",Sheet1!AJ103,Sheet1!AJ105))</f>
        <v/>
      </c>
      <c r="R13" s="413" t="str">
        <f>IF(AND(Sheet1!AM103="",Sheet1!AM105=""),"",IF(Sheet1!AM103&lt;&gt;"",AVERAGE(Sheet1!AO103:AO104),AVERAGE(Sheet1!AO105:AO106)))</f>
        <v/>
      </c>
      <c r="S13" s="414" t="str">
        <f>IF(R13="","",ABS(R13-R11/2))</f>
        <v/>
      </c>
      <c r="T13" s="420"/>
      <c r="U13" s="420"/>
    </row>
    <row r="14" spans="1:23" ht="15" thickBot="1">
      <c r="A14" s="419" t="str">
        <f>IF(OR(Sheet1!AM24="",AND(Sheet1!AM22="",Sheet1!AM24&lt;&gt;"")),"",Sheet1!AJ24)</f>
        <v/>
      </c>
      <c r="B14" s="413" t="str">
        <f>IF(OR(Sheet1!AM24="",AND(Sheet1!AM22="",Sheet1!AM24&lt;&gt;"")),"",AVERAGE(Sheet1!AO24:AO25))</f>
        <v/>
      </c>
      <c r="C14" s="414" t="str">
        <f>IF(B14="","",ABS(B14-B11/2))</f>
        <v/>
      </c>
      <c r="D14" s="411" t="s">
        <v>566</v>
      </c>
      <c r="E14" s="411" t="s">
        <v>567</v>
      </c>
      <c r="I14" s="419" t="str">
        <f>IF(OR(Sheet1!AM71="",AND(Sheet1!AM69="",Sheet1!AM71&lt;&gt;"")),"",Sheet1!AJ71)</f>
        <v/>
      </c>
      <c r="J14" s="413" t="str">
        <f>IF(OR(Sheet1!AM71="",AND(Sheet1!AM69="",Sheet1!AM71&lt;&gt;"")),"",AVERAGE(Sheet1!AO71:AO72))</f>
        <v/>
      </c>
      <c r="K14" s="414" t="str">
        <f>IF(J14="","",ABS(J14-J11/2))</f>
        <v/>
      </c>
      <c r="L14" s="411" t="s">
        <v>566</v>
      </c>
      <c r="M14" s="411" t="s">
        <v>567</v>
      </c>
      <c r="Q14" s="419" t="str">
        <f>IF(OR(Sheet1!AM105="",AND(Sheet1!AM103="",Sheet1!AM105&lt;&gt;"")),"",Sheet1!AJ105)</f>
        <v/>
      </c>
      <c r="R14" s="413" t="str">
        <f>IF(OR(Sheet1!AM105="",AND(Sheet1!AM103="",Sheet1!AM105&lt;&gt;"")),"",AVERAGE(Sheet1!AO105:AO106))</f>
        <v/>
      </c>
      <c r="S14" s="414" t="str">
        <f>IF(R14="","",ABS(R14-R11/2))</f>
        <v/>
      </c>
      <c r="T14" s="411" t="s">
        <v>566</v>
      </c>
      <c r="U14" s="411" t="s">
        <v>567</v>
      </c>
    </row>
    <row r="15" spans="1:23">
      <c r="A15" s="421" t="str">
        <f>G11</f>
        <v/>
      </c>
      <c r="B15" s="422" t="str">
        <f>IF(G11="","",EXP(TREND(E15:E16,D11:D12,A15)))</f>
        <v/>
      </c>
      <c r="D15" s="415" t="str">
        <f>IF(OR(B11="",B12=""),"",IF(A11=D11,B11,IF(A12=D11,B12,IF(A13=D11,B13,IF(A14=D11,B14)))))</f>
        <v/>
      </c>
      <c r="E15" s="423" t="str">
        <f>IF(D15="","",LN(D15))</f>
        <v/>
      </c>
      <c r="I15" s="421" t="str">
        <f>O11</f>
        <v/>
      </c>
      <c r="J15" s="422" t="str">
        <f>IF(O11="","",EXP(TREND(M15:M16,L11:L12,I15)))</f>
        <v/>
      </c>
      <c r="L15" s="415" t="str">
        <f>IF(OR(J11="",J12=""),"",IF(I11=L11,J11,IF(I12=L11,J12,IF(I13=L11,J13,IF(I14=L11,J14)))))</f>
        <v/>
      </c>
      <c r="M15" s="423" t="str">
        <f>IF(L15="","",LN(L15))</f>
        <v/>
      </c>
      <c r="Q15" s="421" t="str">
        <f>W11</f>
        <v/>
      </c>
      <c r="R15" s="422" t="str">
        <f>IF(W11="","",EXP(TREND(U15:U16,T11:T12,Q15)))</f>
        <v/>
      </c>
      <c r="T15" s="415" t="str">
        <f>IF(OR(R11="",R12=""),"",IF(Q11=T11,R11,IF(Q12=T11,R12,IF(Q13=T11,R13,IF(Q14=T11,R14)))))</f>
        <v/>
      </c>
      <c r="U15" s="423" t="str">
        <f>IF(T15="","",LN(T15))</f>
        <v/>
      </c>
    </row>
    <row r="16" spans="1:23">
      <c r="D16" s="414" t="str">
        <f>IF(OR(B11="",B12=""),"",IF(A11=D12,B11,IF(A12=D12,B12,IF(A13=D12,B13,IF(A14=D12,B14)))))</f>
        <v/>
      </c>
      <c r="E16" s="424" t="str">
        <f>IF(D16="","",LN(D16))</f>
        <v/>
      </c>
      <c r="L16" s="414" t="str">
        <f>IF(OR(J11="",J12=""),"",IF(I11=L12,J11,IF(I12=L12,J12,IF(I13=L12,J13,IF(I14=L12,J14)))))</f>
        <v/>
      </c>
      <c r="M16" s="424" t="str">
        <f>IF(L16="","",LN(L16))</f>
        <v/>
      </c>
      <c r="T16" s="414" t="str">
        <f>IF(OR(R11="",R12=""),"",IF(Q11=T12,R11,IF(Q12=T12,R12,IF(Q13=T12,R13,IF(Q14=T12,R14)))))</f>
        <v/>
      </c>
      <c r="U16" s="424" t="str">
        <f>IF(T16="","",LN(T16))</f>
        <v/>
      </c>
    </row>
    <row r="17" spans="1:23">
      <c r="A17" s="409">
        <f>Sheet1!AH27</f>
        <v>28</v>
      </c>
      <c r="B17" s="403" t="s">
        <v>49</v>
      </c>
      <c r="I17" s="409">
        <f>Sheet1!AH73</f>
        <v>32</v>
      </c>
      <c r="J17" s="403" t="s">
        <v>49</v>
      </c>
      <c r="Q17" s="409">
        <f>Sheet1!AH107</f>
        <v>32</v>
      </c>
      <c r="R17" s="403" t="s">
        <v>49</v>
      </c>
    </row>
    <row r="18" spans="1:23" ht="15" thickBot="1">
      <c r="A18" s="410" t="s">
        <v>562</v>
      </c>
      <c r="B18" s="411" t="s">
        <v>563</v>
      </c>
      <c r="C18" s="411" t="s">
        <v>564</v>
      </c>
      <c r="D18" s="411" t="s">
        <v>565</v>
      </c>
      <c r="E18" s="411" t="s">
        <v>49</v>
      </c>
      <c r="G18" s="411" t="e">
        <f>"HVL @"&amp;ROUND(E19,2)&amp;" kVp"</f>
        <v>#VALUE!</v>
      </c>
      <c r="I18" s="410" t="s">
        <v>562</v>
      </c>
      <c r="J18" s="411" t="s">
        <v>563</v>
      </c>
      <c r="K18" s="411" t="s">
        <v>564</v>
      </c>
      <c r="L18" s="411" t="s">
        <v>565</v>
      </c>
      <c r="M18" s="411" t="s">
        <v>49</v>
      </c>
      <c r="O18" s="411" t="e">
        <f>"HVL @"&amp;ROUND(M19,2)&amp;" kVp"</f>
        <v>#VALUE!</v>
      </c>
      <c r="Q18" s="410" t="s">
        <v>562</v>
      </c>
      <c r="R18" s="411" t="s">
        <v>563</v>
      </c>
      <c r="S18" s="411" t="s">
        <v>564</v>
      </c>
      <c r="T18" s="411" t="s">
        <v>565</v>
      </c>
      <c r="U18" s="411" t="s">
        <v>49</v>
      </c>
      <c r="W18" s="411" t="e">
        <f>"HVL @"&amp;ROUND(U19,2)&amp;" kVp"</f>
        <v>#VALUE!</v>
      </c>
    </row>
    <row r="19" spans="1:23" ht="15.75" thickTop="1" thickBot="1">
      <c r="A19" s="412">
        <f>Sheet1!AJ27</f>
        <v>0</v>
      </c>
      <c r="B19" s="413" t="str">
        <f>IF(MIN(Sheet1!AO28:AO29)=0,"",AVERAGE(Sheet1!AO28:AO31))</f>
        <v/>
      </c>
      <c r="C19" s="414" t="str">
        <f>IF(B19="","",ABS(B19-B19/2))</f>
        <v/>
      </c>
      <c r="D19" s="415" t="str">
        <f>IF(OR(B19="",B20=""),"",IF(ABS(B19-B19/2)=SMALL(C19:C22,1),A19,IF(ABS(B20-B19/2)=SMALL(C19:C22,1),A20,IF(ABS(B21-B19/2)=SMALL(C19:C22,1),A21,IF(ABS(B22-B19/2)=SMALL(C19:C22,1),A22,"")))))</f>
        <v/>
      </c>
      <c r="E19" s="416" t="str">
        <f>IF(OR(Sheet1!AM28="",Sheet1!AM29=""),"",AVERAGE(Sheet1!AM28:AM31))</f>
        <v/>
      </c>
      <c r="G19" s="417" t="str">
        <f>IF(OR(MIN(D19:D20)=0,MIN(D23:D24)=0),"",TREND(D19:D20,E23:E24,LN(B19/2)))</f>
        <v/>
      </c>
      <c r="I19" s="412">
        <f>Sheet1!AJ73</f>
        <v>0</v>
      </c>
      <c r="J19" s="413" t="str">
        <f>IF(MIN(Sheet1!AO73:AO74)=0,"",AVERAGE(Sheet1!AO73:AO74))</f>
        <v/>
      </c>
      <c r="K19" s="414" t="str">
        <f>IF(J19="","",ABS(J19-J19/2))</f>
        <v/>
      </c>
      <c r="L19" s="415" t="str">
        <f>IF(OR(J19="",J20=""),"",IF(ABS(J19-J19/2)=SMALL(K19:K22,1),I19,IF(ABS(J20-J19/2)=SMALL(K19:K22,1),I20,IF(ABS(J21-J19/2)=SMALL(K19:K22,1),I21,IF(ABS(J22-J19/2)=SMALL(K19:K22,1),I22,"")))))</f>
        <v/>
      </c>
      <c r="M19" s="416" t="str">
        <f>IF(OR(Sheet1!AM73="",Sheet1!AM74=""),"",AVERAGE(Sheet1!AM73:AM74))</f>
        <v/>
      </c>
      <c r="O19" s="417" t="str">
        <f>IF(OR(MIN(L19:L20)=0,MIN(L23:L24)=0),"",TREND(L19:L20,M23:M24,LN(J19/2)))</f>
        <v/>
      </c>
      <c r="Q19" s="412">
        <f>Sheet1!AJ107</f>
        <v>0</v>
      </c>
      <c r="R19" s="413" t="str">
        <f>IF(MIN(Sheet1!AO107:AO108)=0,"",AVERAGE(Sheet1!AO107:AO108))</f>
        <v/>
      </c>
      <c r="S19" s="414" t="str">
        <f>IF(R19="","",ABS(R19-R19/2))</f>
        <v/>
      </c>
      <c r="T19" s="415" t="str">
        <f>IF(OR(R19="",R20=""),"",IF(ABS(R19-R19/2)=SMALL(S19:S22,1),Q19,IF(ABS(R20-R19/2)=SMALL(S19:S22,1),Q20,IF(ABS(R21-R19/2)=SMALL(S19:S22,1),Q21,IF(ABS(R22-R19/2)=SMALL(S19:S22,1),Q22,"")))))</f>
        <v/>
      </c>
      <c r="U19" s="416" t="str">
        <f>IF(OR(Sheet1!AM107="",Sheet1!AM108=""),"",AVERAGE(Sheet1!AM107:AM108))</f>
        <v/>
      </c>
      <c r="W19" s="417" t="str">
        <f>IF(OR(MIN(T19:T20)=0,MIN(T23:T24)=0),"",TREND(T19:T20,U23:U24,LN(R19/2)))</f>
        <v/>
      </c>
    </row>
    <row r="20" spans="1:23" ht="15" thickTop="1">
      <c r="A20" s="412">
        <f>Sheet1!AJ32</f>
        <v>0.5</v>
      </c>
      <c r="B20" s="413" t="str">
        <f>IF(MIN(Sheet1!AO32:AO33)=0,"",AVERAGE(Sheet1!AO32:AO33))</f>
        <v/>
      </c>
      <c r="C20" s="414" t="str">
        <f>IF(B20="","",ABS(B20-B19/2))</f>
        <v/>
      </c>
      <c r="D20" s="414" t="str">
        <f>IF(OR(B19="",B20=""),"",IF(ABS(B19-B19/2)=SMALL(C19:C22,2),A19,IF(ABS(B20-B19/2)=SMALL(C19:C22,2),A20,IF(ABS(B21-B19/2)=SMALL(C19:C22,2),A21,IF(ABS(B22-B19/2)=SMALL(C19:C22,2),A22,"")))))</f>
        <v/>
      </c>
      <c r="E20" s="418"/>
      <c r="I20" s="412">
        <f>Sheet1!AJ75</f>
        <v>0.6</v>
      </c>
      <c r="J20" s="413" t="str">
        <f>IF(MIN(Sheet1!AO75:AO76)=0,"",AVERAGE(Sheet1!AO75:AO76))</f>
        <v/>
      </c>
      <c r="K20" s="414" t="str">
        <f>IF(J20="","",ABS(J20-J19/2))</f>
        <v/>
      </c>
      <c r="L20" s="414" t="str">
        <f>IF(OR(J19="",J20=""),"",IF(ABS(J19-J19/2)=SMALL(K19:K22,2),I19,IF(ABS(J20-J19/2)=SMALL(K19:K22,2),I20,IF(ABS(J21-J19/2)=SMALL(K19:K22,2),I21,IF(ABS(J22-J19/2)=SMALL(K19:K22,2),I22,"")))))</f>
        <v/>
      </c>
      <c r="M20" s="418"/>
      <c r="Q20" s="412">
        <f>Sheet1!AJ109</f>
        <v>0.5</v>
      </c>
      <c r="R20" s="413" t="str">
        <f>IF(MIN(Sheet1!AO109:AO110)=0,"",AVERAGE(Sheet1!AO109:AO110))</f>
        <v/>
      </c>
      <c r="S20" s="414" t="str">
        <f>IF(R20="","",ABS(R20-R19/2))</f>
        <v/>
      </c>
      <c r="T20" s="414" t="str">
        <f>IF(OR(R19="",R20=""),"",IF(ABS(R19-R19/2)=SMALL(S19:S22,2),Q19,IF(ABS(R20-R19/2)=SMALL(S19:S22,2),Q20,IF(ABS(R21-R19/2)=SMALL(S19:S22,2),Q21,IF(ABS(R22-R19/2)=SMALL(S19:S22,2),Q22,"")))))</f>
        <v/>
      </c>
      <c r="U20" s="418"/>
    </row>
    <row r="21" spans="1:23">
      <c r="A21" s="419" t="str">
        <f>IF(AND(Sheet1!AM34="",Sheet1!AM36=""),"",IF(Sheet1!AM34&lt;&gt;"",Sheet1!AJ34,Sheet1!AJ36))</f>
        <v/>
      </c>
      <c r="B21" s="413" t="str">
        <f>IF(AND(Sheet1!AM34="",Sheet1!AM36=""),"",IF(Sheet1!AM34&lt;&gt;"",AVERAGE(Sheet1!AO34:AO35),AVERAGE(Sheet1!AO36:AO37)))</f>
        <v/>
      </c>
      <c r="C21" s="414" t="str">
        <f>IF(B21="","",ABS(B21-B19/2))</f>
        <v/>
      </c>
      <c r="D21" s="420"/>
      <c r="E21" s="420"/>
      <c r="I21" s="419" t="str">
        <f>IF(AND(Sheet1!AM77="",Sheet1!AM79=""),"",IF(Sheet1!AM77&lt;&gt;"",Sheet1!AJ77,Sheet1!AJ79))</f>
        <v/>
      </c>
      <c r="J21" s="413" t="str">
        <f>IF(AND(Sheet1!AM77="",Sheet1!AM79=""),"",IF(Sheet1!AM77&lt;&gt;"",AVERAGE(Sheet1!AO77:AO78),AVERAGE(Sheet1!AO79:AO80)))</f>
        <v/>
      </c>
      <c r="K21" s="414" t="str">
        <f>IF(J21="","",ABS(J21-J19/2))</f>
        <v/>
      </c>
      <c r="L21" s="420"/>
      <c r="M21" s="420"/>
      <c r="Q21" s="419" t="str">
        <f>IF(AND(Sheet1!AM111="",Sheet1!AM113=""),"",IF(Sheet1!AM111&lt;&gt;"",Sheet1!AJ111,Sheet1!AJ113))</f>
        <v/>
      </c>
      <c r="R21" s="413" t="str">
        <f>IF(AND(Sheet1!AM111="",Sheet1!AM113=""),"",IF(Sheet1!AM111&lt;&gt;"",AVERAGE(Sheet1!AO111:AO112),AVERAGE(Sheet1!AO113:AO114)))</f>
        <v/>
      </c>
      <c r="S21" s="414" t="str">
        <f>IF(R21="","",ABS(R21-R19/2))</f>
        <v/>
      </c>
      <c r="T21" s="420"/>
      <c r="U21" s="420"/>
    </row>
    <row r="22" spans="1:23" ht="15" thickBot="1">
      <c r="A22" s="419" t="str">
        <f>IF(OR(Sheet1!AM36="",AND(Sheet1!AM34="",Sheet1!AM36&lt;&gt;"")),"",Sheet1!AJ36)</f>
        <v/>
      </c>
      <c r="B22" s="413" t="str">
        <f>IF(OR(Sheet1!AM36="",AND(Sheet1!AM34="",Sheet1!AM36&lt;&gt;"")),"",AVERAGE(Sheet1!AO36:AO37))</f>
        <v/>
      </c>
      <c r="C22" s="414" t="str">
        <f>IF(B22="","",ABS(B22-B19/2))</f>
        <v/>
      </c>
      <c r="D22" s="411" t="s">
        <v>566</v>
      </c>
      <c r="E22" s="411" t="s">
        <v>567</v>
      </c>
      <c r="I22" s="419" t="str">
        <f>IF(OR(Sheet1!AM79="",AND(Sheet1!AM77="",Sheet1!AM79&lt;&gt;"")),"",Sheet1!AJ79)</f>
        <v/>
      </c>
      <c r="J22" s="413" t="str">
        <f>IF(OR(Sheet1!AM79="",AND(Sheet1!AM77="",Sheet1!AM79&lt;&gt;"")),"",AVERAGE(Sheet1!AO79:AO80))</f>
        <v/>
      </c>
      <c r="K22" s="414" t="str">
        <f>IF(J22="","",ABS(J22-J19/2))</f>
        <v/>
      </c>
      <c r="L22" s="411" t="s">
        <v>566</v>
      </c>
      <c r="M22" s="411" t="s">
        <v>567</v>
      </c>
      <c r="Q22" s="419" t="str">
        <f>IF(OR(Sheet1!AM113="",AND(Sheet1!AM111="",Sheet1!AM113&lt;&gt;"")),"",Sheet1!AJ113)</f>
        <v/>
      </c>
      <c r="R22" s="413" t="str">
        <f>IF(OR(Sheet1!AM113="",AND(Sheet1!AM111="",Sheet1!AM113&lt;&gt;"")),"",AVERAGE(Sheet1!AO113:AO114))</f>
        <v/>
      </c>
      <c r="S22" s="414" t="str">
        <f>IF(R22="","",ABS(R22-R19/2))</f>
        <v/>
      </c>
      <c r="T22" s="411" t="s">
        <v>566</v>
      </c>
      <c r="U22" s="411" t="s">
        <v>567</v>
      </c>
    </row>
    <row r="23" spans="1:23">
      <c r="A23" s="421" t="str">
        <f>G19</f>
        <v/>
      </c>
      <c r="B23" s="422" t="str">
        <f>IF(G19="","",EXP(TREND(E23:E24,D19:D20,A23)))</f>
        <v/>
      </c>
      <c r="D23" s="415" t="str">
        <f>IF(OR(B19="",B20=""),"",IF(A19=D19,B19,IF(A20=D19,B20,IF(A21=D19,B21,IF(A22=D19,B22)))))</f>
        <v/>
      </c>
      <c r="E23" s="423" t="str">
        <f>IF(D23="","",LN(D23))</f>
        <v/>
      </c>
      <c r="I23" s="421" t="str">
        <f>O19</f>
        <v/>
      </c>
      <c r="J23" s="422" t="str">
        <f>IF(O19="","",EXP(TREND(M23:M24,L19:L20,I23)))</f>
        <v/>
      </c>
      <c r="L23" s="415" t="str">
        <f>IF(OR(J19="",J20=""),"",IF(I19=L19,J19,IF(I20=L19,J20,IF(I21=L19,J21,IF(I22=L19,J22)))))</f>
        <v/>
      </c>
      <c r="M23" s="423" t="str">
        <f>IF(L23="","",LN(L23))</f>
        <v/>
      </c>
      <c r="Q23" s="421" t="str">
        <f>W19</f>
        <v/>
      </c>
      <c r="R23" s="422" t="str">
        <f>IF(W19="","",EXP(TREND(U23:U24,T19:T20,Q23)))</f>
        <v/>
      </c>
      <c r="T23" s="415" t="str">
        <f>IF(OR(R19="",R20=""),"",IF(Q19=T19,R19,IF(Q20=T19,R20,IF(Q21=T19,R21,IF(Q22=T19,R22)))))</f>
        <v/>
      </c>
      <c r="U23" s="423" t="str">
        <f>IF(T23="","",LN(T23))</f>
        <v/>
      </c>
    </row>
    <row r="24" spans="1:23">
      <c r="D24" s="414" t="str">
        <f>IF(OR(B19="",B20=""),"",IF(A19=D20,B19,IF(A20=D20,B20,IF(A21=D20,B21,IF(A22=D20,B22)))))</f>
        <v/>
      </c>
      <c r="E24" s="424" t="str">
        <f>IF(D24="","",LN(D24))</f>
        <v/>
      </c>
      <c r="L24" s="414" t="str">
        <f>IF(OR(J19="",J20=""),"",IF(I19=L20,J19,IF(I20=L20,J20,IF(I21=L20,J21,IF(I22=L20,J22)))))</f>
        <v/>
      </c>
      <c r="M24" s="424" t="str">
        <f>IF(L24="","",LN(L24))</f>
        <v/>
      </c>
      <c r="T24" s="414" t="str">
        <f>IF(OR(R19="",R20=""),"",IF(Q19=T20,R19,IF(Q20=T20,R20,IF(Q21=T20,R21,IF(Q22=T20,R22)))))</f>
        <v/>
      </c>
      <c r="U24" s="424" t="str">
        <f>IF(T24="","",LN(T24))</f>
        <v/>
      </c>
    </row>
    <row r="25" spans="1:23">
      <c r="A25" s="409">
        <f>Sheet1!AH41</f>
        <v>32</v>
      </c>
      <c r="B25" s="403" t="s">
        <v>49</v>
      </c>
      <c r="I25" s="409">
        <f>Sheet1!AH81</f>
        <v>34</v>
      </c>
      <c r="J25" s="403" t="s">
        <v>49</v>
      </c>
      <c r="Q25" s="409">
        <f>Sheet1!AH115</f>
        <v>34</v>
      </c>
      <c r="R25" s="403" t="s">
        <v>49</v>
      </c>
    </row>
    <row r="26" spans="1:23" ht="15" thickBot="1">
      <c r="A26" s="410" t="s">
        <v>562</v>
      </c>
      <c r="B26" s="411" t="s">
        <v>563</v>
      </c>
      <c r="C26" s="411" t="s">
        <v>564</v>
      </c>
      <c r="D26" s="411" t="s">
        <v>565</v>
      </c>
      <c r="E26" s="411" t="s">
        <v>49</v>
      </c>
      <c r="G26" s="411" t="e">
        <f>"HVL @"&amp;ROUND(E27,2)&amp;" kVp"</f>
        <v>#VALUE!</v>
      </c>
      <c r="I26" s="410" t="s">
        <v>562</v>
      </c>
      <c r="J26" s="411" t="s">
        <v>563</v>
      </c>
      <c r="K26" s="411" t="s">
        <v>564</v>
      </c>
      <c r="L26" s="411" t="s">
        <v>565</v>
      </c>
      <c r="M26" s="411" t="s">
        <v>49</v>
      </c>
      <c r="O26" s="411" t="e">
        <f>"HVL @"&amp;ROUND(M27,2)&amp;" kVp"</f>
        <v>#VALUE!</v>
      </c>
      <c r="Q26" s="410" t="s">
        <v>562</v>
      </c>
      <c r="R26" s="411" t="s">
        <v>563</v>
      </c>
      <c r="S26" s="411" t="s">
        <v>564</v>
      </c>
      <c r="T26" s="411" t="s">
        <v>565</v>
      </c>
      <c r="U26" s="411" t="s">
        <v>49</v>
      </c>
      <c r="W26" s="411" t="e">
        <f>"HVL @"&amp;ROUND(U27,2)&amp;" kVp"</f>
        <v>#VALUE!</v>
      </c>
    </row>
    <row r="27" spans="1:23" ht="15.75" thickTop="1" thickBot="1">
      <c r="A27" s="412">
        <f>Sheet1!AJ41</f>
        <v>0</v>
      </c>
      <c r="B27" s="413" t="str">
        <f>IF(MIN(Sheet1!AO41:AO42)=0,"",AVERAGE(Sheet1!AO41:AO42))</f>
        <v/>
      </c>
      <c r="C27" s="414" t="str">
        <f>IF(B27="","",ABS(B27-B27/2))</f>
        <v/>
      </c>
      <c r="D27" s="415" t="str">
        <f>IF(OR(B27="",B28=""),"",IF(ABS(B27-B27/2)=SMALL(C27:C30,1),A27,IF(ABS(B28-B27/2)=SMALL(C27:C30,1),A28,IF(ABS(B29-B27/2)=SMALL(C27:C30,1),A29,IF(ABS(B30-B27/2)=SMALL(C27:C30,1),A30,"")))))</f>
        <v/>
      </c>
      <c r="E27" s="416" t="str">
        <f>IF(OR(Sheet1!AM40="",Sheet1!AM41=""),"",AVERAGE(Sheet1!AM40:AM41))</f>
        <v/>
      </c>
      <c r="G27" s="417" t="str">
        <f>IF(OR(MIN(D27:D28)=0,MIN(D31:D32)=0),"",TREND(D27:D28,E31:E32,LN(B27/2)))</f>
        <v/>
      </c>
      <c r="I27" s="412">
        <f>Sheet1!AJ81</f>
        <v>0</v>
      </c>
      <c r="J27" s="413" t="str">
        <f>IF(MIN(Sheet1!AO81:AO82)=0,"",AVERAGE(Sheet1!AO81:AO82))</f>
        <v/>
      </c>
      <c r="K27" s="414" t="str">
        <f>IF(J27="","",ABS(J27-J27/2))</f>
        <v/>
      </c>
      <c r="L27" s="415" t="str">
        <f>IF(OR(J27="",J28=""),"",IF(ABS(J27-J27/2)=SMALL(K27:K30,1),I27,IF(ABS(J28-J27/2)=SMALL(K27:K30,1),I28,IF(ABS(J29-J27/2)=SMALL(K27:K30,1),I29,IF(ABS(J30-J27/2)=SMALL(K27:K30,1),I30,"")))))</f>
        <v/>
      </c>
      <c r="M27" s="416" t="str">
        <f>IF(OR(Sheet1!AM81="",Sheet1!AM82=""),"",AVERAGE(Sheet1!AM81:AM82))</f>
        <v/>
      </c>
      <c r="O27" s="417" t="str">
        <f>IF(OR(MIN(L27:L28)=0,MIN(L31:L32)=0),"",TREND(L27:L28,M31:M32,LN(J27/2)))</f>
        <v/>
      </c>
      <c r="Q27" s="412">
        <f>Sheet1!AJ115</f>
        <v>0</v>
      </c>
      <c r="R27" s="413" t="str">
        <f>IF(MIN(Sheet1!AO115:AO116)=0,"",AVERAGE(Sheet1!AO115:AO116))</f>
        <v/>
      </c>
      <c r="S27" s="414" t="str">
        <f>IF(R27="","",ABS(R27-R27/2))</f>
        <v/>
      </c>
      <c r="T27" s="415" t="str">
        <f>IF(OR(R27="",R28=""),"",IF(ABS(R27-R27/2)=SMALL(S27:S30,1),Q27,IF(ABS(R28-R27/2)=SMALL(S27:S30,1),Q28,IF(ABS(R29-R27/2)=SMALL(S27:S30,1),Q29,IF(ABS(R30-R27/2)=SMALL(S27:S30,1),Q30,"")))))</f>
        <v/>
      </c>
      <c r="U27" s="416" t="str">
        <f>IF(OR(Sheet1!AM115="",Sheet1!AM116=""),"",AVERAGE(Sheet1!AM115:AM116))</f>
        <v/>
      </c>
      <c r="W27" s="417" t="str">
        <f>IF(OR(MIN(T27:T28)=0,MIN(T31:T32)=0),"",TREND(T27:T28,U31:U32,LN(R27/2)))</f>
        <v/>
      </c>
    </row>
    <row r="28" spans="1:23" ht="15" thickTop="1">
      <c r="A28" s="412">
        <f>Sheet1!AJ43</f>
        <v>0.5</v>
      </c>
      <c r="B28" s="413" t="str">
        <f>IF(MIN(Sheet1!AO43:AO44)=0,"",AVERAGE(Sheet1!AO43:AO44))</f>
        <v/>
      </c>
      <c r="C28" s="414" t="str">
        <f>IF(B28="","",ABS(B28-B27/2))</f>
        <v/>
      </c>
      <c r="D28" s="414" t="str">
        <f>IF(OR(B27="",B28=""),"",IF(ABS(B27-B27/2)=SMALL(C27:C30,2),A27,IF(ABS(B28-B27/2)=SMALL(C27:C30,2),A28,IF(ABS(B29-B27/2)=SMALL(C27:C30,2),A29,IF(ABS(B30-B27/2)=SMALL(C27:C30,2),A30,"")))))</f>
        <v/>
      </c>
      <c r="E28" s="418"/>
      <c r="I28" s="412">
        <f>Sheet1!AJ83</f>
        <v>0.6</v>
      </c>
      <c r="J28" s="413" t="str">
        <f>IF(MIN(Sheet1!AO83:AO84)=0,"",AVERAGE(Sheet1!AO83:AO84))</f>
        <v/>
      </c>
      <c r="K28" s="414" t="str">
        <f>IF(J28="","",ABS(J28-J27/2))</f>
        <v/>
      </c>
      <c r="L28" s="414" t="str">
        <f>IF(OR(J27="",J28=""),"",IF(ABS(J27-J27/2)=SMALL(K27:K30,2),I27,IF(ABS(J28-J27/2)=SMALL(K27:K30,2),I28,IF(ABS(J29-J27/2)=SMALL(K27:K30,2),I29,IF(ABS(J30-J27/2)=SMALL(K27:K30,2),I30,"")))))</f>
        <v/>
      </c>
      <c r="M28" s="418"/>
      <c r="Q28" s="412">
        <f>Sheet1!AJ117</f>
        <v>0.5</v>
      </c>
      <c r="R28" s="413" t="str">
        <f>IF(MIN(Sheet1!AO117:AO118)=0,"",AVERAGE(Sheet1!AO117:AO118))</f>
        <v/>
      </c>
      <c r="S28" s="414" t="str">
        <f>IF(R28="","",ABS(R28-R27/2))</f>
        <v/>
      </c>
      <c r="T28" s="414" t="str">
        <f>IF(OR(R27="",R28=""),"",IF(ABS(R27-R27/2)=SMALL(S27:S30,2),Q27,IF(ABS(R28-R27/2)=SMALL(S27:S30,2),Q28,IF(ABS(R29-R27/2)=SMALL(S27:S30,2),Q29,IF(ABS(R30-R27/2)=SMALL(S27:S30,2),Q30,"")))))</f>
        <v/>
      </c>
      <c r="U28" s="418"/>
    </row>
    <row r="29" spans="1:23">
      <c r="A29" s="419" t="str">
        <f>IF(AND(Sheet1!AM45="",Sheet1!AM47=""),"",IF(Sheet1!AM45&lt;&gt;"",Sheet1!AJ45,Sheet1!AJ47))</f>
        <v/>
      </c>
      <c r="B29" s="413" t="str">
        <f>IF(AND(Sheet1!AM45="",Sheet1!AM47=""),"",IF(Sheet1!AM45&lt;&gt;"",AVERAGE(Sheet1!AO45:AO46),AVERAGE(Sheet1!AO47:AO48)))</f>
        <v/>
      </c>
      <c r="C29" s="414" t="str">
        <f>IF(B29="","",ABS(B29-B27/2))</f>
        <v/>
      </c>
      <c r="D29" s="420"/>
      <c r="E29" s="420"/>
      <c r="I29" s="419" t="str">
        <f>IF(AND(Sheet1!AM85="",Sheet1!AM87=""),"",IF(Sheet1!AM85&lt;&gt;"",Sheet1!AJ85,Sheet1!AJ87))</f>
        <v/>
      </c>
      <c r="J29" s="413" t="str">
        <f>IF(AND(Sheet1!AM85="",Sheet1!AM87=""),"",IF(Sheet1!AM85&lt;&gt;"",AVERAGE(Sheet1!AO85:AO86),AVERAGE(Sheet1!AO87:AO88)))</f>
        <v/>
      </c>
      <c r="K29" s="414" t="str">
        <f>IF(J29="","",ABS(J29-J27/2))</f>
        <v/>
      </c>
      <c r="L29" s="420"/>
      <c r="M29" s="420"/>
      <c r="Q29" s="419" t="str">
        <f>IF(AND(Sheet1!AM119="",Sheet1!AM121=""),"",IF(Sheet1!AM119&lt;&gt;"",Sheet1!AJ119,Sheet1!AJ121))</f>
        <v/>
      </c>
      <c r="R29" s="413" t="str">
        <f>IF(AND(Sheet1!AM119="",Sheet1!AM121=""),"",IF(Sheet1!AM119&lt;&gt;"",AVERAGE(Sheet1!AO119:AO120),AVERAGE(Sheet1!AO121:AO122)))</f>
        <v/>
      </c>
      <c r="S29" s="414" t="str">
        <f>IF(R29="","",ABS(R29-R27/2))</f>
        <v/>
      </c>
      <c r="T29" s="420"/>
      <c r="U29" s="420"/>
    </row>
    <row r="30" spans="1:23" ht="15" thickBot="1">
      <c r="A30" s="419" t="str">
        <f>IF(OR(Sheet1!AM47="",AND(Sheet1!AM45="",Sheet1!AM47&lt;&gt;"")),"",Sheet1!AJ47)</f>
        <v/>
      </c>
      <c r="B30" s="413" t="str">
        <f>IF(OR(Sheet1!AM47="",AND(Sheet1!AM45="",Sheet1!AM47&lt;&gt;"")),"",AVERAGE(Sheet1!AO47:AO48))</f>
        <v/>
      </c>
      <c r="C30" s="414" t="str">
        <f>IF(B30="","",ABS(B30-B27/2))</f>
        <v/>
      </c>
      <c r="D30" s="411" t="s">
        <v>566</v>
      </c>
      <c r="E30" s="411" t="s">
        <v>567</v>
      </c>
      <c r="I30" s="419" t="str">
        <f>IF(OR(Sheet1!AM87="",AND(Sheet1!AM85="",Sheet1!AM87&lt;&gt;"")),"",Sheet1!AJ87)</f>
        <v/>
      </c>
      <c r="J30" s="413" t="str">
        <f>IF(OR(Sheet1!AM87="",AND(Sheet1!AM85="",Sheet1!AM87&lt;&gt;"")),"",AVERAGE(Sheet1!AO87:AO88))</f>
        <v/>
      </c>
      <c r="K30" s="414" t="str">
        <f>IF(J30="","",ABS(J30-J27/2))</f>
        <v/>
      </c>
      <c r="L30" s="411" t="s">
        <v>566</v>
      </c>
      <c r="M30" s="411" t="s">
        <v>567</v>
      </c>
      <c r="Q30" s="419" t="str">
        <f>IF(OR(Sheet1!AM121="",AND(Sheet1!AM119="",Sheet1!AM121&lt;&gt;"")),"",Sheet1!AJ121)</f>
        <v/>
      </c>
      <c r="R30" s="413" t="str">
        <f>IF(OR(Sheet1!AM121="",AND(Sheet1!AM119="",Sheet1!AM121&lt;&gt;"")),"",AVERAGE(Sheet1!AO121:AO122))</f>
        <v/>
      </c>
      <c r="S30" s="414" t="str">
        <f>IF(R30="","",ABS(R30-R27/2))</f>
        <v/>
      </c>
      <c r="T30" s="411" t="s">
        <v>566</v>
      </c>
      <c r="U30" s="411" t="s">
        <v>567</v>
      </c>
    </row>
    <row r="31" spans="1:23">
      <c r="A31" s="421" t="str">
        <f>G27</f>
        <v/>
      </c>
      <c r="B31" s="422" t="str">
        <f>IF(G27="","",EXP(TREND(E31:E32,D27:D28,A31)))</f>
        <v/>
      </c>
      <c r="D31" s="415" t="str">
        <f>IF(OR(B27="",B28=""),"",IF(A27=D27,B27,IF(A28=D27,B28,IF(A29=D27,B29,IF(A30=D27,B30)))))</f>
        <v/>
      </c>
      <c r="E31" s="423" t="str">
        <f>IF(D31="","",LN(D31))</f>
        <v/>
      </c>
      <c r="I31" s="421" t="str">
        <f>O27</f>
        <v/>
      </c>
      <c r="J31" s="422" t="str">
        <f>IF(O27="","",EXP(TREND(M31:M32,L27:L28,I31)))</f>
        <v/>
      </c>
      <c r="L31" s="415" t="str">
        <f>IF(OR(J27="",J28=""),"",IF(I27=L27,J27,IF(I28=L27,J28,IF(I29=L27,J29,IF(I30=L27,J30)))))</f>
        <v/>
      </c>
      <c r="M31" s="423" t="str">
        <f>IF(L31="","",LN(L31))</f>
        <v/>
      </c>
      <c r="Q31" s="421" t="str">
        <f>W27</f>
        <v/>
      </c>
      <c r="R31" s="422" t="str">
        <f>IF(W27="","",EXP(TREND(U31:U32,T27:T28,Q31)))</f>
        <v/>
      </c>
      <c r="T31" s="415" t="str">
        <f>IF(OR(R27="",R28=""),"",IF(Q27=T27,R27,IF(Q28=T27,R28,IF(Q29=T27,R29,IF(Q30=T27,R30)))))</f>
        <v/>
      </c>
      <c r="U31" s="423" t="str">
        <f>IF(T31="","",LN(T31))</f>
        <v/>
      </c>
    </row>
    <row r="32" spans="1:23">
      <c r="D32" s="414" t="str">
        <f>IF(OR(B27="",B28=""),"",IF(A27=D28,B27,IF(A28=D28,B28,IF(A29=D28,B29,IF(A30=D28,B30)))))</f>
        <v/>
      </c>
      <c r="E32" s="424" t="str">
        <f>IF(D32="","",LN(D32))</f>
        <v/>
      </c>
      <c r="L32" s="414" t="str">
        <f>IF(OR(J27="",J28=""),"",IF(I27=L28,J27,IF(I28=L28,J28,IF(I29=L28,J29,IF(I30=L28,J30)))))</f>
        <v/>
      </c>
      <c r="M32" s="424" t="str">
        <f>IF(L32="","",LN(L32))</f>
        <v/>
      </c>
      <c r="T32" s="414" t="str">
        <f>IF(OR(R27="",R28=""),"",IF(Q27=T28,R27,IF(Q28=T28,R28,IF(Q29=T28,R29,IF(Q30=T28,R30)))))</f>
        <v/>
      </c>
      <c r="U32" s="424" t="str">
        <f>IF(T32="","",LN(T32))</f>
        <v/>
      </c>
    </row>
    <row r="33" spans="1:23">
      <c r="A33" s="409">
        <f>Sheet1!AH49</f>
        <v>34</v>
      </c>
      <c r="B33" s="403" t="s">
        <v>49</v>
      </c>
      <c r="Q33" s="409">
        <f>Sheet1!AH123</f>
        <v>38</v>
      </c>
      <c r="R33" s="403" t="s">
        <v>49</v>
      </c>
    </row>
    <row r="34" spans="1:23" ht="15" thickBot="1">
      <c r="A34" s="410" t="s">
        <v>562</v>
      </c>
      <c r="B34" s="411" t="s">
        <v>563</v>
      </c>
      <c r="C34" s="411" t="s">
        <v>564</v>
      </c>
      <c r="D34" s="411" t="s">
        <v>565</v>
      </c>
      <c r="E34" s="411" t="s">
        <v>49</v>
      </c>
      <c r="G34" s="411" t="e">
        <f>"HVL @"&amp;ROUND(E35,2)&amp;" kVp"</f>
        <v>#VALUE!</v>
      </c>
      <c r="Q34" s="410" t="s">
        <v>562</v>
      </c>
      <c r="R34" s="411" t="s">
        <v>563</v>
      </c>
      <c r="S34" s="411" t="s">
        <v>564</v>
      </c>
      <c r="T34" s="411" t="s">
        <v>565</v>
      </c>
      <c r="U34" s="411" t="s">
        <v>49</v>
      </c>
      <c r="W34" s="411" t="e">
        <f>"HVL @"&amp;ROUND(U35,2)&amp;" kVp"</f>
        <v>#VALUE!</v>
      </c>
    </row>
    <row r="35" spans="1:23" ht="15.75" thickTop="1" thickBot="1">
      <c r="A35" s="412">
        <f>Sheet1!AJ49</f>
        <v>0</v>
      </c>
      <c r="B35" s="413" t="str">
        <f>IF(MIN(Sheet1!AO49:AO50)=0,"",AVERAGE(Sheet1!AO49:AO50))</f>
        <v/>
      </c>
      <c r="C35" s="414" t="str">
        <f>IF(B35="","",ABS(B35-B35/2))</f>
        <v/>
      </c>
      <c r="D35" s="415" t="str">
        <f>IF(OR(B35="",B36=""),"",IF(ABS(B35-B35/2)=SMALL(C35:C38,1),A35,IF(ABS(B36-B35/2)=SMALL(C35:C38,1),A36,IF(ABS(B37-B35/2)=SMALL(C35:C38,1),A37,IF(ABS(B38-B35/2)=SMALL(C35:C38,1),A38,"")))))</f>
        <v/>
      </c>
      <c r="E35" s="416" t="str">
        <f>IF(OR(Sheet1!AM48="",Sheet1!AM49=""),"",AVERAGE(Sheet1!AM48:AM49))</f>
        <v/>
      </c>
      <c r="G35" s="417" t="str">
        <f>IF(OR(MIN(D35:D36)=0,MIN(D39:D40)=0),"",TREND(D35:D36,E39:E40,LN(B35/2)))</f>
        <v/>
      </c>
      <c r="Q35" s="412">
        <f>Sheet1!AJ123</f>
        <v>0</v>
      </c>
      <c r="R35" s="413" t="str">
        <f>IF(MIN(Sheet1!AO123:AO124)=0,"",AVERAGE(Sheet1!AO123:AO124))</f>
        <v/>
      </c>
      <c r="S35" s="414" t="str">
        <f>IF(R35="","",ABS(R35-R35/2))</f>
        <v/>
      </c>
      <c r="T35" s="415" t="str">
        <f>IF(OR(R35="",R36=""),"",IF(ABS(R35-R35/2)=SMALL(S35:S38,1),Q35,IF(ABS(R36-R35/2)=SMALL(S35:S38,1),Q36,IF(ABS(R37-R35/2)=SMALL(S35:S38,1),Q37,IF(ABS(R38-R35/2)=SMALL(S35:S38,1),Q38,"")))))</f>
        <v/>
      </c>
      <c r="U35" s="416" t="str">
        <f>IF(OR(Sheet1!AM123="",Sheet1!AM124=""),"",AVERAGE(Sheet1!AM123:AM124))</f>
        <v/>
      </c>
      <c r="W35" s="417" t="str">
        <f>IF(OR(MIN(T35:T36)=0,MIN(T39:T40)=0),"",TREND(T35:T36,U39:U40,LN(R35/2)))</f>
        <v/>
      </c>
    </row>
    <row r="36" spans="1:23" ht="15" thickTop="1">
      <c r="A36" s="412">
        <f>Sheet1!AJ51</f>
        <v>0.4</v>
      </c>
      <c r="B36" s="413" t="str">
        <f>IF(MIN(Sheet1!AO51:AO52)=0,"",AVERAGE(Sheet1!AO51:AO52))</f>
        <v/>
      </c>
      <c r="C36" s="414" t="str">
        <f>IF(B36="","",ABS(B36-B35/2))</f>
        <v/>
      </c>
      <c r="D36" s="414" t="str">
        <f>IF(OR(B35="",B36=""),"",IF(ABS(B35-B35/2)=SMALL(C35:C38,2),A35,IF(ABS(B36-B35/2)=SMALL(C35:C38,2),A36,IF(ABS(B37-B35/2)=SMALL(C35:C38,2),A37,IF(ABS(B38-B35/2)=SMALL(C35:C38,2),A38,"")))))</f>
        <v/>
      </c>
      <c r="E36" s="418"/>
      <c r="Q36" s="412">
        <f>Sheet1!AJ125</f>
        <v>0.6</v>
      </c>
      <c r="R36" s="413" t="str">
        <f>IF(MIN(Sheet1!AO125:AO126)=0,"",AVERAGE(Sheet1!AO125:AO126))</f>
        <v/>
      </c>
      <c r="S36" s="414" t="str">
        <f>IF(R36="","",ABS(R36-R35/2))</f>
        <v/>
      </c>
      <c r="T36" s="414" t="str">
        <f>IF(OR(R35="",R36=""),"",IF(ABS(R35-R35/2)=SMALL(S35:S38,2),Q35,IF(ABS(R36-R35/2)=SMALL(S35:S38,2),Q36,IF(ABS(R37-R35/2)=SMALL(S35:S38,2),Q37,IF(ABS(R38-R35/2)=SMALL(S35:S38,2),Q38,"")))))</f>
        <v/>
      </c>
      <c r="U36" s="418"/>
    </row>
    <row r="37" spans="1:23">
      <c r="A37" s="419" t="str">
        <f>IF(AND(Sheet1!AM53="",Sheet1!AM55=""),"",IF(Sheet1!AM53&lt;&gt;"",Sheet1!AJ53,Sheet1!AJ55))</f>
        <v/>
      </c>
      <c r="B37" s="413" t="str">
        <f>IF(AND(Sheet1!AM53="",Sheet1!AM55=""),"",IF(Sheet1!AM53&lt;&gt;"",AVERAGE(Sheet1!AO53:AO54),AVERAGE(Sheet1!AO55:AO56)))</f>
        <v/>
      </c>
      <c r="C37" s="414" t="str">
        <f>IF(B37="","",ABS(B37-B35/2))</f>
        <v/>
      </c>
      <c r="D37" s="420"/>
      <c r="E37" s="420"/>
      <c r="Q37" s="419" t="str">
        <f>IF(AND(Sheet1!AM127="",Sheet1!AM129=""),"",IF(Sheet1!AM127&lt;&gt;"",Sheet1!AJ127,Sheet1!AJ129))</f>
        <v/>
      </c>
      <c r="R37" s="413" t="str">
        <f>IF(AND(Sheet1!AM127="",Sheet1!AM129=""),"",IF(Sheet1!AM127&lt;&gt;"",AVERAGE(Sheet1!AO127:AO128),AVERAGE(Sheet1!AO129:AO130)))</f>
        <v/>
      </c>
      <c r="S37" s="414" t="str">
        <f>IF(R37="","",ABS(R37-R35/2))</f>
        <v/>
      </c>
      <c r="T37" s="420"/>
      <c r="U37" s="420"/>
    </row>
    <row r="38" spans="1:23" ht="15" thickBot="1">
      <c r="A38" s="419" t="str">
        <f>IF(OR(Sheet1!AM55="",AND(Sheet1!AM53="",Sheet1!AM55&lt;&gt;"")),"",Sheet1!AJ55)</f>
        <v/>
      </c>
      <c r="B38" s="413" t="str">
        <f>IF(OR(Sheet1!AM55="",AND(Sheet1!AM53="",Sheet1!AM55&lt;&gt;"")),"",AVERAGE(Sheet1!AO55:AO56))</f>
        <v/>
      </c>
      <c r="C38" s="414" t="str">
        <f>IF(B38="","",ABS(B38-B35/2))</f>
        <v/>
      </c>
      <c r="D38" s="411" t="s">
        <v>566</v>
      </c>
      <c r="E38" s="411" t="s">
        <v>567</v>
      </c>
      <c r="Q38" s="419" t="str">
        <f>IF(OR(Sheet1!AM129="",AND(Sheet1!AM127="",Sheet1!AM129&lt;&gt;"")),"",Sheet1!AJ129)</f>
        <v/>
      </c>
      <c r="R38" s="413" t="str">
        <f>IF(OR(Sheet1!AM129="",AND(Sheet1!AM127="",Sheet1!AM129&lt;&gt;"")),"",AVERAGE(Sheet1!AO129:AO130))</f>
        <v/>
      </c>
      <c r="S38" s="414" t="str">
        <f>IF(R38="","",ABS(R38-R35/2))</f>
        <v/>
      </c>
      <c r="T38" s="411" t="s">
        <v>566</v>
      </c>
      <c r="U38" s="411" t="s">
        <v>567</v>
      </c>
    </row>
    <row r="39" spans="1:23">
      <c r="A39" s="421" t="str">
        <f>G35</f>
        <v/>
      </c>
      <c r="B39" s="422" t="str">
        <f>IF(G35="","",EXP(TREND(E39:E40,D35:D36,A39)))</f>
        <v/>
      </c>
      <c r="D39" s="415" t="str">
        <f>IF(OR(B35="",B36=""),"",IF(A35=D35,B35,IF(A36=D35,B36,IF(A37=D35,B37,IF(A38=D35,B38)))))</f>
        <v/>
      </c>
      <c r="E39" s="423" t="str">
        <f>IF(D39="","",LN(D39))</f>
        <v/>
      </c>
      <c r="Q39" s="421" t="str">
        <f>W35</f>
        <v/>
      </c>
      <c r="R39" s="422" t="str">
        <f>IF(W35="","",EXP(TREND(U39:U40,T35:T36,Q39)))</f>
        <v/>
      </c>
      <c r="T39" s="415" t="str">
        <f>IF(OR(R35="",R36=""),"",IF(Q35=T35,R35,IF(Q36=T35,R36,IF(Q37=T35,R37,IF(Q38=T35,R38)))))</f>
        <v/>
      </c>
      <c r="U39" s="423" t="str">
        <f>IF(T39="","",LN(T39))</f>
        <v/>
      </c>
    </row>
    <row r="40" spans="1:23">
      <c r="D40" s="414" t="str">
        <f>IF(OR(B35="",B36=""),"",IF(A35=D36,B35,IF(A36=D36,B36,IF(A37=D36,B37,IF(A38=D36,B38)))))</f>
        <v/>
      </c>
      <c r="E40" s="424" t="str">
        <f>IF(D40="","",LN(D40))</f>
        <v/>
      </c>
      <c r="T40" s="414" t="str">
        <f>IF(OR(R35="",R36=""),"",IF(Q35=T36,R35,IF(Q36=T36,R36,IF(Q37=T36,R37,IF(Q38=T36,R38)))))</f>
        <v/>
      </c>
      <c r="U40" s="424"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04" customWidth="1"/>
    <col min="24" max="16384" width="9" style="401"/>
  </cols>
  <sheetData>
    <row r="1" spans="1:3">
      <c r="A1" s="425" t="s">
        <v>568</v>
      </c>
    </row>
    <row r="2" spans="1:3">
      <c r="B2" s="404" t="s">
        <v>569</v>
      </c>
    </row>
    <row r="3" spans="1:3">
      <c r="B3" s="404" t="s">
        <v>570</v>
      </c>
    </row>
    <row r="4" spans="1:3">
      <c r="B4" s="404" t="s">
        <v>571</v>
      </c>
    </row>
    <row r="5" spans="1:3">
      <c r="B5" s="404" t="s">
        <v>572</v>
      </c>
    </row>
    <row r="6" spans="1:3">
      <c r="B6" s="404" t="s">
        <v>573</v>
      </c>
    </row>
    <row r="8" spans="1:3">
      <c r="A8" s="425" t="s">
        <v>574</v>
      </c>
    </row>
    <row r="9" spans="1:3">
      <c r="A9" s="425"/>
      <c r="B9" s="404" t="s">
        <v>575</v>
      </c>
    </row>
    <row r="10" spans="1:3">
      <c r="A10" s="425"/>
      <c r="B10" s="404" t="s">
        <v>576</v>
      </c>
    </row>
    <row r="11" spans="1:3">
      <c r="B11" s="426" t="s">
        <v>577</v>
      </c>
      <c r="C11" s="426" t="s">
        <v>578</v>
      </c>
    </row>
    <row r="12" spans="1:3">
      <c r="B12" s="427">
        <v>29</v>
      </c>
      <c r="C12" s="428">
        <f>IF(B12&lt;A22,B12+B22+B12*C22+B12^2*D22+B12^3*E22+B12^4*F22+B12^5*G22+B12^6*H22,B12+B23+B12*C23+B12^2*D23+B12^3*E23+B12^4*F23+B12^5*G23+B12^6*H23)</f>
        <v>30.282068178701138</v>
      </c>
    </row>
    <row r="14" spans="1:3">
      <c r="A14" s="425" t="s">
        <v>579</v>
      </c>
    </row>
    <row r="15" spans="1:3">
      <c r="A15" s="425"/>
      <c r="B15" s="404" t="s">
        <v>580</v>
      </c>
    </row>
    <row r="16" spans="1:3">
      <c r="A16" s="425"/>
      <c r="B16" s="404" t="s">
        <v>581</v>
      </c>
    </row>
    <row r="17" spans="1:8">
      <c r="B17" s="426" t="s">
        <v>577</v>
      </c>
      <c r="C17" s="426" t="s">
        <v>578</v>
      </c>
    </row>
    <row r="18" spans="1:8">
      <c r="B18" s="427">
        <v>37.1</v>
      </c>
      <c r="C18" s="428">
        <f>IF(B18&gt;37.1,40,IF(B18&lt;A28,B18+B28+B18*C28+B18^2*D28+B18^3*E28+B18^4*F28+B18^5*G28+B18^6*H28,B18+B29+B18*C29+B18^2*D29+B18^3*E29+B18^4*F29+B18^5*G29+B18^6*H29))</f>
        <v>38.967510688751645</v>
      </c>
    </row>
    <row r="22" spans="1:8">
      <c r="A22" s="404">
        <v>27.585999999999999</v>
      </c>
      <c r="B22" s="404">
        <v>-8375.0727645925508</v>
      </c>
      <c r="C22" s="404">
        <v>975.92543560432796</v>
      </c>
      <c r="D22" s="404">
        <v>-37.913729682039403</v>
      </c>
      <c r="E22" s="404">
        <v>0.49086583472609402</v>
      </c>
      <c r="F22" s="404">
        <v>0</v>
      </c>
      <c r="G22" s="404">
        <v>0</v>
      </c>
      <c r="H22" s="404">
        <v>0</v>
      </c>
    </row>
    <row r="23" spans="1:8">
      <c r="B23" s="404">
        <v>-9984.6167916494396</v>
      </c>
      <c r="C23" s="404">
        <v>1436.52454571413</v>
      </c>
      <c r="D23" s="404">
        <v>-82.505102185254898</v>
      </c>
      <c r="E23" s="404">
        <v>2.36559081763837</v>
      </c>
      <c r="F23" s="404">
        <v>-3.38672433779705E-2</v>
      </c>
      <c r="G23" s="404">
        <v>1.93686920423126E-4</v>
      </c>
      <c r="H23" s="404">
        <v>0</v>
      </c>
    </row>
    <row r="28" spans="1:8">
      <c r="A28" s="404">
        <v>30.1</v>
      </c>
      <c r="B28" s="404">
        <v>-540847.69550077303</v>
      </c>
      <c r="C28" s="404">
        <v>100186.23364273099</v>
      </c>
      <c r="D28" s="404">
        <v>-7418.4790179812599</v>
      </c>
      <c r="E28" s="404">
        <v>274.47660929577501</v>
      </c>
      <c r="F28" s="404">
        <v>-5.07436954359087</v>
      </c>
      <c r="G28" s="404">
        <v>3.7500574787580898E-2</v>
      </c>
      <c r="H28" s="404">
        <v>0</v>
      </c>
    </row>
    <row r="29" spans="1:8">
      <c r="B29" s="404">
        <v>-11057.773936199201</v>
      </c>
      <c r="C29" s="404">
        <v>1297.2285673766901</v>
      </c>
      <c r="D29" s="404">
        <v>-56.989188989725697</v>
      </c>
      <c r="E29" s="404">
        <v>1.1115828564217201</v>
      </c>
      <c r="F29" s="404">
        <v>-8.1233997365129599E-3</v>
      </c>
      <c r="G29" s="404">
        <v>0</v>
      </c>
      <c r="H29" s="404">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404" customWidth="1"/>
    <col min="2" max="16384" width="9" style="401"/>
  </cols>
  <sheetData>
    <row r="1" spans="1:1">
      <c r="A1" s="425" t="s">
        <v>582</v>
      </c>
    </row>
    <row r="2" spans="1:1">
      <c r="A2" s="404" t="s">
        <v>583</v>
      </c>
    </row>
    <row r="3" spans="1:1">
      <c r="A3" s="404" t="s">
        <v>584</v>
      </c>
    </row>
    <row r="5" spans="1:1">
      <c r="A5" s="425" t="s">
        <v>585</v>
      </c>
    </row>
    <row r="6" spans="1:1">
      <c r="A6" s="404" t="s">
        <v>583</v>
      </c>
    </row>
    <row r="7" spans="1:1">
      <c r="A7" s="404" t="s">
        <v>584</v>
      </c>
    </row>
    <row r="8" spans="1:1">
      <c r="A8" s="404" t="s">
        <v>586</v>
      </c>
    </row>
    <row r="10" spans="1:1">
      <c r="A10" s="429" t="s">
        <v>587</v>
      </c>
    </row>
    <row r="11" spans="1:1">
      <c r="A11" s="430">
        <v>6</v>
      </c>
    </row>
    <row r="12" spans="1:1">
      <c r="A12" s="430">
        <v>5.5</v>
      </c>
    </row>
    <row r="13" spans="1:1">
      <c r="A13" s="430">
        <v>5</v>
      </c>
    </row>
    <row r="14" spans="1:1">
      <c r="A14" s="430">
        <v>4.5</v>
      </c>
    </row>
    <row r="15" spans="1:1">
      <c r="A15" s="430">
        <v>4</v>
      </c>
    </row>
    <row r="16" spans="1:1">
      <c r="A16" s="430">
        <v>3.5</v>
      </c>
    </row>
    <row r="17" spans="1:1">
      <c r="A17" s="430">
        <v>3</v>
      </c>
    </row>
    <row r="18" spans="1:1">
      <c r="A18" s="430">
        <v>2.5</v>
      </c>
    </row>
    <row r="19" spans="1:1">
      <c r="A19" s="430">
        <v>2</v>
      </c>
    </row>
    <row r="20" spans="1:1">
      <c r="A20" s="430">
        <v>1.5</v>
      </c>
    </row>
    <row r="21" spans="1:1">
      <c r="A21" s="430">
        <v>1</v>
      </c>
    </row>
    <row r="22" spans="1:1">
      <c r="A22" s="430">
        <v>0.5</v>
      </c>
    </row>
    <row r="23" spans="1:1">
      <c r="A23" s="431"/>
    </row>
    <row r="24" spans="1:1">
      <c r="A24" s="478" t="s">
        <v>416</v>
      </c>
    </row>
    <row r="25" spans="1:1">
      <c r="A25" s="479" t="s">
        <v>602</v>
      </c>
    </row>
    <row r="26" spans="1:1">
      <c r="A26" s="479"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2018-04-20T16:53:37Z</dcterms:modified>
</cp:coreProperties>
</file>