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Z:\workspace\EquipTestingSpreadsheets\"/>
    </mc:Choice>
  </mc:AlternateContent>
  <xr:revisionPtr revIDLastSave="0" documentId="13_ncr:1_{AA916DD7-E49E-40BF-A8DC-0931A4D97E8E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Barco" sheetId="1" r:id="rId1"/>
    <sheet name="BarcoYearlyChecks" sheetId="3" r:id="rId2"/>
    <sheet name="Sheet1" sheetId="2" r:id="rId3"/>
  </sheets>
  <definedNames>
    <definedName name="Lamb">Barco!$T$26</definedName>
    <definedName name="Page1">Barco!$B$1:$M$66</definedName>
    <definedName name="Page2">Barco!$B$67:$M$132</definedName>
    <definedName name="_xlnm.Print_Area" localSheetId="0">Barco!$B$1:$M$132</definedName>
    <definedName name="_xlnm.Print_Area" localSheetId="1">BarcoYearlyChecks!$B$1:$L$46</definedName>
    <definedName name="Z_B8088769_C3DE_4DF8_A82B_D0EB46FFCC4A_.wvu.PrintArea" localSheetId="0" hidden="1">Barco!$B$1:$M$132</definedName>
  </definedNames>
  <calcPr calcId="191029"/>
  <customWorkbookViews>
    <customWorkbookView name="Eugene Mah - Personal View" guid="{B8088769-C3DE-4DF8-A82B-D0EB46FFCC4A}" mergeInterval="0" personalView="1" maximized="1" xWindow="-8" yWindow="-8" windowWidth="1382" windowHeight="784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13" i="1" l="1"/>
  <c r="J15" i="1"/>
  <c r="J14" i="1"/>
  <c r="Q28" i="1"/>
  <c r="H27" i="1" s="1"/>
  <c r="V15" i="1"/>
  <c r="AD21" i="1" s="1"/>
  <c r="AC21" i="1" s="1"/>
  <c r="V14" i="1"/>
  <c r="AD20" i="1" s="1"/>
  <c r="AC20" i="1" s="1"/>
  <c r="V13" i="1"/>
  <c r="AD19" i="1" s="1"/>
  <c r="AC19" i="1" s="1"/>
  <c r="L46" i="3"/>
  <c r="L45" i="3"/>
  <c r="D46" i="3"/>
  <c r="D45" i="3"/>
  <c r="H29" i="3"/>
  <c r="F29" i="3"/>
  <c r="F26" i="3"/>
  <c r="F24" i="3"/>
  <c r="F23" i="3"/>
  <c r="F22" i="3"/>
  <c r="J11" i="3"/>
  <c r="J12" i="3"/>
  <c r="J10" i="3"/>
  <c r="E11" i="3"/>
  <c r="E12" i="3"/>
  <c r="E13" i="3"/>
  <c r="E14" i="3"/>
  <c r="E10" i="3"/>
  <c r="T96" i="1" l="1"/>
  <c r="T95" i="1"/>
  <c r="T94" i="1"/>
  <c r="T93" i="1"/>
  <c r="T92" i="1"/>
  <c r="T91" i="1"/>
  <c r="T90" i="1"/>
  <c r="T89" i="1"/>
  <c r="T88" i="1"/>
  <c r="S96" i="1"/>
  <c r="S95" i="1"/>
  <c r="S94" i="1"/>
  <c r="S93" i="1"/>
  <c r="S92" i="1"/>
  <c r="S91" i="1"/>
  <c r="S90" i="1"/>
  <c r="S89" i="1"/>
  <c r="S88" i="1"/>
  <c r="R96" i="1"/>
  <c r="R95" i="1"/>
  <c r="R94" i="1"/>
  <c r="R93" i="1"/>
  <c r="R92" i="1"/>
  <c r="R91" i="1"/>
  <c r="R90" i="1"/>
  <c r="R89" i="1"/>
  <c r="R88" i="1"/>
  <c r="Q96" i="1"/>
  <c r="Q95" i="1"/>
  <c r="Q94" i="1"/>
  <c r="Q93" i="1"/>
  <c r="Q92" i="1"/>
  <c r="Q91" i="1"/>
  <c r="Q90" i="1"/>
  <c r="Q89" i="1"/>
  <c r="Q88" i="1"/>
  <c r="AA88" i="1" s="1"/>
  <c r="R60" i="1"/>
  <c r="Q60" i="1"/>
  <c r="R59" i="1"/>
  <c r="Q59" i="1"/>
  <c r="T26" i="1"/>
  <c r="X93" i="1" l="1"/>
  <c r="W93" i="1"/>
  <c r="X94" i="1"/>
  <c r="W94" i="1"/>
  <c r="V62" i="1" l="1"/>
  <c r="U62" i="1"/>
  <c r="J51" i="1"/>
  <c r="AD33" i="1"/>
  <c r="AC33" i="1" s="1"/>
  <c r="R62" i="1"/>
  <c r="AD38" i="1" s="1"/>
  <c r="AC38" i="1" s="1"/>
  <c r="Q62" i="1"/>
  <c r="AD37" i="1" s="1"/>
  <c r="AC37" i="1" s="1"/>
  <c r="V61" i="1"/>
  <c r="U61" i="1"/>
  <c r="V60" i="1"/>
  <c r="V59" i="1"/>
  <c r="U60" i="1"/>
  <c r="U59" i="1"/>
  <c r="D28" i="1"/>
  <c r="T27" i="1"/>
  <c r="AD28" i="1"/>
  <c r="AC28" i="1" s="1"/>
  <c r="AD91" i="1" l="1"/>
  <c r="AC90" i="1"/>
  <c r="AB89" i="1"/>
  <c r="AD95" i="1"/>
  <c r="AB96" i="1"/>
  <c r="Q99" i="1"/>
  <c r="AA92" i="1"/>
  <c r="AA96" i="1"/>
  <c r="AB93" i="1"/>
  <c r="R99" i="1"/>
  <c r="AB88" i="1"/>
  <c r="AC96" i="1"/>
  <c r="AC94" i="1"/>
  <c r="AA89" i="1"/>
  <c r="AA93" i="1"/>
  <c r="AC89" i="1"/>
  <c r="AD90" i="1"/>
  <c r="AB92" i="1"/>
  <c r="AC93" i="1"/>
  <c r="AD94" i="1"/>
  <c r="AA90" i="1"/>
  <c r="AA94" i="1"/>
  <c r="S99" i="1"/>
  <c r="AC88" i="1"/>
  <c r="AD89" i="1"/>
  <c r="AB91" i="1"/>
  <c r="AC92" i="1"/>
  <c r="AD93" i="1"/>
  <c r="AB95" i="1"/>
  <c r="AA91" i="1"/>
  <c r="AA95" i="1"/>
  <c r="T99" i="1"/>
  <c r="AD88" i="1"/>
  <c r="AB90" i="1"/>
  <c r="AC91" i="1"/>
  <c r="AD92" i="1"/>
  <c r="AB94" i="1"/>
  <c r="AC95" i="1"/>
  <c r="AD96" i="1"/>
  <c r="F55" i="1"/>
  <c r="E55" i="1"/>
  <c r="E51" i="1"/>
  <c r="E50" i="1"/>
  <c r="AD34" i="1"/>
  <c r="AC34" i="1" s="1"/>
  <c r="AD32" i="1"/>
  <c r="AC32" i="1" s="1"/>
  <c r="J50" i="1"/>
  <c r="Q61" i="1"/>
  <c r="E54" i="1" s="1"/>
  <c r="AD31" i="1"/>
  <c r="AC31" i="1" s="1"/>
  <c r="R61" i="1"/>
  <c r="F54" i="1" s="1"/>
  <c r="G23" i="1"/>
  <c r="G22" i="1"/>
  <c r="G21" i="1"/>
  <c r="G20" i="1"/>
  <c r="T100" i="1" l="1"/>
  <c r="G76" i="1" s="1"/>
  <c r="S100" i="1"/>
  <c r="F76" i="1" s="1"/>
  <c r="R100" i="1"/>
  <c r="AD44" i="1" s="1"/>
  <c r="AC44" i="1" s="1"/>
  <c r="Q100" i="1"/>
  <c r="D76" i="1" s="1"/>
  <c r="AD36" i="1"/>
  <c r="AC36" i="1" s="1"/>
  <c r="AD35" i="1"/>
  <c r="AC35" i="1" s="1"/>
  <c r="W20" i="1"/>
  <c r="L20" i="1" s="1"/>
  <c r="V58" i="1"/>
  <c r="P27" i="1"/>
  <c r="W21" i="1"/>
  <c r="L21" i="1" s="1"/>
  <c r="W22" i="1"/>
  <c r="L22" i="1" s="1"/>
  <c r="AD24" i="1"/>
  <c r="AC24" i="1" s="1"/>
  <c r="AD25" i="1"/>
  <c r="AC25" i="1" s="1"/>
  <c r="AD23" i="1"/>
  <c r="AC23" i="1" s="1"/>
  <c r="AD46" i="1" l="1"/>
  <c r="AC46" i="1" s="1"/>
  <c r="AD45" i="1"/>
  <c r="AC45" i="1" s="1"/>
  <c r="E76" i="1"/>
  <c r="AD43" i="1"/>
  <c r="AC43" i="1" s="1"/>
  <c r="E24" i="1"/>
  <c r="D131" i="1"/>
  <c r="R129" i="1"/>
  <c r="S128" i="1"/>
  <c r="R127" i="1"/>
  <c r="S126" i="1"/>
  <c r="R125" i="1"/>
  <c r="S124" i="1"/>
  <c r="R123" i="1"/>
  <c r="S122" i="1"/>
  <c r="D125" i="1"/>
  <c r="R121" i="1"/>
  <c r="D124" i="1"/>
  <c r="S120" i="1"/>
  <c r="D123" i="1"/>
  <c r="R119" i="1"/>
  <c r="D122" i="1"/>
  <c r="S118" i="1"/>
  <c r="D121" i="1"/>
  <c r="R117" i="1"/>
  <c r="D120" i="1"/>
  <c r="S116" i="1"/>
  <c r="D119" i="1"/>
  <c r="R115" i="1"/>
  <c r="D118" i="1"/>
  <c r="S114" i="1"/>
  <c r="D117" i="1"/>
  <c r="R113" i="1"/>
  <c r="D116" i="1"/>
  <c r="S112" i="1"/>
  <c r="D115" i="1"/>
  <c r="R111" i="1"/>
  <c r="D114" i="1"/>
  <c r="S110" i="1"/>
  <c r="D113" i="1"/>
  <c r="R109" i="1"/>
  <c r="D112" i="1"/>
  <c r="S108" i="1"/>
  <c r="D111" i="1"/>
  <c r="D110" i="1"/>
  <c r="D109" i="1"/>
  <c r="D108" i="1"/>
  <c r="D107" i="1"/>
  <c r="D106" i="1"/>
  <c r="D105" i="1"/>
  <c r="Q101" i="1"/>
  <c r="R102" i="1" s="1"/>
  <c r="D104" i="1"/>
  <c r="G75" i="1"/>
  <c r="G77" i="1" s="1"/>
  <c r="F75" i="1"/>
  <c r="F77" i="1" s="1"/>
  <c r="AD40" i="1"/>
  <c r="AC40" i="1" s="1"/>
  <c r="AD39" i="1"/>
  <c r="AC39" i="1" s="1"/>
  <c r="D103" i="1"/>
  <c r="T98" i="1"/>
  <c r="G74" i="1" s="1"/>
  <c r="S98" i="1"/>
  <c r="F74" i="1" s="1"/>
  <c r="R98" i="1"/>
  <c r="E74" i="1" s="1"/>
  <c r="Q98" i="1"/>
  <c r="D74" i="1" s="1"/>
  <c r="D102" i="1"/>
  <c r="T97" i="1"/>
  <c r="G73" i="1" s="1"/>
  <c r="S97" i="1"/>
  <c r="F73" i="1" s="1"/>
  <c r="R97" i="1"/>
  <c r="E73" i="1" s="1"/>
  <c r="Q97" i="1"/>
  <c r="D73" i="1" s="1"/>
  <c r="D101" i="1"/>
  <c r="D100" i="1"/>
  <c r="D99" i="1"/>
  <c r="D98" i="1"/>
  <c r="D97" i="1"/>
  <c r="D96" i="1"/>
  <c r="D95" i="1"/>
  <c r="D94" i="1"/>
  <c r="D93" i="1"/>
  <c r="Q81" i="1"/>
  <c r="R82" i="1" s="1"/>
  <c r="D75" i="1"/>
  <c r="D77" i="1" s="1"/>
  <c r="W77" i="1"/>
  <c r="V77" i="1"/>
  <c r="I74" i="1"/>
  <c r="I73" i="1"/>
  <c r="W75" i="1"/>
  <c r="V75" i="1"/>
  <c r="I72" i="1"/>
  <c r="AD84" i="1"/>
  <c r="AC84" i="1" s="1"/>
  <c r="F71" i="1"/>
  <c r="D71" i="1"/>
  <c r="W73" i="1"/>
  <c r="V73" i="1"/>
  <c r="AD82" i="1"/>
  <c r="AC82" i="1" s="1"/>
  <c r="M68" i="1"/>
  <c r="AD80" i="1"/>
  <c r="AC80" i="1" s="1"/>
  <c r="M67" i="1"/>
  <c r="AD78" i="1"/>
  <c r="AC78" i="1" s="1"/>
  <c r="D65" i="1"/>
  <c r="AD76" i="1"/>
  <c r="AC76" i="1" s="1"/>
  <c r="AD74" i="1"/>
  <c r="AC74" i="1" s="1"/>
  <c r="Q63" i="1"/>
  <c r="AD72" i="1"/>
  <c r="AC72" i="1" s="1"/>
  <c r="K87" i="1"/>
  <c r="I87" i="1"/>
  <c r="G87" i="1"/>
  <c r="F87" i="1"/>
  <c r="AD70" i="1"/>
  <c r="AC70" i="1" s="1"/>
  <c r="K86" i="1"/>
  <c r="I86" i="1"/>
  <c r="G86" i="1"/>
  <c r="F86" i="1"/>
  <c r="K85" i="1"/>
  <c r="I85" i="1"/>
  <c r="G85" i="1"/>
  <c r="F85" i="1"/>
  <c r="AD68" i="1"/>
  <c r="AC68" i="1" s="1"/>
  <c r="AD66" i="1"/>
  <c r="AC66" i="1" s="1"/>
  <c r="Q53" i="1"/>
  <c r="R54" i="1" s="1"/>
  <c r="AD64" i="1"/>
  <c r="AC64" i="1" s="1"/>
  <c r="AD62" i="1"/>
  <c r="AC62" i="1" s="1"/>
  <c r="AD61" i="1"/>
  <c r="AC61" i="1" s="1"/>
  <c r="AD60" i="1"/>
  <c r="AC60" i="1" s="1"/>
  <c r="AD59" i="1"/>
  <c r="AC59" i="1" s="1"/>
  <c r="Q47" i="1"/>
  <c r="D46" i="1" s="1"/>
  <c r="AD58" i="1"/>
  <c r="AC58" i="1" s="1"/>
  <c r="AD57" i="1"/>
  <c r="AC57" i="1" s="1"/>
  <c r="AD56" i="1"/>
  <c r="AC56" i="1" s="1"/>
  <c r="G43" i="1"/>
  <c r="F43" i="1"/>
  <c r="D42" i="1"/>
  <c r="Q39" i="1"/>
  <c r="D38" i="1" s="1"/>
  <c r="S37" i="1"/>
  <c r="AD30" i="1" s="1"/>
  <c r="AC30" i="1" s="1"/>
  <c r="R37" i="1"/>
  <c r="H35" i="1" s="1"/>
  <c r="AD53" i="1"/>
  <c r="AC53" i="1" s="1"/>
  <c r="G36" i="1"/>
  <c r="F36" i="1"/>
  <c r="AD52" i="1"/>
  <c r="AC52" i="1" s="1"/>
  <c r="G35" i="1"/>
  <c r="F35" i="1"/>
  <c r="AD51" i="1"/>
  <c r="AC51" i="1" s="1"/>
  <c r="D34" i="1"/>
  <c r="AD50" i="1"/>
  <c r="AC50" i="1" s="1"/>
  <c r="AD49" i="1"/>
  <c r="AC49" i="1" s="1"/>
  <c r="AD48" i="1"/>
  <c r="AC48" i="1" s="1"/>
  <c r="Q29" i="1"/>
  <c r="R30" i="1" s="1"/>
  <c r="D27" i="1"/>
  <c r="F23" i="1"/>
  <c r="E23" i="1"/>
  <c r="AD27" i="1"/>
  <c r="AC27" i="1" s="1"/>
  <c r="F22" i="1"/>
  <c r="E22" i="1"/>
  <c r="F21" i="1"/>
  <c r="E21" i="1"/>
  <c r="F20" i="1"/>
  <c r="E20" i="1"/>
  <c r="M18" i="1"/>
  <c r="M17" i="1"/>
  <c r="R15" i="1"/>
  <c r="E15" i="1" s="1"/>
  <c r="E15" i="3" s="1"/>
  <c r="R87" i="1"/>
  <c r="E72" i="1" s="1"/>
  <c r="R14" i="1"/>
  <c r="E14" i="1" s="1"/>
  <c r="D66" i="1" s="1"/>
  <c r="R13" i="1"/>
  <c r="M132" i="1" s="1"/>
  <c r="V12" i="1"/>
  <c r="J12" i="1" s="1"/>
  <c r="D132" i="1" s="1"/>
  <c r="R12" i="1"/>
  <c r="E12" i="1" s="1"/>
  <c r="V11" i="1"/>
  <c r="AD17" i="1" s="1"/>
  <c r="AC17" i="1" s="1"/>
  <c r="R11" i="1"/>
  <c r="AD11" i="1" s="1"/>
  <c r="AC11" i="1" s="1"/>
  <c r="V10" i="1"/>
  <c r="J10" i="1" s="1"/>
  <c r="R10" i="1"/>
  <c r="E10" i="1" s="1"/>
  <c r="AD8" i="1"/>
  <c r="AC8" i="1" s="1"/>
  <c r="P8" i="1"/>
  <c r="AD7" i="1"/>
  <c r="AC7" i="1" s="1"/>
  <c r="X7" i="1"/>
  <c r="M131" i="1" s="1"/>
  <c r="AA3" i="1"/>
  <c r="R34" i="1" l="1"/>
  <c r="E35" i="1" s="1"/>
  <c r="U58" i="1"/>
  <c r="D59" i="1"/>
  <c r="D37" i="1"/>
  <c r="D79" i="1"/>
  <c r="D29" i="1"/>
  <c r="D39" i="1"/>
  <c r="D89" i="1"/>
  <c r="D81" i="1"/>
  <c r="D88" i="1"/>
  <c r="D90" i="1"/>
  <c r="D80" i="1"/>
  <c r="R40" i="1"/>
  <c r="D44" i="1"/>
  <c r="R48" i="1"/>
  <c r="D58" i="1"/>
  <c r="J11" i="1"/>
  <c r="D45" i="1"/>
  <c r="J13" i="3"/>
  <c r="F21" i="3" s="1"/>
  <c r="D30" i="1"/>
  <c r="R64" i="1"/>
  <c r="E75" i="1"/>
  <c r="E77" i="1" s="1"/>
  <c r="AD42" i="1"/>
  <c r="AC42" i="1" s="1"/>
  <c r="AD29" i="1"/>
  <c r="AC29" i="1" s="1"/>
  <c r="D31" i="1"/>
  <c r="M66" i="1"/>
  <c r="Q87" i="1"/>
  <c r="D72" i="1" s="1"/>
  <c r="AD12" i="1"/>
  <c r="AC12" i="1" s="1"/>
  <c r="AD10" i="1"/>
  <c r="AC10" i="1" s="1"/>
  <c r="AD14" i="1"/>
  <c r="AC14" i="1" s="1"/>
  <c r="AD9" i="1"/>
  <c r="AC9" i="1" s="1"/>
  <c r="E11" i="1"/>
  <c r="E13" i="1"/>
  <c r="AD13" i="1"/>
  <c r="AC13" i="1" s="1"/>
  <c r="AD41" i="1"/>
  <c r="AC41" i="1" s="1"/>
  <c r="AD16" i="1"/>
  <c r="AC16" i="1" s="1"/>
  <c r="S68" i="1"/>
  <c r="AD18" i="1"/>
  <c r="AC18" i="1" s="1"/>
  <c r="R45" i="1"/>
  <c r="F42" i="1" s="1"/>
  <c r="Q58" i="1"/>
  <c r="E53" i="1" s="1"/>
  <c r="M65" i="1"/>
  <c r="S87" i="1"/>
  <c r="F72" i="1" s="1"/>
  <c r="H36" i="1"/>
  <c r="J14" i="3"/>
  <c r="H21" i="3" s="1"/>
  <c r="AD15" i="1"/>
  <c r="AC15" i="1" s="1"/>
  <c r="S34" i="1"/>
  <c r="E36" i="1" s="1"/>
  <c r="S45" i="1"/>
  <c r="G42" i="1" s="1"/>
  <c r="D57" i="1"/>
  <c r="R58" i="1"/>
  <c r="F53" i="1" s="1"/>
  <c r="R68" i="1"/>
  <c r="T87" i="1"/>
  <c r="G72" i="1" s="1"/>
  <c r="F84" i="1" l="1"/>
  <c r="I84" i="1"/>
  <c r="I51" i="1"/>
  <c r="D51" i="1"/>
  <c r="G84" i="1"/>
  <c r="K84" i="1"/>
  <c r="I50" i="1"/>
  <c r="D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Eugene Mah</author>
  </authors>
  <commentList>
    <comment ref="Q5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Total Luminance = Measured luminance + ambient luminance</t>
        </r>
      </text>
    </comment>
    <comment ref="Q8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Total Luminance = Measured luminance + ambient luminance</t>
        </r>
      </text>
    </comment>
  </commentList>
</comments>
</file>

<file path=xl/sharedStrings.xml><?xml version="1.0" encoding="utf-8"?>
<sst xmlns="http://schemas.openxmlformats.org/spreadsheetml/2006/main" count="431" uniqueCount="211">
  <si>
    <t>Print Area</t>
  </si>
  <si>
    <t>Test frequency</t>
  </si>
  <si>
    <t>Medical University of South Carolina</t>
  </si>
  <si>
    <t>Standard monitor</t>
  </si>
  <si>
    <t>Tomosynthesis monitor</t>
  </si>
  <si>
    <t>Charleston, South Carolina</t>
  </si>
  <si>
    <t>No QAWS</t>
  </si>
  <si>
    <t>QAWS</t>
  </si>
  <si>
    <t>All:</t>
  </si>
  <si>
    <t>Autocalibration</t>
  </si>
  <si>
    <t>Semiannual</t>
  </si>
  <si>
    <t>Mammography Monitor Compliance Inspection</t>
  </si>
  <si>
    <t>Compliance Test</t>
  </si>
  <si>
    <t>Weekly</t>
  </si>
  <si>
    <t>Monthly</t>
  </si>
  <si>
    <t>Measurement Parameter</t>
  </si>
  <si>
    <t>Last Year</t>
  </si>
  <si>
    <t>This Year</t>
  </si>
  <si>
    <t>Display Test</t>
  </si>
  <si>
    <t>NA</t>
  </si>
  <si>
    <t>Date:</t>
  </si>
  <si>
    <t>Inspector:</t>
  </si>
  <si>
    <t>Eugene Mah</t>
  </si>
  <si>
    <t>Rapid Frame</t>
  </si>
  <si>
    <t>Quarterly</t>
  </si>
  <si>
    <t>System Information</t>
  </si>
  <si>
    <t>Previous Date:</t>
  </si>
  <si>
    <t>Date</t>
  </si>
  <si>
    <t>Location</t>
  </si>
  <si>
    <t>Input Changes Only</t>
  </si>
  <si>
    <t>Inspector</t>
  </si>
  <si>
    <t>Facility:</t>
  </si>
  <si>
    <t>Site Number:</t>
  </si>
  <si>
    <t>Department:</t>
  </si>
  <si>
    <t>Date of Installation:</t>
  </si>
  <si>
    <t>Area/Division:</t>
  </si>
  <si>
    <t>Workstation ID:</t>
  </si>
  <si>
    <t>Survey ID:</t>
  </si>
  <si>
    <t>Left monitor SN:</t>
  </si>
  <si>
    <t>Room Number:</t>
  </si>
  <si>
    <t>Right monitor SN:</t>
  </si>
  <si>
    <t>QC Manual version:</t>
  </si>
  <si>
    <t>Inspection Results</t>
  </si>
  <si>
    <t>Enter 1 for YES, 2 for NO, 3 for NA</t>
  </si>
  <si>
    <t>Comments</t>
  </si>
  <si>
    <t>Monitor surface is clean</t>
  </si>
  <si>
    <t>Viewing conditions</t>
  </si>
  <si>
    <t>TG18-QC test pattern</t>
  </si>
  <si>
    <t>Rapid Frame acceptable</t>
  </si>
  <si>
    <t>Auto Cal Lum Ratio L:</t>
  </si>
  <si>
    <t>Auto Cal Lum Ratio R:</t>
  </si>
  <si>
    <t>Room Conditions</t>
  </si>
  <si>
    <t>Frequency:</t>
  </si>
  <si>
    <t>Uniformity Dev UNL10 L:</t>
  </si>
  <si>
    <t>lux</t>
  </si>
  <si>
    <t>Uniformity Dev UNL10 R:</t>
  </si>
  <si>
    <t>Criteria:</t>
  </si>
  <si>
    <t>Previous:</t>
  </si>
  <si>
    <t>Uniformity Dev UNL80 L:</t>
  </si>
  <si>
    <t>Comments:</t>
  </si>
  <si>
    <t>Uniformity Dev UNL80 R:</t>
  </si>
  <si>
    <t>Do not exceed 390 chars</t>
  </si>
  <si>
    <t>QUALITY CONTROL visibility:</t>
  </si>
  <si>
    <t>New:</t>
  </si>
  <si>
    <t>Black L:</t>
  </si>
  <si>
    <t>Gray L:</t>
  </si>
  <si>
    <t>Auto Calibration</t>
  </si>
  <si>
    <t>Semi-annually</t>
  </si>
  <si>
    <t>White L:</t>
  </si>
  <si>
    <t>Lmin</t>
  </si>
  <si>
    <t>Lmax</t>
  </si>
  <si>
    <t>Luminance Ratio</t>
  </si>
  <si>
    <t>Black R:</t>
  </si>
  <si>
    <t>Lmin (cd/m^2)</t>
  </si>
  <si>
    <t>Gray R:</t>
  </si>
  <si>
    <t>Lmax (cd/m^2)</t>
  </si>
  <si>
    <t>White R:</t>
  </si>
  <si>
    <t>DICOM GSDF curve acceptable:</t>
  </si>
  <si>
    <t>Monthly (if using QA Web Server)</t>
  </si>
  <si>
    <t>Weekly (if not using QA Web Server)</t>
  </si>
  <si>
    <t>Room Conditions:</t>
  </si>
  <si>
    <t>Auto Calibration:</t>
  </si>
  <si>
    <t>Compliance Test:</t>
  </si>
  <si>
    <t>Display Test:</t>
  </si>
  <si>
    <t>TG-18 Test Patterns</t>
  </si>
  <si>
    <t>TG-18 Black/White:</t>
  </si>
  <si>
    <t>TG-18 LN01</t>
  </si>
  <si>
    <t>TG-18 LN18</t>
  </si>
  <si>
    <t>TG-18 QC:</t>
  </si>
  <si>
    <t>TG-18 Uniformity:</t>
  </si>
  <si>
    <t>Weekly (if using QA Web Server)</t>
  </si>
  <si>
    <t>Not available if not using QA Web Server</t>
  </si>
  <si>
    <t>TG-18 QC</t>
  </si>
  <si>
    <t>QUALITY CONTROL visibility</t>
  </si>
  <si>
    <t>5%/95% patches visible:</t>
  </si>
  <si>
    <t>Black</t>
  </si>
  <si>
    <t>Resolution acceptable:</t>
  </si>
  <si>
    <t>Gray</t>
  </si>
  <si>
    <t>TG-18 Black/White</t>
  </si>
  <si>
    <t>Display is free of artifacts/noise:</t>
  </si>
  <si>
    <t>White</t>
  </si>
  <si>
    <t>Annually</t>
  </si>
  <si>
    <t>Room Number</t>
  </si>
  <si>
    <t>Enter as much of “QUALITY CONTROL” that is visible</t>
  </si>
  <si>
    <t>Previous Year</t>
  </si>
  <si>
    <t>TG-18 Uniformity</t>
  </si>
  <si>
    <t>Visual Assessment</t>
  </si>
  <si>
    <t>Free from gross non-uniformities</t>
  </si>
  <si>
    <t>Average:</t>
  </si>
  <si>
    <t>Free from non-symmetric non-uniformities</t>
  </si>
  <si>
    <t>SD:</t>
  </si>
  <si>
    <t>Free from significant luminance variation</t>
  </si>
  <si>
    <t>Deviation (%)</t>
  </si>
  <si>
    <t>Luminance deviation is &lt; 30%</t>
  </si>
  <si>
    <t xml:space="preserve">There should be no significant changes to how much of QUALITY CONTROL is visible </t>
  </si>
  <si>
    <t>Visual assessment</t>
  </si>
  <si>
    <t>UNL-10 (cd/m^2)</t>
  </si>
  <si>
    <t>UNL-80 (cd/m^2)</t>
  </si>
  <si>
    <t>Average (cd/m^2):</t>
  </si>
  <si>
    <t>SD (cd/m^2):</t>
  </si>
  <si>
    <t>Luminance Deviation (%):</t>
  </si>
  <si>
    <t>Comments Page 1</t>
  </si>
  <si>
    <t>Previous Year Comments</t>
  </si>
  <si>
    <t>Additional Comments:</t>
  </si>
  <si>
    <t>Meter:</t>
  </si>
  <si>
    <t>Calibration Due:</t>
  </si>
  <si>
    <t>Calibration Date:</t>
  </si>
  <si>
    <t>Test Equipment</t>
  </si>
  <si>
    <t>Monitor surface is clean:</t>
  </si>
  <si>
    <t>Viewing conditions:</t>
  </si>
  <si>
    <t>TG18-QC test pattern:</t>
  </si>
  <si>
    <t>Rapid Frame acceptable:</t>
  </si>
  <si>
    <t>Piranha CB2-19020491</t>
  </si>
  <si>
    <t>cd/m^2</t>
  </si>
  <si>
    <t>Ambient Illum:</t>
  </si>
  <si>
    <t>Ambient Lum:</t>
  </si>
  <si>
    <t>Amb Luminance:</t>
  </si>
  <si>
    <t>LUDM UNL 10</t>
  </si>
  <si>
    <t>LUDM UNL 80</t>
  </si>
  <si>
    <t>LUDM (%):</t>
  </si>
  <si>
    <t>Ambient Lum</t>
  </si>
  <si>
    <t>Previous</t>
  </si>
  <si>
    <t>Luminance ratio:</t>
  </si>
  <si>
    <t>LN-01 (cd/m^2):</t>
  </si>
  <si>
    <t>LN-18 (cd/m^2):</t>
  </si>
  <si>
    <t>TG-18 LN01 L:</t>
  </si>
  <si>
    <t>TG-18 LN01 R:</t>
  </si>
  <si>
    <t>TG-18 LN18 L:</t>
  </si>
  <si>
    <t>TG-18 LN18 R:</t>
  </si>
  <si>
    <t>TG-18 Lum Ratio R:</t>
  </si>
  <si>
    <t>TG-18 Lum Ratio L:</t>
  </si>
  <si>
    <t>Measurements</t>
  </si>
  <si>
    <t>Light_x000D_(cd/m²)</t>
  </si>
  <si>
    <t>LN01</t>
  </si>
  <si>
    <t>LN18</t>
  </si>
  <si>
    <t>LUDM UNL 10 L:</t>
  </si>
  <si>
    <t>LUDM UNL 10 R:</t>
  </si>
  <si>
    <t>LUDM UNL 18 L:</t>
  </si>
  <si>
    <t>LUDM UNL 18 R:</t>
  </si>
  <si>
    <t>Region 1:</t>
  </si>
  <si>
    <t>Region 2:</t>
  </si>
  <si>
    <t>Region 3:</t>
  </si>
  <si>
    <t>Region 4:</t>
  </si>
  <si>
    <t>Region 5:</t>
  </si>
  <si>
    <t>Region 6:</t>
  </si>
  <si>
    <t>Region 7:</t>
  </si>
  <si>
    <t>Region 8:</t>
  </si>
  <si>
    <t>Region 9:</t>
  </si>
  <si>
    <t>Ambience ratio:</t>
  </si>
  <si>
    <t>Ambience Ratio L:</t>
  </si>
  <si>
    <t>Ambience Ratio R:</t>
  </si>
  <si>
    <t>Luminance Ratio:</t>
  </si>
  <si>
    <t>Ambience Ratio:</t>
  </si>
  <si>
    <t>Luminance deviation from median is &lt; 30%</t>
  </si>
  <si>
    <t>Luminance deviation from medium (LUDM) is &lt; 30%</t>
  </si>
  <si>
    <t>Lum Dev from Median (%):</t>
  </si>
  <si>
    <t>Average</t>
  </si>
  <si>
    <t>SD</t>
  </si>
  <si>
    <t>Test Pattern</t>
  </si>
  <si>
    <t>Lamb</t>
  </si>
  <si>
    <t>UN10</t>
  </si>
  <si>
    <t>UN80</t>
  </si>
  <si>
    <t>Waveforms</t>
  </si>
  <si>
    <t>Revision 1.6-20220607</t>
  </si>
  <si>
    <t>Page1,Page2</t>
  </si>
  <si>
    <t>Barco Yearly Checks</t>
  </si>
  <si>
    <t>Visual test - Temporal response</t>
  </si>
  <si>
    <t>Visual test - TG18 OIQ</t>
  </si>
  <si>
    <t>Artifacts, non-uniformities</t>
  </si>
  <si>
    <t>Grayscale continuity</t>
  </si>
  <si>
    <t>0-5% Contrast</t>
  </si>
  <si>
    <t>Gray Steps</t>
  </si>
  <si>
    <t>Alphanumerics</t>
  </si>
  <si>
    <t>Left</t>
  </si>
  <si>
    <t>Right</t>
  </si>
  <si>
    <t>PASS</t>
  </si>
  <si>
    <t>FAIL</t>
  </si>
  <si>
    <t>5%/95%</t>
  </si>
  <si>
    <t>Line Pairs</t>
  </si>
  <si>
    <t>Barco K5905277 v18</t>
  </si>
  <si>
    <t>Monitor model:</t>
  </si>
  <si>
    <t/>
  </si>
  <si>
    <t>Max ambient illumination</t>
  </si>
  <si>
    <t>Monitor model</t>
  </si>
  <si>
    <t>Max illumination (lux)</t>
  </si>
  <si>
    <t>MDMC-12133</t>
  </si>
  <si>
    <t>MDMC-32133</t>
  </si>
  <si>
    <t>MDMG-5221</t>
  </si>
  <si>
    <t>MDMNC-12130</t>
  </si>
  <si>
    <t>MDNC-6121</t>
  </si>
  <si>
    <t>MDNG-6221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</si>
</sst>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409]#,##0.00;[Red]\-[$$-409]#,##0.00"/>
    <numFmt numFmtId="165" formatCode="dd\-mmm\-yy"/>
    <numFmt numFmtId="166" formatCode="mmm\-yyyy"/>
    <numFmt numFmtId="167" formatCode="dd\-mmm\-yyyy"/>
    <numFmt numFmtId="168" formatCode="0.0"/>
    <numFmt numFmtId="169" formatCode="0.0%"/>
    <numFmt numFmtId="170" formatCode="[$-409]d/mmm/yyyy;@"/>
  </numFmts>
  <fonts count="23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i/>
      <sz val="16"/>
      <name val="Times New Roman"/>
      <family val="1"/>
    </font>
    <font>
      <sz val="10"/>
      <color rgb="FFFF000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u/>
      <sz val="12"/>
      <name val="Times New Roman"/>
      <family val="1"/>
    </font>
    <font>
      <sz val="8"/>
      <color rgb="FFFF6633"/>
      <name val="Times New Roman"/>
      <family val="1"/>
    </font>
    <font>
      <sz val="10"/>
      <color rgb="FFEB613D"/>
      <name val="Times New Roman"/>
      <family val="1"/>
    </font>
    <font>
      <sz val="10"/>
      <color rgb="FFFF6633"/>
      <name val="Times New Roman"/>
      <family val="1"/>
    </font>
    <font>
      <sz val="8"/>
      <color rgb="FF008080"/>
      <name val="Times New Roman"/>
      <family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66FF00"/>
        <bgColor rgb="FF00FF00"/>
      </patternFill>
    </fill>
    <fill>
      <patternFill patternType="solid">
        <fgColor rgb="FFCC0000"/>
        <bgColor rgb="FFFF0000"/>
      </patternFill>
    </fill>
    <fill>
      <patternFill patternType="solid">
        <fgColor rgb="FF23B8DC"/>
        <bgColor rgb="FF00CCFF"/>
      </patternFill>
    </fill>
    <fill>
      <patternFill patternType="solid">
        <fgColor rgb="FFE6E6E6"/>
        <bgColor rgb="FFE6E6FF"/>
      </patternFill>
    </fill>
    <fill>
      <patternFill patternType="solid">
        <fgColor rgb="FFFFFF99"/>
        <bgColor rgb="FFCCFFCC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CCFFFF"/>
      </patternFill>
    </fill>
    <fill>
      <patternFill patternType="solid">
        <fgColor rgb="FF000000"/>
        <bgColor indexed="64"/>
      </patternFill>
    </fill>
    <fill>
      <patternFill patternType="solid">
        <fgColor rgb="FFFFFF99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  <xf numFmtId="0" fontId="2" fillId="2" borderId="0" applyBorder="0" applyAlignment="0" applyProtection="0"/>
    <xf numFmtId="0" fontId="2" fillId="3" borderId="0" applyBorder="0" applyAlignment="0" applyProtection="0"/>
    <xf numFmtId="9" fontId="17" fillId="0" borderId="0" applyFont="0" applyFill="0" applyBorder="0" applyAlignment="0" applyProtection="0"/>
  </cellStyleXfs>
  <cellXfs count="229">
    <xf numFmtId="0" fontId="0" fillId="0" borderId="0" xfId="0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5" fontId="3" fillId="4" borderId="12" xfId="0" applyNumberFormat="1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3" fillId="5" borderId="15" xfId="0" applyNumberFormat="1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23" xfId="0" applyFont="1" applyBorder="1" applyAlignment="1">
      <alignment horizontal="center" vertical="center"/>
    </xf>
    <xf numFmtId="165" fontId="3" fillId="0" borderId="24" xfId="0" applyNumberFormat="1" applyFont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3" fillId="0" borderId="25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65" fontId="3" fillId="5" borderId="25" xfId="0" applyNumberFormat="1" applyFont="1" applyFill="1" applyBorder="1" applyAlignment="1">
      <alignment horizontal="center" vertical="center"/>
    </xf>
    <xf numFmtId="165" fontId="3" fillId="4" borderId="25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4" borderId="12" xfId="0" applyFont="1" applyFill="1" applyBorder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23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67" fontId="3" fillId="5" borderId="15" xfId="0" applyNumberFormat="1" applyFont="1" applyFill="1" applyBorder="1" applyAlignment="1">
      <alignment horizontal="center" vertical="center"/>
    </xf>
    <xf numFmtId="167" fontId="3" fillId="4" borderId="12" xfId="0" applyNumberFormat="1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right" vertical="center"/>
    </xf>
    <xf numFmtId="0" fontId="3" fillId="5" borderId="3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66" fontId="3" fillId="5" borderId="25" xfId="0" applyNumberFormat="1" applyFont="1" applyFill="1" applyBorder="1" applyAlignment="1">
      <alignment horizontal="center" vertical="center"/>
    </xf>
    <xf numFmtId="166" fontId="3" fillId="4" borderId="25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3" fillId="0" borderId="23" xfId="0" applyFont="1" applyBorder="1" applyAlignment="1">
      <alignment vertical="center"/>
    </xf>
    <xf numFmtId="0" fontId="3" fillId="6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left" vertical="center"/>
    </xf>
    <xf numFmtId="0" fontId="3" fillId="0" borderId="30" xfId="0" applyFont="1" applyBorder="1" applyAlignment="1">
      <alignment vertical="center"/>
    </xf>
    <xf numFmtId="168" fontId="3" fillId="4" borderId="25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169" fontId="3" fillId="5" borderId="25" xfId="0" applyNumberFormat="1" applyFont="1" applyFill="1" applyBorder="1" applyAlignment="1">
      <alignment horizontal="center" vertical="center"/>
    </xf>
    <xf numFmtId="169" fontId="3" fillId="4" borderId="25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6" borderId="1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3" fillId="5" borderId="36" xfId="0" applyFont="1" applyFill="1" applyBorder="1" applyAlignment="1">
      <alignment horizontal="left" vertical="center"/>
    </xf>
    <xf numFmtId="0" fontId="10" fillId="0" borderId="30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1" fontId="14" fillId="0" borderId="30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16" xfId="0" applyFont="1" applyBorder="1" applyAlignment="1">
      <alignment horizontal="center" vertical="center"/>
    </xf>
    <xf numFmtId="168" fontId="10" fillId="0" borderId="1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168" fontId="3" fillId="0" borderId="38" xfId="0" applyNumberFormat="1" applyFont="1" applyBorder="1" applyAlignment="1">
      <alignment horizontal="center" vertical="center"/>
    </xf>
    <xf numFmtId="168" fontId="3" fillId="0" borderId="39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3" fillId="6" borderId="38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6" borderId="40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4" xfId="0" applyNumberFormat="1" applyFont="1" applyBorder="1" applyAlignment="1">
      <alignment horizontal="center" vertical="center"/>
    </xf>
    <xf numFmtId="169" fontId="10" fillId="0" borderId="13" xfId="0" applyNumberFormat="1" applyFont="1" applyBorder="1" applyAlignment="1">
      <alignment horizontal="center" vertical="center"/>
    </xf>
    <xf numFmtId="169" fontId="10" fillId="0" borderId="16" xfId="0" applyNumberFormat="1" applyFont="1" applyBorder="1" applyAlignment="1">
      <alignment horizontal="center" vertical="center"/>
    </xf>
    <xf numFmtId="169" fontId="10" fillId="0" borderId="14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3" fillId="0" borderId="42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3" fillId="0" borderId="43" xfId="0" applyFont="1" applyBorder="1" applyAlignment="1">
      <alignment vertical="center"/>
    </xf>
    <xf numFmtId="0" fontId="3" fillId="5" borderId="23" xfId="0" applyFont="1" applyFill="1" applyBorder="1" applyAlignment="1">
      <alignment horizontal="left" vertical="center"/>
    </xf>
    <xf numFmtId="0" fontId="15" fillId="0" borderId="44" xfId="0" applyFont="1" applyBorder="1" applyAlignment="1">
      <alignment vertical="center"/>
    </xf>
    <xf numFmtId="0" fontId="16" fillId="0" borderId="30" xfId="0" applyFont="1" applyBorder="1" applyAlignment="1">
      <alignment horizontal="left" vertical="center"/>
    </xf>
    <xf numFmtId="170" fontId="3" fillId="0" borderId="23" xfId="0" applyNumberFormat="1" applyFont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2" fontId="3" fillId="6" borderId="37" xfId="0" applyNumberFormat="1" applyFont="1" applyFill="1" applyBorder="1" applyAlignment="1">
      <alignment horizontal="center" vertical="center"/>
    </xf>
    <xf numFmtId="0" fontId="3" fillId="8" borderId="45" xfId="0" applyFont="1" applyFill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170" fontId="3" fillId="4" borderId="25" xfId="0" applyNumberFormat="1" applyFont="1" applyFill="1" applyBorder="1" applyAlignment="1">
      <alignment horizontal="center" vertical="center"/>
    </xf>
    <xf numFmtId="170" fontId="3" fillId="5" borderId="25" xfId="0" applyNumberFormat="1" applyFont="1" applyFill="1" applyBorder="1" applyAlignment="1">
      <alignment horizontal="center" vertical="center"/>
    </xf>
    <xf numFmtId="170" fontId="3" fillId="8" borderId="45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169" fontId="3" fillId="5" borderId="25" xfId="0" applyNumberFormat="1" applyFont="1" applyFill="1" applyBorder="1" applyAlignment="1">
      <alignment vertical="center"/>
    </xf>
    <xf numFmtId="0" fontId="3" fillId="5" borderId="25" xfId="0" applyFont="1" applyFill="1" applyBorder="1" applyAlignment="1">
      <alignment vertical="center"/>
    </xf>
    <xf numFmtId="166" fontId="3" fillId="5" borderId="25" xfId="0" applyNumberFormat="1" applyFont="1" applyFill="1" applyBorder="1" applyAlignment="1">
      <alignment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3" fillId="5" borderId="46" xfId="0" applyFont="1" applyFill="1" applyBorder="1" applyAlignment="1">
      <alignment horizontal="left" vertical="center"/>
    </xf>
    <xf numFmtId="2" fontId="3" fillId="0" borderId="48" xfId="0" applyNumberFormat="1" applyFont="1" applyBorder="1" applyAlignment="1">
      <alignment horizontal="center" vertical="center"/>
    </xf>
    <xf numFmtId="2" fontId="3" fillId="0" borderId="49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69" fontId="3" fillId="0" borderId="47" xfId="0" applyNumberFormat="1" applyFont="1" applyBorder="1" applyAlignment="1">
      <alignment horizontal="center" vertical="center"/>
    </xf>
    <xf numFmtId="169" fontId="3" fillId="0" borderId="39" xfId="0" applyNumberFormat="1" applyFont="1" applyBorder="1" applyAlignment="1">
      <alignment horizontal="center" vertical="center"/>
    </xf>
    <xf numFmtId="169" fontId="3" fillId="0" borderId="5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10" fillId="0" borderId="30" xfId="0" applyNumberFormat="1" applyFont="1" applyBorder="1" applyAlignment="1">
      <alignment horizontal="center" vertical="center"/>
    </xf>
    <xf numFmtId="169" fontId="3" fillId="0" borderId="47" xfId="7" applyNumberFormat="1" applyFont="1" applyBorder="1" applyAlignment="1">
      <alignment horizontal="center" vertical="center"/>
    </xf>
    <xf numFmtId="169" fontId="3" fillId="0" borderId="39" xfId="7" applyNumberFormat="1" applyFont="1" applyBorder="1" applyAlignment="1">
      <alignment horizontal="center" vertical="center"/>
    </xf>
    <xf numFmtId="10" fontId="3" fillId="0" borderId="0" xfId="7" applyNumberFormat="1" applyFont="1" applyAlignment="1">
      <alignment vertical="center"/>
    </xf>
    <xf numFmtId="2" fontId="3" fillId="6" borderId="16" xfId="0" applyNumberFormat="1" applyFont="1" applyFill="1" applyBorder="1" applyAlignment="1">
      <alignment horizontal="center" vertic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8" xfId="0" applyNumberFormat="1" applyFont="1" applyBorder="1" applyAlignment="1">
      <alignment horizontal="center" vertical="center"/>
    </xf>
    <xf numFmtId="2" fontId="3" fillId="5" borderId="40" xfId="0" applyNumberFormat="1" applyFont="1" applyFill="1" applyBorder="1" applyAlignment="1">
      <alignment horizontal="center" vertical="center"/>
    </xf>
    <xf numFmtId="2" fontId="3" fillId="5" borderId="41" xfId="0" applyNumberFormat="1" applyFont="1" applyFill="1" applyBorder="1" applyAlignment="1">
      <alignment horizontal="center" vertical="center"/>
    </xf>
    <xf numFmtId="2" fontId="3" fillId="5" borderId="13" xfId="0" applyNumberFormat="1" applyFont="1" applyFill="1" applyBorder="1" applyAlignment="1">
      <alignment horizontal="center" vertical="center"/>
    </xf>
    <xf numFmtId="2" fontId="3" fillId="5" borderId="14" xfId="0" applyNumberFormat="1" applyFont="1" applyFill="1" applyBorder="1" applyAlignment="1">
      <alignment horizontal="center" vertical="center"/>
    </xf>
    <xf numFmtId="2" fontId="3" fillId="5" borderId="26" xfId="0" applyNumberFormat="1" applyFont="1" applyFill="1" applyBorder="1" applyAlignment="1">
      <alignment horizontal="center" vertical="center"/>
    </xf>
    <xf numFmtId="2" fontId="3" fillId="5" borderId="28" xfId="0" applyNumberFormat="1" applyFont="1" applyFill="1" applyBorder="1" applyAlignment="1">
      <alignment horizontal="center" vertical="center"/>
    </xf>
    <xf numFmtId="0" fontId="20" fillId="0" borderId="0" xfId="0" applyFont="1"/>
    <xf numFmtId="0" fontId="21" fillId="9" borderId="0" xfId="0" applyFont="1" applyFill="1"/>
    <xf numFmtId="2" fontId="3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167" fontId="10" fillId="0" borderId="30" xfId="0" applyNumberFormat="1" applyFont="1" applyBorder="1" applyAlignment="1">
      <alignment horizontal="center" vertical="center" shrinkToFit="1"/>
    </xf>
    <xf numFmtId="167" fontId="3" fillId="0" borderId="23" xfId="0" applyNumberFormat="1" applyFont="1" applyBorder="1" applyAlignment="1">
      <alignment horizontal="center" vertical="center"/>
    </xf>
    <xf numFmtId="167" fontId="3" fillId="4" borderId="35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67" fontId="10" fillId="0" borderId="30" xfId="0" applyNumberFormat="1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3" fillId="7" borderId="48" xfId="0" applyFont="1" applyFill="1" applyBorder="1" applyAlignment="1">
      <alignment horizontal="center" vertical="center" wrapText="1"/>
    </xf>
    <xf numFmtId="0" fontId="3" fillId="7" borderId="55" xfId="0" applyFont="1" applyFill="1" applyBorder="1" applyAlignment="1">
      <alignment horizontal="center" vertical="center" wrapText="1"/>
    </xf>
    <xf numFmtId="0" fontId="3" fillId="7" borderId="53" xfId="0" applyFont="1" applyFill="1" applyBorder="1" applyAlignment="1">
      <alignment horizontal="center" vertical="center" wrapText="1"/>
    </xf>
    <xf numFmtId="0" fontId="3" fillId="7" borderId="54" xfId="0" applyFont="1" applyFill="1" applyBorder="1" applyAlignment="1">
      <alignment horizontal="center" vertical="center" wrapText="1"/>
    </xf>
    <xf numFmtId="0" fontId="3" fillId="7" borderId="56" xfId="0" applyFont="1" applyFill="1" applyBorder="1" applyAlignment="1">
      <alignment horizontal="center" vertical="center" wrapText="1"/>
    </xf>
    <xf numFmtId="0" fontId="3" fillId="7" borderId="57" xfId="0" applyFont="1" applyFill="1" applyBorder="1" applyAlignment="1">
      <alignment horizontal="center" vertical="center" wrapText="1"/>
    </xf>
    <xf numFmtId="0" fontId="3" fillId="7" borderId="49" xfId="0" applyFont="1" applyFill="1" applyBorder="1" applyAlignment="1">
      <alignment horizontal="center" vertical="center" wrapText="1"/>
    </xf>
    <xf numFmtId="0" fontId="3" fillId="7" borderId="58" xfId="0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6" borderId="54" xfId="0" applyFont="1" applyFill="1" applyBorder="1" applyAlignment="1">
      <alignment horizontal="center" vertical="center" wrapText="1"/>
    </xf>
    <xf numFmtId="0" fontId="3" fillId="6" borderId="53" xfId="0" applyFont="1" applyFill="1" applyBorder="1" applyAlignment="1">
      <alignment horizontal="center" vertical="center" wrapText="1"/>
    </xf>
    <xf numFmtId="0" fontId="3" fillId="6" borderId="48" xfId="0" applyFont="1" applyFill="1" applyBorder="1" applyAlignment="1">
      <alignment horizontal="center" vertical="center" wrapText="1"/>
    </xf>
    <xf numFmtId="0" fontId="3" fillId="6" borderId="55" xfId="0" applyFont="1" applyFill="1" applyBorder="1" applyAlignment="1">
      <alignment horizontal="center" vertical="center" wrapText="1"/>
    </xf>
    <xf numFmtId="0" fontId="3" fillId="6" borderId="56" xfId="0" applyFont="1" applyFill="1" applyBorder="1" applyAlignment="1">
      <alignment horizontal="center" vertical="center" wrapText="1"/>
    </xf>
    <xf numFmtId="0" fontId="3" fillId="6" borderId="57" xfId="0" applyFont="1" applyFill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 wrapText="1"/>
    </xf>
    <xf numFmtId="0" fontId="3" fillId="6" borderId="58" xfId="0" applyFont="1" applyFill="1" applyBorder="1" applyAlignment="1">
      <alignment horizontal="center" vertical="center" wrapText="1"/>
    </xf>
    <xf numFmtId="0" fontId="10" fillId="10" borderId="16" xfId="0" applyFont="1" applyFill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3" fillId="5" borderId="61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167" fontId="10" fillId="0" borderId="23" xfId="0" applyNumberFormat="1" applyFont="1" applyBorder="1" applyAlignment="1">
      <alignment horizontal="center" vertical="center" shrinkToFit="1"/>
    </xf>
  </cellXfs>
  <cellStyles count="8">
    <cellStyle name="Fail" xfId="6" xr:uid="{00000000-0005-0000-0000-000000000000}"/>
    <cellStyle name="Heading" xfId="3" xr:uid="{00000000-0005-0000-0000-000001000000}"/>
    <cellStyle name="Heading1" xfId="4" xr:uid="{00000000-0005-0000-0000-000002000000}"/>
    <cellStyle name="Normal" xfId="0" builtinId="0"/>
    <cellStyle name="Pass" xfId="5" xr:uid="{00000000-0005-0000-0000-000004000000}"/>
    <cellStyle name="Percent" xfId="7" builtinId="5"/>
    <cellStyle name="Result" xfId="1" xr:uid="{00000000-0005-0000-0000-000006000000}"/>
    <cellStyle name="Result2" xfId="2" xr:uid="{00000000-0005-0000-0000-000007000000}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EB613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66FF00"/>
      <rgbColor rgb="FFFFCC00"/>
      <rgbColor rgb="FFFF9900"/>
      <rgbColor rgb="FFFF66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2"/>
  <sheetViews>
    <sheetView tabSelected="1" zoomScaleNormal="100" workbookViewId="0">
      <selection activeCell="D42" activeCellId="1" sqref="D34 D42"/>
    </sheetView>
  </sheetViews>
  <sheetFormatPr defaultRowHeight="13.2"/>
  <cols>
    <col min="1" max="2" width="2.5546875" style="1" customWidth="1"/>
    <col min="3" max="11" width="11.5546875" style="1"/>
    <col min="12" max="12" width="11.88671875" style="1" bestFit="1" customWidth="1"/>
    <col min="13" max="13" width="11.5546875" style="1"/>
    <col min="14" max="14" width="2.5546875" style="1" customWidth="1"/>
    <col min="15" max="36" width="11.5546875" style="1"/>
  </cols>
  <sheetData>
    <row r="1" spans="1:36" ht="14.4" customHeight="1">
      <c r="A1" s="1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O1" s="5" t="s">
        <v>183</v>
      </c>
      <c r="P1" s="6"/>
      <c r="Q1" s="6"/>
      <c r="R1" s="6"/>
      <c r="S1" s="6"/>
      <c r="T1" s="6"/>
      <c r="U1" s="6"/>
      <c r="V1" s="6"/>
      <c r="W1" s="6"/>
      <c r="X1" s="6"/>
      <c r="Y1" s="7"/>
      <c r="AA1" s="8" t="s">
        <v>0</v>
      </c>
      <c r="AG1" s="188" t="s">
        <v>1</v>
      </c>
      <c r="AH1" s="188"/>
      <c r="AI1" s="188"/>
      <c r="AJ1" s="188"/>
    </row>
    <row r="2" spans="1:36" ht="14.4" customHeight="1">
      <c r="A2" s="1">
        <v>2</v>
      </c>
      <c r="B2" s="9"/>
      <c r="H2" s="10" t="s">
        <v>2</v>
      </c>
      <c r="M2" s="11"/>
      <c r="O2" s="12"/>
      <c r="T2" s="10" t="s">
        <v>2</v>
      </c>
      <c r="Y2" s="13"/>
      <c r="AA2" s="14" t="s">
        <v>184</v>
      </c>
      <c r="AG2" s="189" t="s">
        <v>3</v>
      </c>
      <c r="AH2" s="189"/>
      <c r="AI2" s="190" t="s">
        <v>4</v>
      </c>
      <c r="AJ2" s="190"/>
    </row>
    <row r="3" spans="1:36" ht="14.4" customHeight="1">
      <c r="A3" s="1">
        <v>3</v>
      </c>
      <c r="B3" s="9"/>
      <c r="H3" s="10" t="s">
        <v>5</v>
      </c>
      <c r="M3" s="11"/>
      <c r="O3" s="12"/>
      <c r="T3" s="10" t="s">
        <v>5</v>
      </c>
      <c r="Y3" s="13"/>
      <c r="AA3" s="17" t="str">
        <f>IF(AB7="","",AB7)</f>
        <v/>
      </c>
      <c r="AG3" s="15" t="s">
        <v>6</v>
      </c>
      <c r="AH3" s="18" t="s">
        <v>7</v>
      </c>
      <c r="AI3" s="18" t="s">
        <v>6</v>
      </c>
      <c r="AJ3" s="16" t="s">
        <v>7</v>
      </c>
    </row>
    <row r="4" spans="1:36" ht="14.4" customHeight="1">
      <c r="A4" s="1">
        <v>4</v>
      </c>
      <c r="B4" s="9"/>
      <c r="H4" s="19"/>
      <c r="M4" s="11"/>
      <c r="O4" s="12"/>
      <c r="T4" s="19"/>
      <c r="Y4" s="13"/>
      <c r="AA4" s="20" t="s">
        <v>8</v>
      </c>
      <c r="AB4" s="21" t="s">
        <v>184</v>
      </c>
      <c r="AF4" s="20" t="s">
        <v>9</v>
      </c>
      <c r="AG4" s="15" t="s">
        <v>10</v>
      </c>
      <c r="AH4" s="18" t="s">
        <v>10</v>
      </c>
      <c r="AI4" s="18" t="s">
        <v>10</v>
      </c>
      <c r="AJ4" s="16" t="s">
        <v>10</v>
      </c>
    </row>
    <row r="5" spans="1:36" ht="14.4" customHeight="1">
      <c r="A5" s="1">
        <v>5</v>
      </c>
      <c r="B5" s="9"/>
      <c r="H5" s="10" t="s">
        <v>11</v>
      </c>
      <c r="M5" s="11"/>
      <c r="O5" s="12"/>
      <c r="T5" s="10" t="s">
        <v>11</v>
      </c>
      <c r="Y5" s="13"/>
      <c r="AF5" s="20" t="s">
        <v>12</v>
      </c>
      <c r="AG5" s="15" t="s">
        <v>13</v>
      </c>
      <c r="AH5" s="18" t="s">
        <v>13</v>
      </c>
      <c r="AI5" s="18" t="s">
        <v>13</v>
      </c>
      <c r="AJ5" s="16" t="s">
        <v>14</v>
      </c>
    </row>
    <row r="6" spans="1:36" ht="14.4" customHeight="1">
      <c r="A6" s="1">
        <v>6</v>
      </c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4"/>
      <c r="O6" s="25"/>
      <c r="P6" s="26"/>
      <c r="Q6" s="26"/>
      <c r="R6" s="26"/>
      <c r="S6" s="26"/>
      <c r="T6" s="26"/>
      <c r="U6" s="26"/>
      <c r="V6" s="26"/>
      <c r="W6" s="26"/>
      <c r="X6" s="26"/>
      <c r="Y6" s="27"/>
      <c r="AA6" s="28" t="s">
        <v>15</v>
      </c>
      <c r="AB6" s="29" t="s">
        <v>16</v>
      </c>
      <c r="AC6" s="19"/>
      <c r="AD6" s="29" t="s">
        <v>17</v>
      </c>
      <c r="AF6" s="20" t="s">
        <v>18</v>
      </c>
      <c r="AG6" s="15"/>
      <c r="AH6" s="18"/>
      <c r="AI6" s="18" t="s">
        <v>19</v>
      </c>
      <c r="AJ6" s="16" t="s">
        <v>13</v>
      </c>
    </row>
    <row r="7" spans="1:36" ht="14.4" customHeight="1">
      <c r="A7" s="1">
        <v>7</v>
      </c>
      <c r="O7" s="1" t="s">
        <v>20</v>
      </c>
      <c r="P7" s="54"/>
      <c r="Q7" s="30"/>
      <c r="W7" s="1" t="s">
        <v>21</v>
      </c>
      <c r="X7" s="31" t="str">
        <f>IF(Y7&lt;&gt;"",Y7,IF(AB9="","",AB9))</f>
        <v>Eugene Mah</v>
      </c>
      <c r="Y7" s="32" t="s">
        <v>22</v>
      </c>
      <c r="AA7" s="20" t="s">
        <v>0</v>
      </c>
      <c r="AB7" s="33"/>
      <c r="AC7" s="34" t="str">
        <f t="shared" ref="AC7:AC20" si="0">IF(AB7&lt;&gt;AD7,"Change","")</f>
        <v>Change</v>
      </c>
      <c r="AD7" s="35" t="str">
        <f>IF(OR(AA2="",AA2=0),"",AA2)</f>
        <v>Page1,Page2</v>
      </c>
      <c r="AF7" s="20" t="s">
        <v>23</v>
      </c>
      <c r="AG7" s="36" t="s">
        <v>19</v>
      </c>
      <c r="AH7" s="37" t="s">
        <v>19</v>
      </c>
      <c r="AI7" s="37" t="s">
        <v>24</v>
      </c>
      <c r="AJ7" s="38" t="s">
        <v>24</v>
      </c>
    </row>
    <row r="8" spans="1:36" ht="14.4" customHeight="1" thickBot="1">
      <c r="A8" s="1">
        <v>8</v>
      </c>
      <c r="H8" s="39" t="s">
        <v>25</v>
      </c>
      <c r="O8" s="1" t="s">
        <v>26</v>
      </c>
      <c r="P8" s="53" t="str">
        <f>IF(AB8="","",AB8)</f>
        <v/>
      </c>
      <c r="Q8" s="40"/>
      <c r="T8" s="39" t="s">
        <v>25</v>
      </c>
      <c r="W8" s="26"/>
      <c r="X8" s="26"/>
      <c r="Y8" s="41"/>
      <c r="AA8" s="20" t="s">
        <v>27</v>
      </c>
      <c r="AB8" s="42"/>
      <c r="AC8" s="34" t="str">
        <f t="shared" si="0"/>
        <v/>
      </c>
      <c r="AD8" s="43" t="str">
        <f>IF(P7="","",P7)</f>
        <v/>
      </c>
    </row>
    <row r="9" spans="1:36" ht="14.4" customHeight="1" thickTop="1">
      <c r="A9" s="1">
        <v>9</v>
      </c>
      <c r="B9" s="2"/>
      <c r="C9" s="3"/>
      <c r="D9" s="44" t="s">
        <v>28</v>
      </c>
      <c r="E9" s="3"/>
      <c r="F9" s="3"/>
      <c r="G9" s="3"/>
      <c r="H9" s="3"/>
      <c r="I9" s="3"/>
      <c r="J9" s="3"/>
      <c r="K9" s="3"/>
      <c r="L9" s="3"/>
      <c r="M9" s="4"/>
      <c r="O9" s="45"/>
      <c r="P9" s="46" t="s">
        <v>28</v>
      </c>
      <c r="Q9" s="6"/>
      <c r="R9" s="6"/>
      <c r="S9" s="47" t="s">
        <v>29</v>
      </c>
      <c r="T9" s="6"/>
      <c r="U9" s="6"/>
      <c r="V9" s="6"/>
      <c r="W9" s="47" t="s">
        <v>29</v>
      </c>
      <c r="X9" s="6"/>
      <c r="Y9" s="7"/>
      <c r="AA9" s="20" t="s">
        <v>30</v>
      </c>
      <c r="AB9" s="33"/>
      <c r="AC9" s="34" t="str">
        <f t="shared" si="0"/>
        <v>Change</v>
      </c>
      <c r="AD9" s="35" t="str">
        <f>IF(X7="","",X7)</f>
        <v>Eugene Mah</v>
      </c>
      <c r="AF9"/>
      <c r="AG9" s="226" t="s">
        <v>202</v>
      </c>
      <c r="AH9" s="227"/>
    </row>
    <row r="10" spans="1:36" ht="14.4" customHeight="1">
      <c r="A10" s="1">
        <v>10</v>
      </c>
      <c r="B10" s="9"/>
      <c r="D10" s="48" t="s">
        <v>31</v>
      </c>
      <c r="E10" s="191" t="str">
        <f t="shared" ref="E10:E15" si="1">IF(R10="","",R10)</f>
        <v/>
      </c>
      <c r="F10" s="191"/>
      <c r="I10" s="48" t="s">
        <v>32</v>
      </c>
      <c r="J10" s="191" t="str">
        <f>IF(V10="","",V10)</f>
        <v/>
      </c>
      <c r="K10" s="191"/>
      <c r="M10" s="11"/>
      <c r="O10" s="12"/>
      <c r="Q10" s="20" t="s">
        <v>31</v>
      </c>
      <c r="R10" s="50" t="str">
        <f t="shared" ref="R10:R15" si="2">IF(S10&lt;&gt;"",S10,IF(AB10="","",AB10))</f>
        <v/>
      </c>
      <c r="S10" s="51"/>
      <c r="U10" s="20" t="s">
        <v>32</v>
      </c>
      <c r="V10" s="50" t="str">
        <f>IF(W10&lt;&gt;"",W10,IF(AB16="","",AB16))</f>
        <v/>
      </c>
      <c r="W10" s="51"/>
      <c r="Y10" s="13"/>
      <c r="AA10" s="20" t="s">
        <v>31</v>
      </c>
      <c r="AB10" s="33"/>
      <c r="AC10" s="34" t="str">
        <f t="shared" si="0"/>
        <v/>
      </c>
      <c r="AD10" s="35" t="str">
        <f t="shared" ref="AD10:AD15" si="3">IF(R10="","",R10)</f>
        <v/>
      </c>
      <c r="AF10"/>
      <c r="AG10" s="15" t="s">
        <v>203</v>
      </c>
      <c r="AH10" s="225" t="s">
        <v>204</v>
      </c>
    </row>
    <row r="11" spans="1:36" ht="14.4" customHeight="1">
      <c r="A11" s="1">
        <v>11</v>
      </c>
      <c r="B11" s="9"/>
      <c r="D11" s="48" t="s">
        <v>33</v>
      </c>
      <c r="E11" s="192" t="str">
        <f t="shared" si="1"/>
        <v/>
      </c>
      <c r="F11" s="192"/>
      <c r="I11" s="48" t="s">
        <v>34</v>
      </c>
      <c r="J11" s="193" t="str">
        <f>IF(V11="","",V11)</f>
        <v/>
      </c>
      <c r="K11" s="193"/>
      <c r="M11" s="11"/>
      <c r="O11" s="12"/>
      <c r="Q11" s="20" t="s">
        <v>33</v>
      </c>
      <c r="R11" s="50" t="str">
        <f t="shared" si="2"/>
        <v/>
      </c>
      <c r="S11" s="51"/>
      <c r="U11" s="20" t="s">
        <v>34</v>
      </c>
      <c r="V11" s="53" t="str">
        <f>IF(W11&lt;&gt;"",W11,IF(AB17="","",AB17))</f>
        <v/>
      </c>
      <c r="W11" s="54"/>
      <c r="Y11" s="13"/>
      <c r="AA11" s="20" t="s">
        <v>33</v>
      </c>
      <c r="AB11" s="33"/>
      <c r="AC11" s="34" t="str">
        <f t="shared" si="0"/>
        <v/>
      </c>
      <c r="AD11" s="35" t="str">
        <f t="shared" si="3"/>
        <v/>
      </c>
      <c r="AF11"/>
      <c r="AG11" s="15" t="s">
        <v>205</v>
      </c>
      <c r="AH11" s="16">
        <v>40</v>
      </c>
    </row>
    <row r="12" spans="1:36" ht="14.4" customHeight="1">
      <c r="A12" s="1">
        <v>12</v>
      </c>
      <c r="B12" s="9"/>
      <c r="D12" s="48" t="s">
        <v>35</v>
      </c>
      <c r="E12" s="192" t="str">
        <f t="shared" si="1"/>
        <v/>
      </c>
      <c r="F12" s="192"/>
      <c r="I12" s="48" t="s">
        <v>36</v>
      </c>
      <c r="J12" s="192" t="str">
        <f>IF(V12="","",V12)</f>
        <v/>
      </c>
      <c r="K12" s="192"/>
      <c r="M12" s="11"/>
      <c r="O12" s="12"/>
      <c r="Q12" s="20" t="s">
        <v>35</v>
      </c>
      <c r="R12" s="50" t="str">
        <f t="shared" si="2"/>
        <v/>
      </c>
      <c r="S12" s="51"/>
      <c r="U12" s="20" t="s">
        <v>36</v>
      </c>
      <c r="V12" s="50" t="str">
        <f>IF(W12&lt;&gt;"",W12,IF(AB18="","",AB18))</f>
        <v/>
      </c>
      <c r="W12" s="51"/>
      <c r="Y12" s="13"/>
      <c r="AA12" s="20" t="s">
        <v>35</v>
      </c>
      <c r="AB12" s="33"/>
      <c r="AC12" s="34" t="str">
        <f t="shared" si="0"/>
        <v/>
      </c>
      <c r="AD12" s="35" t="str">
        <f t="shared" si="3"/>
        <v/>
      </c>
      <c r="AF12"/>
      <c r="AG12" s="15" t="s">
        <v>206</v>
      </c>
      <c r="AH12" s="16">
        <v>40</v>
      </c>
    </row>
    <row r="13" spans="1:36" ht="14.4" customHeight="1">
      <c r="A13" s="1">
        <v>13</v>
      </c>
      <c r="B13" s="9"/>
      <c r="D13" s="48" t="s">
        <v>37</v>
      </c>
      <c r="E13" s="192" t="str">
        <f t="shared" si="1"/>
        <v/>
      </c>
      <c r="F13" s="192"/>
      <c r="I13" s="48" t="s">
        <v>200</v>
      </c>
      <c r="J13" s="192" t="str">
        <f>IF(V13="","",V13)</f>
        <v/>
      </c>
      <c r="K13" s="192"/>
      <c r="M13" s="11"/>
      <c r="O13" s="12"/>
      <c r="Q13" s="20" t="s">
        <v>37</v>
      </c>
      <c r="R13" s="50" t="str">
        <f t="shared" si="2"/>
        <v/>
      </c>
      <c r="S13" s="51"/>
      <c r="U13" s="20" t="s">
        <v>200</v>
      </c>
      <c r="V13" s="55" t="str">
        <f>IF(W13&lt;&gt;"",W13,IF(AB19="","",AB19))</f>
        <v/>
      </c>
      <c r="W13" s="32"/>
      <c r="Y13" s="13"/>
      <c r="AA13" s="20" t="s">
        <v>37</v>
      </c>
      <c r="AB13" s="33"/>
      <c r="AC13" s="34" t="str">
        <f t="shared" si="0"/>
        <v/>
      </c>
      <c r="AD13" s="35" t="str">
        <f t="shared" si="3"/>
        <v/>
      </c>
      <c r="AF13"/>
      <c r="AG13" s="15" t="s">
        <v>207</v>
      </c>
      <c r="AH13" s="16">
        <v>20</v>
      </c>
    </row>
    <row r="14" spans="1:36" ht="14.4" customHeight="1">
      <c r="A14" s="1">
        <v>14</v>
      </c>
      <c r="B14" s="9"/>
      <c r="D14" s="48" t="s">
        <v>39</v>
      </c>
      <c r="E14" s="192" t="str">
        <f t="shared" si="1"/>
        <v/>
      </c>
      <c r="F14" s="192"/>
      <c r="I14" s="48" t="s">
        <v>38</v>
      </c>
      <c r="J14" s="192">
        <f>IF(V14="","",V14)</f>
        <v>2590411503</v>
      </c>
      <c r="K14" s="192"/>
      <c r="M14" s="11"/>
      <c r="O14" s="12"/>
      <c r="Q14" s="20" t="s">
        <v>39</v>
      </c>
      <c r="R14" s="50" t="str">
        <f t="shared" si="2"/>
        <v/>
      </c>
      <c r="S14" s="51"/>
      <c r="U14" s="20" t="s">
        <v>38</v>
      </c>
      <c r="V14" s="55">
        <f>IF(W14&lt;&gt;"",W14,IF(AB20="","",AB20))</f>
        <v>2590411503</v>
      </c>
      <c r="W14" s="51"/>
      <c r="Y14" s="13"/>
      <c r="AA14" s="20" t="s">
        <v>39</v>
      </c>
      <c r="AB14" s="33"/>
      <c r="AC14" s="34" t="str">
        <f t="shared" si="0"/>
        <v/>
      </c>
      <c r="AD14" s="35" t="str">
        <f t="shared" si="3"/>
        <v/>
      </c>
      <c r="AF14"/>
      <c r="AG14" s="15" t="s">
        <v>208</v>
      </c>
      <c r="AH14" s="16">
        <v>40</v>
      </c>
    </row>
    <row r="15" spans="1:36" ht="14.4" customHeight="1" thickBot="1">
      <c r="A15" s="1">
        <v>15</v>
      </c>
      <c r="B15" s="9"/>
      <c r="D15" s="48" t="s">
        <v>41</v>
      </c>
      <c r="E15" s="192" t="str">
        <f t="shared" si="1"/>
        <v>Barco K5905277 v18</v>
      </c>
      <c r="F15" s="192"/>
      <c r="I15" s="48" t="s">
        <v>40</v>
      </c>
      <c r="J15" s="192" t="str">
        <f>IF(V15="","",V15)</f>
        <v/>
      </c>
      <c r="K15" s="192"/>
      <c r="M15" s="11"/>
      <c r="O15" s="25"/>
      <c r="P15" s="26"/>
      <c r="Q15" s="56" t="s">
        <v>41</v>
      </c>
      <c r="R15" s="57" t="str">
        <f t="shared" si="2"/>
        <v>Barco K5905277 v18</v>
      </c>
      <c r="S15" s="58" t="s">
        <v>199</v>
      </c>
      <c r="T15" s="26"/>
      <c r="U15" s="56" t="s">
        <v>40</v>
      </c>
      <c r="V15" s="224" t="str">
        <f>IF(W15&lt;&gt;"",W15,IF(AB21="","",AB21))</f>
        <v/>
      </c>
      <c r="W15" s="58"/>
      <c r="X15" s="26"/>
      <c r="Y15" s="27"/>
      <c r="AA15" s="20" t="s">
        <v>41</v>
      </c>
      <c r="AB15" s="33"/>
      <c r="AC15" s="34" t="str">
        <f t="shared" si="0"/>
        <v>Change</v>
      </c>
      <c r="AD15" s="35" t="str">
        <f t="shared" si="3"/>
        <v>Barco K5905277 v18</v>
      </c>
      <c r="AF15"/>
      <c r="AG15" s="15" t="s">
        <v>209</v>
      </c>
      <c r="AH15" s="16">
        <v>20</v>
      </c>
    </row>
    <row r="16" spans="1:36" ht="14.4" customHeight="1" thickBot="1">
      <c r="A16" s="1">
        <v>16</v>
      </c>
      <c r="B16" s="22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4"/>
      <c r="AA16" s="20" t="s">
        <v>32</v>
      </c>
      <c r="AB16" s="33"/>
      <c r="AC16" s="34" t="str">
        <f t="shared" si="0"/>
        <v/>
      </c>
      <c r="AD16" s="35" t="str">
        <f>IF(V10="","",V10)</f>
        <v/>
      </c>
      <c r="AF16"/>
      <c r="AG16" s="36" t="s">
        <v>210</v>
      </c>
      <c r="AH16" s="38">
        <v>20</v>
      </c>
    </row>
    <row r="17" spans="1:33" ht="14.4" customHeight="1" thickTop="1" thickBot="1">
      <c r="A17" s="1">
        <v>17</v>
      </c>
      <c r="M17" s="59" t="str">
        <f>$H$2</f>
        <v>Medical University of South Carolina</v>
      </c>
      <c r="S17" s="60"/>
      <c r="T17" s="39" t="s">
        <v>42</v>
      </c>
      <c r="AA17" s="20" t="s">
        <v>34</v>
      </c>
      <c r="AB17" s="61"/>
      <c r="AC17" s="34" t="str">
        <f t="shared" si="0"/>
        <v/>
      </c>
      <c r="AD17" s="62" t="str">
        <f>IF(V11="","",V11)</f>
        <v/>
      </c>
      <c r="AF17"/>
      <c r="AG17"/>
    </row>
    <row r="18" spans="1:33" ht="14.4" customHeight="1" thickBot="1">
      <c r="A18" s="1">
        <v>18</v>
      </c>
      <c r="M18" s="28" t="str">
        <f>$H$5</f>
        <v>Mammography Monitor Compliance Inspection</v>
      </c>
      <c r="O18" s="63" t="s">
        <v>43</v>
      </c>
      <c r="P18" s="6"/>
      <c r="Q18" s="6"/>
      <c r="R18" s="6"/>
      <c r="S18" s="6"/>
      <c r="T18" s="6"/>
      <c r="U18" s="6"/>
      <c r="V18" s="6"/>
      <c r="W18" s="6"/>
      <c r="X18" s="6"/>
      <c r="Y18" s="7"/>
      <c r="AA18" s="20" t="s">
        <v>36</v>
      </c>
      <c r="AB18" s="33"/>
      <c r="AC18" s="34" t="str">
        <f t="shared" si="0"/>
        <v/>
      </c>
      <c r="AD18" s="35" t="str">
        <f>IF(V12="","",V12)</f>
        <v/>
      </c>
      <c r="AF18"/>
      <c r="AG18"/>
    </row>
    <row r="19" spans="1:33" ht="14.4" customHeight="1" thickTop="1">
      <c r="A19" s="1">
        <v>19</v>
      </c>
      <c r="B19" s="2"/>
      <c r="C19" s="3"/>
      <c r="D19" s="3"/>
      <c r="E19" s="3"/>
      <c r="F19" s="136"/>
      <c r="G19" s="136" t="s">
        <v>44</v>
      </c>
      <c r="H19" s="136"/>
      <c r="I19" s="136"/>
      <c r="J19" s="136"/>
      <c r="K19" s="195" t="s">
        <v>127</v>
      </c>
      <c r="L19" s="195"/>
      <c r="M19" s="4"/>
      <c r="O19" s="12"/>
      <c r="R19" s="1" t="s">
        <v>44</v>
      </c>
      <c r="V19" s="1" t="s">
        <v>127</v>
      </c>
      <c r="Y19" s="13"/>
      <c r="AA19" s="20" t="s">
        <v>200</v>
      </c>
      <c r="AB19" s="33"/>
      <c r="AC19" s="34" t="str">
        <f>IF(AB19&lt;&gt;AD19,"Change","")</f>
        <v/>
      </c>
      <c r="AD19" s="35" t="str">
        <f>IF(V13="","",V13)</f>
        <v/>
      </c>
      <c r="AF19"/>
      <c r="AG19"/>
    </row>
    <row r="20" spans="1:33" ht="14.4" customHeight="1">
      <c r="A20" s="1">
        <v>20</v>
      </c>
      <c r="B20" s="9"/>
      <c r="D20" s="48" t="s">
        <v>128</v>
      </c>
      <c r="E20" s="49" t="str">
        <f>IF(O20="","",IF(O20=1,"YES",IF(O20=2,"NO",IF(O20=3,"NA",""))))</f>
        <v/>
      </c>
      <c r="F20" s="1" t="str">
        <f>IF(R20="","",R20)</f>
        <v/>
      </c>
      <c r="G20" s="1" t="str">
        <f>IF(R20="","",R20)</f>
        <v/>
      </c>
      <c r="K20" s="48" t="s">
        <v>124</v>
      </c>
      <c r="L20" s="77" t="str">
        <f>IF(W20="","",W20)</f>
        <v>Piranha CB2-19020491</v>
      </c>
      <c r="M20" s="11"/>
      <c r="O20" s="65"/>
      <c r="P20" s="1" t="s">
        <v>45</v>
      </c>
      <c r="R20" s="66"/>
      <c r="V20" s="20" t="s">
        <v>124</v>
      </c>
      <c r="W20" s="131" t="str">
        <f>IF(X20&lt;&gt;"",X20,IF(AB23="","",AB23))</f>
        <v>Piranha CB2-19020491</v>
      </c>
      <c r="X20" s="132" t="s">
        <v>132</v>
      </c>
      <c r="Y20" s="13"/>
      <c r="AA20" s="20" t="s">
        <v>38</v>
      </c>
      <c r="AB20" s="33">
        <v>2590411503</v>
      </c>
      <c r="AC20" s="34" t="str">
        <f>IF(AB20&lt;&gt;AD20,"Change","")</f>
        <v/>
      </c>
      <c r="AD20" s="35">
        <f>IF(V14="","",V14)</f>
        <v>2590411503</v>
      </c>
      <c r="AF20"/>
      <c r="AG20"/>
    </row>
    <row r="21" spans="1:33" ht="14.4" customHeight="1">
      <c r="A21" s="1">
        <v>21</v>
      </c>
      <c r="B21" s="9"/>
      <c r="D21" s="48" t="s">
        <v>129</v>
      </c>
      <c r="E21" s="52" t="str">
        <f>IF(O21="","",IF(O21=1,"YES",IF(O21=2,"NO",IF(O21=3,"NA",""))))</f>
        <v/>
      </c>
      <c r="F21" s="1" t="str">
        <f>IF(R21="","",R21)</f>
        <v/>
      </c>
      <c r="G21" s="1" t="str">
        <f t="shared" ref="G21:G23" si="4">IF(R21="","",R21)</f>
        <v/>
      </c>
      <c r="K21" s="48" t="s">
        <v>126</v>
      </c>
      <c r="L21" s="185">
        <f t="shared" ref="L21:L22" si="5">IF(W21="","",W21)</f>
        <v>45089</v>
      </c>
      <c r="M21" s="11"/>
      <c r="O21" s="65"/>
      <c r="P21" s="1" t="s">
        <v>46</v>
      </c>
      <c r="R21" s="66"/>
      <c r="V21" s="20" t="s">
        <v>126</v>
      </c>
      <c r="W21" s="135">
        <f t="shared" ref="W21:W22" si="6">IF(X21&lt;&gt;"",X21,IF(AB24="","",AB24))</f>
        <v>45089</v>
      </c>
      <c r="X21" s="187">
        <v>45089</v>
      </c>
      <c r="Y21" s="13"/>
      <c r="AA21" s="20" t="s">
        <v>40</v>
      </c>
      <c r="AB21" s="61" t="s">
        <v>201</v>
      </c>
      <c r="AC21" s="34" t="str">
        <f>IF(AB21&lt;&gt;AD21,"Change","")</f>
        <v/>
      </c>
      <c r="AD21" s="35" t="str">
        <f>IF(V15="","",V15)</f>
        <v/>
      </c>
      <c r="AF21"/>
      <c r="AG21"/>
    </row>
    <row r="22" spans="1:33" ht="14.4" customHeight="1">
      <c r="A22" s="1">
        <v>22</v>
      </c>
      <c r="B22" s="9"/>
      <c r="D22" s="48" t="s">
        <v>130</v>
      </c>
      <c r="E22" s="52" t="str">
        <f>IF(O22="","",IF(O22=1,"YES",IF(O22=2,"NO",IF(O22=3,"NA",""))))</f>
        <v/>
      </c>
      <c r="F22" s="1" t="str">
        <f>IF(R22="","",R22)</f>
        <v/>
      </c>
      <c r="G22" s="1" t="str">
        <f t="shared" si="4"/>
        <v/>
      </c>
      <c r="K22" s="48" t="s">
        <v>125</v>
      </c>
      <c r="L22" s="185">
        <f t="shared" si="5"/>
        <v>45820</v>
      </c>
      <c r="M22" s="11"/>
      <c r="O22" s="65"/>
      <c r="P22" s="1" t="s">
        <v>47</v>
      </c>
      <c r="R22" s="66"/>
      <c r="V22" s="20" t="s">
        <v>125</v>
      </c>
      <c r="W22" s="135">
        <f t="shared" si="6"/>
        <v>45820</v>
      </c>
      <c r="X22" s="187">
        <v>45820</v>
      </c>
      <c r="Y22" s="13"/>
      <c r="AA22" s="20" t="s">
        <v>127</v>
      </c>
      <c r="AF22"/>
      <c r="AG22"/>
    </row>
    <row r="23" spans="1:33" ht="14.4" customHeight="1">
      <c r="A23" s="1">
        <v>23</v>
      </c>
      <c r="B23" s="9"/>
      <c r="D23" s="48" t="s">
        <v>131</v>
      </c>
      <c r="E23" s="52" t="str">
        <f>IF(O23="","",IF(O23=1,"YES",IF(O23=2,"NO",IF(O23=3,"NA",""))))</f>
        <v/>
      </c>
      <c r="F23" s="1" t="str">
        <f>IF(R23="","",R23)</f>
        <v/>
      </c>
      <c r="G23" s="1" t="str">
        <f t="shared" si="4"/>
        <v/>
      </c>
      <c r="M23" s="11"/>
      <c r="O23" s="65"/>
      <c r="P23" s="1" t="s">
        <v>48</v>
      </c>
      <c r="R23" s="66"/>
      <c r="Y23" s="13"/>
      <c r="AA23" s="20" t="s">
        <v>124</v>
      </c>
      <c r="AB23" s="33"/>
      <c r="AC23" s="34" t="str">
        <f t="shared" ref="AC23:AC25" si="7">IF(AB23&lt;&gt;AD23,"Change","")</f>
        <v>Change</v>
      </c>
      <c r="AD23" s="35" t="str">
        <f>IF(X20="","",X20)</f>
        <v>Piranha CB2-19020491</v>
      </c>
      <c r="AF23"/>
      <c r="AG23"/>
    </row>
    <row r="24" spans="1:33" ht="14.4" customHeight="1">
      <c r="A24" s="1">
        <v>24</v>
      </c>
      <c r="B24" s="9"/>
      <c r="D24" s="48" t="s">
        <v>83</v>
      </c>
      <c r="E24" s="194" t="str">
        <f>IF(P52="","",P52)</f>
        <v/>
      </c>
      <c r="F24" s="194"/>
      <c r="M24" s="11"/>
      <c r="O24" s="12"/>
      <c r="Y24" s="13"/>
      <c r="AA24" s="20" t="s">
        <v>126</v>
      </c>
      <c r="AB24" s="134"/>
      <c r="AC24" s="34" t="str">
        <f t="shared" si="7"/>
        <v>Change</v>
      </c>
      <c r="AD24" s="133">
        <f t="shared" ref="AD24:AD25" si="8">IF(X21="","",X21)</f>
        <v>45089</v>
      </c>
      <c r="AF24"/>
      <c r="AG24"/>
    </row>
    <row r="25" spans="1:33" ht="14.4" customHeight="1">
      <c r="A25" s="1">
        <v>25</v>
      </c>
      <c r="B25" s="9"/>
      <c r="M25" s="11"/>
      <c r="O25" s="69" t="s">
        <v>51</v>
      </c>
      <c r="U25" s="20" t="s">
        <v>52</v>
      </c>
      <c r="V25" s="1" t="s">
        <v>14</v>
      </c>
      <c r="Y25" s="13"/>
      <c r="AA25" s="20" t="s">
        <v>125</v>
      </c>
      <c r="AB25" s="134"/>
      <c r="AC25" s="34" t="str">
        <f t="shared" si="7"/>
        <v>Change</v>
      </c>
      <c r="AD25" s="133">
        <f t="shared" si="8"/>
        <v>45820</v>
      </c>
      <c r="AF25"/>
      <c r="AG25"/>
    </row>
    <row r="26" spans="1:33" ht="14.4" customHeight="1">
      <c r="A26" s="1">
        <v>26</v>
      </c>
      <c r="B26" s="9"/>
      <c r="C26" s="72" t="s">
        <v>51</v>
      </c>
      <c r="M26" s="11"/>
      <c r="O26" s="73" t="s">
        <v>134</v>
      </c>
      <c r="P26" s="74"/>
      <c r="Q26" s="1" t="s">
        <v>54</v>
      </c>
      <c r="S26" s="20" t="s">
        <v>136</v>
      </c>
      <c r="T26" s="161" t="str">
        <f>IF(Sheet1!B4="","",Sheet1!B4)</f>
        <v/>
      </c>
      <c r="U26" s="1" t="s">
        <v>133</v>
      </c>
      <c r="Y26" s="13"/>
      <c r="AF26"/>
      <c r="AG26"/>
    </row>
    <row r="27" spans="1:33" ht="14.4" customHeight="1">
      <c r="A27" s="1">
        <v>27</v>
      </c>
      <c r="B27" s="9"/>
      <c r="C27" s="48" t="s">
        <v>134</v>
      </c>
      <c r="D27" s="49" t="str">
        <f>IF(P26="","",P26)</f>
        <v/>
      </c>
      <c r="E27" s="75" t="s">
        <v>54</v>
      </c>
      <c r="G27" s="28" t="s">
        <v>56</v>
      </c>
      <c r="H27" s="1" t="str">
        <f>Q28</f>
        <v>Ambient light illuminance measured at the surface of the monitor(s) is less than __ lux</v>
      </c>
      <c r="M27" s="11"/>
      <c r="O27" s="73" t="s">
        <v>57</v>
      </c>
      <c r="P27" s="76" t="str">
        <f>IF(AB27="","",AB27)</f>
        <v/>
      </c>
      <c r="Q27" s="1" t="s">
        <v>54</v>
      </c>
      <c r="S27" s="20" t="s">
        <v>57</v>
      </c>
      <c r="T27" s="76" t="str">
        <f>IF(AB28="","",AB28)</f>
        <v/>
      </c>
      <c r="U27" s="1" t="s">
        <v>133</v>
      </c>
      <c r="Y27" s="13"/>
      <c r="AA27" s="20" t="s">
        <v>134</v>
      </c>
      <c r="AB27" s="33"/>
      <c r="AC27" s="34" t="str">
        <f>IF(AB27&lt;&gt;AD27,"Change","")</f>
        <v/>
      </c>
      <c r="AD27" s="35" t="str">
        <f>IF(P26="","",P26)</f>
        <v/>
      </c>
      <c r="AF27"/>
      <c r="AG27"/>
    </row>
    <row r="28" spans="1:33" ht="14.4" customHeight="1">
      <c r="A28" s="1">
        <v>28</v>
      </c>
      <c r="B28" s="9"/>
      <c r="C28" s="48" t="s">
        <v>140</v>
      </c>
      <c r="D28" s="128" t="str">
        <f>IF(T26="","",T26)</f>
        <v/>
      </c>
      <c r="E28" s="75" t="s">
        <v>133</v>
      </c>
      <c r="M28" s="11"/>
      <c r="O28" s="12"/>
      <c r="P28" s="28" t="s">
        <v>56</v>
      </c>
      <c r="Q28" s="1" t="str">
        <f>"Ambient light illuminance measured at the surface of the monitor(s) is less than "&amp;IF(V13="","__",VLOOKUP(V13,AG10:AH16,2))&amp;" lux"</f>
        <v>Ambient light illuminance measured at the surface of the monitor(s) is less than __ lux</v>
      </c>
      <c r="Y28" s="13"/>
      <c r="AA28" s="1" t="s">
        <v>135</v>
      </c>
      <c r="AB28" s="33"/>
      <c r="AC28" s="34" t="str">
        <f>IF(AB28&lt;&gt;AD28,"Change","")</f>
        <v/>
      </c>
      <c r="AD28" s="35" t="str">
        <f>IF(T26="","",T26)</f>
        <v/>
      </c>
      <c r="AF28"/>
      <c r="AG28"/>
    </row>
    <row r="29" spans="1:33" ht="14.4" customHeight="1">
      <c r="A29" s="1">
        <v>29</v>
      </c>
      <c r="B29" s="9"/>
      <c r="C29" s="48" t="s">
        <v>59</v>
      </c>
      <c r="D29" s="77" t="str">
        <f>IF(Q29="","",IF(LEN(Q29)&lt;=135,Q29,IF(LEN(Q29)&lt;=260,LEFT(Q29,SEARCH(" ",Q29,125)),LEFT(Q29,SEARCH(" ",Q29,130)))))</f>
        <v/>
      </c>
      <c r="E29" s="64"/>
      <c r="F29" s="64"/>
      <c r="G29" s="64"/>
      <c r="H29" s="64"/>
      <c r="I29" s="64"/>
      <c r="J29" s="64"/>
      <c r="K29" s="64"/>
      <c r="L29" s="64"/>
      <c r="M29" s="11"/>
      <c r="O29" s="12"/>
      <c r="P29" s="20" t="s">
        <v>59</v>
      </c>
      <c r="Q29" s="78" t="str">
        <f>IF(Q31&lt;&gt;"",Q31,IF(AB56="","",AB56))</f>
        <v/>
      </c>
      <c r="R29" s="64"/>
      <c r="S29" s="64"/>
      <c r="T29" s="64"/>
      <c r="U29" s="64"/>
      <c r="X29" s="64"/>
      <c r="Y29" s="13"/>
      <c r="AA29" s="20" t="s">
        <v>49</v>
      </c>
      <c r="AB29" s="33"/>
      <c r="AC29" s="34" t="str">
        <f>IF(AB29&lt;&gt;AD29,"Change","")</f>
        <v/>
      </c>
      <c r="AD29" s="68" t="str">
        <f>IF(R37="","",R37)</f>
        <v/>
      </c>
      <c r="AF29"/>
      <c r="AG29"/>
    </row>
    <row r="30" spans="1:33" ht="14.4" customHeight="1">
      <c r="A30" s="1">
        <v>30</v>
      </c>
      <c r="B30" s="9"/>
      <c r="D30" s="79" t="str">
        <f>IF(LEN(Q29)&lt;=135,"",IF(LEN(Q29)&lt;=260,RIGHT(Q29,LEN(Q29)-SEARCH(" ",Q29,125)),MID(Q29,SEARCH(" ",Q29,130),IF(LEN(Q29)&lt;=265,LEN(Q29),SEARCH(" ",Q29,255)-SEARCH(" ",Q29,130)))))</f>
        <v/>
      </c>
      <c r="E30" s="67"/>
      <c r="F30" s="67"/>
      <c r="G30" s="67"/>
      <c r="H30" s="67"/>
      <c r="I30" s="67"/>
      <c r="J30" s="67"/>
      <c r="K30" s="67"/>
      <c r="L30" s="67"/>
      <c r="M30" s="11"/>
      <c r="O30" s="12"/>
      <c r="P30" s="80" t="s">
        <v>61</v>
      </c>
      <c r="Q30" s="112"/>
      <c r="R30" s="81">
        <f>LEN(Q29)</f>
        <v>0</v>
      </c>
      <c r="S30" s="67"/>
      <c r="T30" s="67"/>
      <c r="U30" s="67"/>
      <c r="V30" s="67"/>
      <c r="W30" s="67"/>
      <c r="X30" s="67"/>
      <c r="Y30" s="13"/>
      <c r="AA30" s="20" t="s">
        <v>50</v>
      </c>
      <c r="AB30" s="33"/>
      <c r="AC30" s="34" t="str">
        <f>IF(AB30&lt;&gt;AD30,"Change","")</f>
        <v/>
      </c>
      <c r="AD30" s="68" t="str">
        <f>IF(S37="","",S37)</f>
        <v/>
      </c>
      <c r="AF30"/>
      <c r="AG30"/>
    </row>
    <row r="31" spans="1:33" ht="14.4" customHeight="1">
      <c r="A31" s="1">
        <v>31</v>
      </c>
      <c r="B31" s="9"/>
      <c r="D31" s="79" t="str">
        <f>IF(LEN(Q29)&lt;=265,"",RIGHT(Q29,LEN(Q29)-SEARCH(" ",Q29,255)))</f>
        <v/>
      </c>
      <c r="E31" s="67"/>
      <c r="F31" s="67"/>
      <c r="G31" s="67"/>
      <c r="H31" s="67"/>
      <c r="I31" s="67"/>
      <c r="J31" s="67"/>
      <c r="K31" s="67"/>
      <c r="L31" s="67"/>
      <c r="M31" s="11"/>
      <c r="O31" s="12"/>
      <c r="P31" s="20" t="s">
        <v>63</v>
      </c>
      <c r="Q31" s="66"/>
      <c r="R31" s="67"/>
      <c r="S31" s="67"/>
      <c r="T31" s="67"/>
      <c r="U31" s="67"/>
      <c r="V31" s="67"/>
      <c r="W31" s="67"/>
      <c r="X31" s="67"/>
      <c r="Y31" s="13"/>
      <c r="AA31" s="1" t="s">
        <v>145</v>
      </c>
      <c r="AB31" s="33"/>
      <c r="AC31" s="34" t="str">
        <f t="shared" ref="AC31:AC38" si="9">IF(AB31&lt;&gt;AD31,"Change","")</f>
        <v/>
      </c>
      <c r="AD31" s="35" t="str">
        <f>IF(Q59="","",Q59)</f>
        <v/>
      </c>
      <c r="AF31"/>
      <c r="AG31"/>
    </row>
    <row r="32" spans="1:33" ht="14.4" customHeight="1">
      <c r="A32" s="1">
        <v>32</v>
      </c>
      <c r="B32" s="9"/>
      <c r="M32" s="11"/>
      <c r="O32" s="12"/>
      <c r="Y32" s="13"/>
      <c r="AA32" s="1" t="s">
        <v>146</v>
      </c>
      <c r="AB32" s="33"/>
      <c r="AC32" s="34" t="str">
        <f t="shared" si="9"/>
        <v/>
      </c>
      <c r="AD32" s="35" t="str">
        <f>IF(R59="","",R59)</f>
        <v/>
      </c>
      <c r="AF32"/>
      <c r="AG32"/>
    </row>
    <row r="33" spans="1:33" ht="14.4" customHeight="1">
      <c r="A33" s="1">
        <v>33</v>
      </c>
      <c r="B33" s="9"/>
      <c r="C33" s="72" t="s">
        <v>66</v>
      </c>
      <c r="M33" s="11"/>
      <c r="O33" s="69" t="s">
        <v>66</v>
      </c>
      <c r="U33" s="20" t="s">
        <v>52</v>
      </c>
      <c r="V33" s="1" t="s">
        <v>67</v>
      </c>
      <c r="Y33" s="13"/>
      <c r="AA33" s="1" t="s">
        <v>147</v>
      </c>
      <c r="AB33" s="33"/>
      <c r="AC33" s="34" t="str">
        <f t="shared" si="9"/>
        <v/>
      </c>
      <c r="AD33" s="35" t="str">
        <f>IF(Q60="","",Q60)</f>
        <v/>
      </c>
      <c r="AF33"/>
      <c r="AG33"/>
    </row>
    <row r="34" spans="1:33" ht="14.4" customHeight="1" thickBot="1">
      <c r="A34" s="1">
        <v>34</v>
      </c>
      <c r="B34" s="9"/>
      <c r="C34" s="75" t="s">
        <v>20</v>
      </c>
      <c r="D34" s="228" t="str">
        <f>IF(P34="","",P34)</f>
        <v/>
      </c>
      <c r="E34" s="142"/>
      <c r="F34" s="75" t="s">
        <v>69</v>
      </c>
      <c r="G34" s="75" t="s">
        <v>70</v>
      </c>
      <c r="H34" s="82" t="s">
        <v>71</v>
      </c>
      <c r="I34" s="83"/>
      <c r="J34" s="83"/>
      <c r="K34" s="83"/>
      <c r="L34" s="83"/>
      <c r="M34" s="11"/>
      <c r="O34" s="73" t="s">
        <v>20</v>
      </c>
      <c r="P34" s="54"/>
      <c r="R34" s="19" t="str">
        <f>"Left ("&amp;RIGHT($V$13,4)&amp;")"</f>
        <v>Left ()</v>
      </c>
      <c r="S34" s="19" t="str">
        <f>"Right ("&amp;RIGHT($V$14,4)&amp;")"</f>
        <v>Right (1503)</v>
      </c>
      <c r="Y34" s="13"/>
      <c r="AA34" s="1" t="s">
        <v>148</v>
      </c>
      <c r="AB34" s="33"/>
      <c r="AC34" s="34" t="str">
        <f t="shared" si="9"/>
        <v/>
      </c>
      <c r="AD34" s="35" t="str">
        <f>IF(R60="","",R60)</f>
        <v/>
      </c>
      <c r="AF34"/>
      <c r="AG34"/>
    </row>
    <row r="35" spans="1:33" ht="14.4" customHeight="1">
      <c r="A35" s="1">
        <v>35</v>
      </c>
      <c r="B35" s="9"/>
      <c r="C35" s="83"/>
      <c r="D35" s="83"/>
      <c r="E35" s="48" t="str">
        <f>R34</f>
        <v>Left ()</v>
      </c>
      <c r="F35" s="84" t="str">
        <f>IF(R35="","",R35)</f>
        <v/>
      </c>
      <c r="G35" s="84" t="str">
        <f>IF(R36="","",R36)</f>
        <v/>
      </c>
      <c r="H35" s="85" t="str">
        <f>IF(R37="","",R37)</f>
        <v/>
      </c>
      <c r="I35" s="83"/>
      <c r="J35" s="83"/>
      <c r="K35" s="83"/>
      <c r="L35" s="83"/>
      <c r="M35" s="11"/>
      <c r="O35" s="12"/>
      <c r="Q35" s="86" t="s">
        <v>73</v>
      </c>
      <c r="R35" s="129"/>
      <c r="S35" s="129"/>
      <c r="Y35" s="13"/>
      <c r="AA35" s="20" t="s">
        <v>150</v>
      </c>
      <c r="AB35" s="33"/>
      <c r="AC35" s="34" t="str">
        <f t="shared" si="9"/>
        <v/>
      </c>
      <c r="AD35" s="35" t="str">
        <f>IF(Q61="","",Q61)</f>
        <v/>
      </c>
      <c r="AF35"/>
      <c r="AG35"/>
    </row>
    <row r="36" spans="1:33" ht="14.4" customHeight="1" thickBot="1">
      <c r="A36" s="1">
        <v>36</v>
      </c>
      <c r="B36" s="9"/>
      <c r="C36" s="83"/>
      <c r="D36" s="83"/>
      <c r="E36" s="48" t="str">
        <f>S34</f>
        <v>Right (1503)</v>
      </c>
      <c r="F36" s="84" t="str">
        <f>IF(S35="","",S35)</f>
        <v/>
      </c>
      <c r="G36" s="84" t="str">
        <f>IF(S36="","",S36)</f>
        <v/>
      </c>
      <c r="H36" s="85" t="str">
        <f>IF(S37="","",S37)</f>
        <v/>
      </c>
      <c r="I36" s="83"/>
      <c r="J36" s="83"/>
      <c r="K36" s="83"/>
      <c r="L36" s="83"/>
      <c r="M36" s="11"/>
      <c r="O36" s="12"/>
      <c r="Q36" s="87" t="s">
        <v>75</v>
      </c>
      <c r="R36" s="130"/>
      <c r="S36" s="130"/>
      <c r="Y36" s="13"/>
      <c r="AA36" s="20" t="s">
        <v>149</v>
      </c>
      <c r="AB36" s="33"/>
      <c r="AC36" s="34" t="str">
        <f t="shared" si="9"/>
        <v/>
      </c>
      <c r="AD36" s="35" t="str">
        <f>IF(R61="","",R61)</f>
        <v/>
      </c>
      <c r="AF36"/>
      <c r="AG36"/>
    </row>
    <row r="37" spans="1:33" ht="14.4" customHeight="1" thickBot="1">
      <c r="A37" s="1">
        <v>37</v>
      </c>
      <c r="B37" s="9"/>
      <c r="C37" s="48" t="s">
        <v>59</v>
      </c>
      <c r="D37" s="77" t="str">
        <f>IF(Q39="","",IF(LEN(Q39)&lt;=135,Q39,IF(LEN(Q39)&lt;=260,LEFT(Q39,SEARCH(" ",Q39,125)),LEFT(Q39,SEARCH(" ",Q39,130)))))</f>
        <v/>
      </c>
      <c r="E37" s="77"/>
      <c r="F37" s="77"/>
      <c r="G37" s="77"/>
      <c r="H37" s="77"/>
      <c r="I37" s="77"/>
      <c r="J37" s="77"/>
      <c r="K37" s="77"/>
      <c r="L37" s="77"/>
      <c r="M37" s="11"/>
      <c r="O37" s="12"/>
      <c r="Q37" s="20" t="s">
        <v>71</v>
      </c>
      <c r="R37" s="88" t="str">
        <f>IF(OR(R35="",R36=""),"",R36/R35)</f>
        <v/>
      </c>
      <c r="S37" s="89" t="str">
        <f>IF(OR(S35="",S36=""),"",S36/S35)</f>
        <v/>
      </c>
      <c r="Y37" s="13"/>
      <c r="AA37" s="20" t="s">
        <v>169</v>
      </c>
      <c r="AB37" s="33"/>
      <c r="AC37" s="34" t="str">
        <f t="shared" si="9"/>
        <v/>
      </c>
      <c r="AD37" s="35" t="str">
        <f>IF(Q62="","",Q62)</f>
        <v/>
      </c>
      <c r="AF37"/>
      <c r="AG37"/>
    </row>
    <row r="38" spans="1:33" ht="14.4" customHeight="1">
      <c r="A38" s="1">
        <v>38</v>
      </c>
      <c r="B38" s="9"/>
      <c r="C38" s="83"/>
      <c r="D38" s="79" t="str">
        <f>IF(LEN(Q39)&lt;=135,"",IF(LEN(Q39)&lt;=260,RIGHT(Q39,LEN(Q39)-SEARCH(" ",Q39,125)),MID(Q39,SEARCH(" ",Q39,130),IF(LEN(Q39)&lt;=265,LEN(Q39),SEARCH(" ",Q39,255)-SEARCH(" ",Q39,130)))))</f>
        <v/>
      </c>
      <c r="E38" s="79"/>
      <c r="F38" s="79"/>
      <c r="G38" s="79"/>
      <c r="H38" s="79"/>
      <c r="I38" s="79"/>
      <c r="J38" s="79"/>
      <c r="K38" s="79"/>
      <c r="L38" s="79"/>
      <c r="M38" s="11"/>
      <c r="O38" s="12"/>
      <c r="Y38" s="13"/>
      <c r="AA38" s="20" t="s">
        <v>170</v>
      </c>
      <c r="AB38" s="33"/>
      <c r="AC38" s="34" t="str">
        <f t="shared" si="9"/>
        <v/>
      </c>
      <c r="AD38" s="35" t="str">
        <f>IF(R62="","",R62)</f>
        <v/>
      </c>
      <c r="AF38"/>
      <c r="AG38"/>
    </row>
    <row r="39" spans="1:33" ht="14.4" customHeight="1">
      <c r="A39" s="1">
        <v>39</v>
      </c>
      <c r="B39" s="9"/>
      <c r="C39" s="83"/>
      <c r="D39" s="79" t="str">
        <f>IF(LEN(Q39)&lt;=265,"",RIGHT(Q39,LEN(Q39)-SEARCH(" ",Q39,255)))</f>
        <v/>
      </c>
      <c r="E39" s="79"/>
      <c r="F39" s="79"/>
      <c r="G39" s="79"/>
      <c r="H39" s="79"/>
      <c r="I39" s="79"/>
      <c r="J39" s="79"/>
      <c r="K39" s="79"/>
      <c r="L39" s="79"/>
      <c r="M39" s="11"/>
      <c r="O39" s="12"/>
      <c r="P39" s="20" t="s">
        <v>59</v>
      </c>
      <c r="Q39" s="78" t="str">
        <f>IF(Q41&lt;&gt;"",Q41,IF(AB57="","",AB57))</f>
        <v/>
      </c>
      <c r="R39" s="64"/>
      <c r="S39" s="64"/>
      <c r="T39" s="64"/>
      <c r="U39" s="64"/>
      <c r="X39" s="64"/>
      <c r="Y39" s="13"/>
      <c r="AA39" s="20" t="s">
        <v>53</v>
      </c>
      <c r="AB39" s="70"/>
      <c r="AC39" s="34" t="str">
        <f>IF(AB39&lt;&gt;AD39,"Change","")</f>
        <v/>
      </c>
      <c r="AD39" s="71" t="str">
        <f>IF(Q99="","",Q99)</f>
        <v/>
      </c>
      <c r="AF39"/>
      <c r="AG39"/>
    </row>
    <row r="40" spans="1:33" ht="14.4" customHeight="1">
      <c r="A40" s="1">
        <v>40</v>
      </c>
      <c r="B40" s="9"/>
      <c r="M40" s="11"/>
      <c r="O40" s="12"/>
      <c r="P40" s="80" t="s">
        <v>61</v>
      </c>
      <c r="Q40" s="112"/>
      <c r="R40" s="81">
        <f>LEN(Q39)</f>
        <v>0</v>
      </c>
      <c r="S40" s="67"/>
      <c r="T40" s="67"/>
      <c r="U40" s="67"/>
      <c r="V40" s="67"/>
      <c r="W40" s="67"/>
      <c r="X40" s="67"/>
      <c r="Y40" s="13"/>
      <c r="AA40" s="20" t="s">
        <v>55</v>
      </c>
      <c r="AB40" s="70"/>
      <c r="AC40" s="34" t="str">
        <f>IF(AB40&lt;&gt;AD40,"Change","")</f>
        <v/>
      </c>
      <c r="AD40" s="71" t="str">
        <f>IF(R99="","",R99)</f>
        <v/>
      </c>
      <c r="AF40"/>
      <c r="AG40"/>
    </row>
    <row r="41" spans="1:33" ht="14.4" customHeight="1" thickBot="1">
      <c r="A41" s="1">
        <v>41</v>
      </c>
      <c r="B41" s="9"/>
      <c r="C41" s="72" t="s">
        <v>12</v>
      </c>
      <c r="M41" s="11"/>
      <c r="O41" s="12"/>
      <c r="P41" s="20" t="s">
        <v>63</v>
      </c>
      <c r="Q41" s="66"/>
      <c r="R41" s="67"/>
      <c r="S41" s="67"/>
      <c r="T41" s="67"/>
      <c r="U41" s="67"/>
      <c r="V41" s="67"/>
      <c r="W41" s="67"/>
      <c r="X41" s="67"/>
      <c r="Y41" s="13"/>
      <c r="AA41" s="20" t="s">
        <v>58</v>
      </c>
      <c r="AB41" s="70"/>
      <c r="AC41" s="34" t="str">
        <f>IF(AB41&lt;&gt;AD41,"Change","")</f>
        <v/>
      </c>
      <c r="AD41" s="71" t="str">
        <f>IF(S99="","",S99)</f>
        <v/>
      </c>
      <c r="AF41"/>
      <c r="AG41"/>
    </row>
    <row r="42" spans="1:33" ht="14.4" customHeight="1">
      <c r="A42" s="1">
        <v>42</v>
      </c>
      <c r="B42" s="9"/>
      <c r="C42" s="75" t="s">
        <v>20</v>
      </c>
      <c r="D42" s="228" t="str">
        <f>IF(P44="","",P44)</f>
        <v/>
      </c>
      <c r="E42" s="142"/>
      <c r="F42" s="140" t="str">
        <f>R45</f>
        <v>Left ()</v>
      </c>
      <c r="G42" s="141" t="str">
        <f>S45</f>
        <v>Right (1503)</v>
      </c>
      <c r="M42" s="11"/>
      <c r="O42" s="12"/>
      <c r="Y42" s="13"/>
      <c r="AA42" s="20" t="s">
        <v>60</v>
      </c>
      <c r="AB42" s="70"/>
      <c r="AC42" s="34" t="str">
        <f>IF(AB42&lt;&gt;AD42,"Change","")</f>
        <v/>
      </c>
      <c r="AD42" s="71" t="str">
        <f>IF(T99="","",T99)</f>
        <v/>
      </c>
      <c r="AF42"/>
      <c r="AG42"/>
    </row>
    <row r="43" spans="1:33" ht="14.4" customHeight="1" thickBot="1">
      <c r="A43" s="1">
        <v>43</v>
      </c>
      <c r="B43" s="9"/>
      <c r="E43" s="48" t="s">
        <v>77</v>
      </c>
      <c r="F43" s="90" t="str">
        <f>IF(R46="","",IF(R46=1,"YES",IF(R46=2,"NO",IF(R46=3,"NA",""))))</f>
        <v/>
      </c>
      <c r="G43" s="91" t="str">
        <f>IF(S46="","",IF(S46=1,"YES",IF(S46=2,"NO",IF(S46=3,"NA",""))))</f>
        <v/>
      </c>
      <c r="M43" s="11"/>
      <c r="O43" s="69" t="s">
        <v>12</v>
      </c>
      <c r="U43" s="20" t="s">
        <v>52</v>
      </c>
      <c r="V43" s="1" t="s">
        <v>78</v>
      </c>
      <c r="Y43" s="13"/>
      <c r="AA43" s="20" t="s">
        <v>155</v>
      </c>
      <c r="AB43" s="70"/>
      <c r="AC43" s="34" t="str">
        <f t="shared" ref="AC43:AC46" si="10">IF(AB43&lt;&gt;AD43,"Change","")</f>
        <v/>
      </c>
      <c r="AD43" s="71" t="str">
        <f>IF(Q100="","",Q100)</f>
        <v/>
      </c>
      <c r="AF43"/>
      <c r="AG43"/>
    </row>
    <row r="44" spans="1:33" ht="14.4" customHeight="1">
      <c r="A44" s="1">
        <v>44</v>
      </c>
      <c r="B44" s="9"/>
      <c r="C44" s="48" t="s">
        <v>59</v>
      </c>
      <c r="D44" s="77" t="str">
        <f>IF(Q47="","",IF(LEN(Q47)&lt;=135,Q47,IF(LEN(Q47)&lt;=260,LEFT(Q47,SEARCH(" ",Q47,125)),LEFT(Q47,SEARCH(" ",Q47,130)))))</f>
        <v/>
      </c>
      <c r="E44" s="77"/>
      <c r="F44" s="77"/>
      <c r="G44" s="77"/>
      <c r="H44" s="77"/>
      <c r="I44" s="77"/>
      <c r="J44" s="77"/>
      <c r="K44" s="77"/>
      <c r="L44" s="77"/>
      <c r="M44" s="11"/>
      <c r="O44" s="73" t="s">
        <v>20</v>
      </c>
      <c r="P44" s="54"/>
      <c r="V44" s="1" t="s">
        <v>79</v>
      </c>
      <c r="Y44" s="13"/>
      <c r="AA44" s="20" t="s">
        <v>156</v>
      </c>
      <c r="AB44" s="70"/>
      <c r="AC44" s="34" t="str">
        <f t="shared" si="10"/>
        <v/>
      </c>
      <c r="AD44" s="71" t="str">
        <f>IF(R100="","",R100)</f>
        <v/>
      </c>
      <c r="AF44"/>
      <c r="AG44"/>
    </row>
    <row r="45" spans="1:33" ht="14.4" customHeight="1" thickBot="1">
      <c r="A45" s="1">
        <v>45</v>
      </c>
      <c r="B45" s="9"/>
      <c r="C45" s="83"/>
      <c r="D45" s="79" t="str">
        <f>IF(LEN(Q47)&lt;=135,"",IF(LEN(Q47)&lt;=260,RIGHT(Q47,LEN(Q47)-SEARCH(" ",Q47,125)),MID(Q47,SEARCH(" ",Q47,130),IF(LEN(Q47)&lt;=265,LEN(Q47),SEARCH(" ",Q47,255)-SEARCH(" ",Q47,130)))))</f>
        <v/>
      </c>
      <c r="E45" s="79"/>
      <c r="F45" s="79"/>
      <c r="G45" s="79"/>
      <c r="H45" s="79"/>
      <c r="I45" s="79"/>
      <c r="J45" s="79"/>
      <c r="K45" s="79"/>
      <c r="L45" s="79"/>
      <c r="M45" s="11"/>
      <c r="O45" s="92" t="s">
        <v>43</v>
      </c>
      <c r="R45" s="19" t="str">
        <f>"Left ("&amp;RIGHT($V$13,4)&amp;")"</f>
        <v>Left ()</v>
      </c>
      <c r="S45" s="19" t="str">
        <f>"Right ("&amp;RIGHT($V$14,4)&amp;")"</f>
        <v>Right (1503)</v>
      </c>
      <c r="Y45" s="13"/>
      <c r="AA45" s="20" t="s">
        <v>157</v>
      </c>
      <c r="AB45" s="70"/>
      <c r="AC45" s="34" t="str">
        <f t="shared" si="10"/>
        <v/>
      </c>
      <c r="AD45" s="71" t="str">
        <f>IF(S100="","",S100)</f>
        <v/>
      </c>
      <c r="AF45"/>
      <c r="AG45"/>
    </row>
    <row r="46" spans="1:33" ht="14.4" customHeight="1" thickBot="1">
      <c r="A46" s="1">
        <v>46</v>
      </c>
      <c r="B46" s="9"/>
      <c r="C46" s="83"/>
      <c r="D46" s="79" t="str">
        <f>IF(LEN(Q47)&lt;=265,"",RIGHT(Q47,LEN(Q47)-SEARCH(" ",Q47,255)))</f>
        <v/>
      </c>
      <c r="E46" s="79"/>
      <c r="F46" s="79"/>
      <c r="G46" s="79"/>
      <c r="H46" s="79"/>
      <c r="I46" s="79"/>
      <c r="J46" s="79"/>
      <c r="K46" s="79"/>
      <c r="L46" s="79"/>
      <c r="M46" s="11"/>
      <c r="O46" s="12"/>
      <c r="Q46" s="20" t="s">
        <v>77</v>
      </c>
      <c r="R46" s="93"/>
      <c r="S46" s="93"/>
      <c r="Y46" s="13"/>
      <c r="AA46" s="20" t="s">
        <v>158</v>
      </c>
      <c r="AB46" s="70"/>
      <c r="AC46" s="34" t="str">
        <f t="shared" si="10"/>
        <v/>
      </c>
      <c r="AD46" s="71" t="str">
        <f>IF(T100="","",T100)</f>
        <v/>
      </c>
      <c r="AF46"/>
      <c r="AG46"/>
    </row>
    <row r="47" spans="1:33" ht="14.4" customHeight="1">
      <c r="A47" s="1">
        <v>47</v>
      </c>
      <c r="B47" s="9"/>
      <c r="M47" s="11"/>
      <c r="O47" s="12"/>
      <c r="P47" s="20" t="s">
        <v>59</v>
      </c>
      <c r="Q47" s="78" t="str">
        <f>IF(Q49&lt;&gt;"",Q49,IF(AB58="","",AB58))</f>
        <v/>
      </c>
      <c r="R47" s="64"/>
      <c r="S47" s="64"/>
      <c r="T47" s="64"/>
      <c r="U47" s="64"/>
      <c r="X47" s="64"/>
      <c r="Y47" s="13"/>
      <c r="AA47" s="20" t="s">
        <v>62</v>
      </c>
      <c r="AB47" s="19"/>
      <c r="AC47" s="19"/>
      <c r="AD47" s="19"/>
      <c r="AF47"/>
      <c r="AG47"/>
    </row>
    <row r="48" spans="1:33" ht="14.4" customHeight="1">
      <c r="A48" s="1">
        <v>48</v>
      </c>
      <c r="B48" s="9"/>
      <c r="C48" s="72" t="s">
        <v>84</v>
      </c>
      <c r="M48" s="11"/>
      <c r="O48" s="12"/>
      <c r="P48" s="80" t="s">
        <v>61</v>
      </c>
      <c r="Q48" s="112"/>
      <c r="R48" s="81">
        <f>LEN(Q47)</f>
        <v>0</v>
      </c>
      <c r="S48" s="67"/>
      <c r="T48" s="67"/>
      <c r="U48" s="67"/>
      <c r="V48" s="67"/>
      <c r="W48" s="67"/>
      <c r="X48" s="67"/>
      <c r="Y48" s="13"/>
      <c r="AA48" s="20" t="s">
        <v>64</v>
      </c>
      <c r="AB48" s="137"/>
      <c r="AC48" s="34" t="str">
        <f t="shared" ref="AC48:AC53" si="11">IF(AB48&lt;&gt;AD48,"Change","")</f>
        <v/>
      </c>
      <c r="AD48" s="71" t="str">
        <f>IF(R73="","",R73)</f>
        <v/>
      </c>
      <c r="AF48"/>
      <c r="AG48"/>
    </row>
    <row r="49" spans="1:33" ht="14.4" customHeight="1">
      <c r="A49" s="1">
        <v>49</v>
      </c>
      <c r="B49" s="9"/>
      <c r="C49" s="94" t="s">
        <v>86</v>
      </c>
      <c r="D49" s="83"/>
      <c r="E49" s="83"/>
      <c r="F49" s="83"/>
      <c r="G49" s="83"/>
      <c r="H49" s="83"/>
      <c r="I49" s="94" t="s">
        <v>87</v>
      </c>
      <c r="J49" s="83"/>
      <c r="K49" s="83"/>
      <c r="L49" s="83"/>
      <c r="M49" s="11"/>
      <c r="O49" s="12"/>
      <c r="P49" s="20" t="s">
        <v>63</v>
      </c>
      <c r="Q49" s="66"/>
      <c r="R49" s="67"/>
      <c r="S49" s="67"/>
      <c r="T49" s="67"/>
      <c r="U49" s="67"/>
      <c r="V49" s="67"/>
      <c r="W49" s="67"/>
      <c r="X49" s="67"/>
      <c r="Y49" s="13"/>
      <c r="AA49" s="20" t="s">
        <v>65</v>
      </c>
      <c r="AB49" s="137"/>
      <c r="AC49" s="34" t="str">
        <f t="shared" si="11"/>
        <v/>
      </c>
      <c r="AD49" s="71" t="str">
        <f>IF(R75="","",R75)</f>
        <v/>
      </c>
      <c r="AF49"/>
      <c r="AG49"/>
    </row>
    <row r="50" spans="1:33" ht="14.4" customHeight="1">
      <c r="A50" s="1">
        <v>50</v>
      </c>
      <c r="B50" s="9"/>
      <c r="D50" s="75" t="str">
        <f>Q58</f>
        <v>Left ()</v>
      </c>
      <c r="E50" s="128" t="str">
        <f>IF(Q59="","",Q59)</f>
        <v/>
      </c>
      <c r="F50" s="75" t="s">
        <v>133</v>
      </c>
      <c r="G50" s="83"/>
      <c r="H50" s="83"/>
      <c r="I50" s="75" t="str">
        <f>Q58</f>
        <v>Left ()</v>
      </c>
      <c r="J50" s="128" t="str">
        <f>IF(Q60="","",Q60)</f>
        <v/>
      </c>
      <c r="K50" s="75" t="s">
        <v>133</v>
      </c>
      <c r="M50" s="11"/>
      <c r="O50" s="12"/>
      <c r="Y50" s="13"/>
      <c r="AA50" s="20" t="s">
        <v>68</v>
      </c>
      <c r="AB50" s="137"/>
      <c r="AC50" s="34" t="str">
        <f t="shared" si="11"/>
        <v/>
      </c>
      <c r="AD50" s="71" t="str">
        <f>IF(R77="","",R77)</f>
        <v/>
      </c>
      <c r="AF50"/>
      <c r="AG50"/>
    </row>
    <row r="51" spans="1:33" ht="14.4" customHeight="1">
      <c r="A51" s="1">
        <v>51</v>
      </c>
      <c r="B51" s="9"/>
      <c r="D51" s="75" t="str">
        <f>R58</f>
        <v>Right (1503)</v>
      </c>
      <c r="E51" s="128" t="str">
        <f>IF(R59="","",R59)</f>
        <v/>
      </c>
      <c r="F51" s="75" t="s">
        <v>133</v>
      </c>
      <c r="I51" s="75" t="str">
        <f>R58</f>
        <v>Right (1503)</v>
      </c>
      <c r="J51" s="157" t="str">
        <f>IF(R60="","",R60)</f>
        <v/>
      </c>
      <c r="K51" s="75" t="s">
        <v>133</v>
      </c>
      <c r="M51" s="11"/>
      <c r="O51" s="69" t="s">
        <v>18</v>
      </c>
      <c r="U51" s="20" t="s">
        <v>52</v>
      </c>
      <c r="V51" s="1" t="s">
        <v>90</v>
      </c>
      <c r="Y51" s="13"/>
      <c r="AA51" s="20" t="s">
        <v>72</v>
      </c>
      <c r="AB51" s="137"/>
      <c r="AC51" s="34" t="str">
        <f t="shared" si="11"/>
        <v/>
      </c>
      <c r="AD51" s="71" t="str">
        <f>IF(S73="","",S73)</f>
        <v/>
      </c>
      <c r="AF51"/>
      <c r="AG51"/>
    </row>
    <row r="52" spans="1:33" ht="14.4" customHeight="1">
      <c r="A52" s="1">
        <v>52</v>
      </c>
      <c r="B52" s="9"/>
      <c r="F52" s="83"/>
      <c r="I52" s="48"/>
      <c r="J52" s="83"/>
      <c r="M52" s="11"/>
      <c r="O52" s="73" t="s">
        <v>20</v>
      </c>
      <c r="P52" s="54"/>
      <c r="V52" s="1" t="s">
        <v>91</v>
      </c>
      <c r="Y52" s="13"/>
      <c r="AA52" s="20" t="s">
        <v>74</v>
      </c>
      <c r="AB52" s="137"/>
      <c r="AC52" s="34" t="str">
        <f t="shared" si="11"/>
        <v/>
      </c>
      <c r="AD52" s="71" t="str">
        <f>IF(S75="","",S75)</f>
        <v/>
      </c>
      <c r="AF52"/>
      <c r="AG52"/>
    </row>
    <row r="53" spans="1:33" ht="14.4" customHeight="1" thickBot="1">
      <c r="A53" s="1">
        <v>53</v>
      </c>
      <c r="B53" s="9"/>
      <c r="E53" s="83" t="str">
        <f>Q58</f>
        <v>Left ()</v>
      </c>
      <c r="F53" s="83" t="str">
        <f>R58</f>
        <v>Right (1503)</v>
      </c>
      <c r="I53" s="48"/>
      <c r="J53" s="48"/>
      <c r="M53" s="11"/>
      <c r="O53" s="12"/>
      <c r="P53" s="20" t="s">
        <v>59</v>
      </c>
      <c r="Q53" s="78" t="str">
        <f>IF(Q55&lt;&gt;"",Q55,IF(AB59="","",AB59))</f>
        <v/>
      </c>
      <c r="R53" s="64"/>
      <c r="S53" s="64"/>
      <c r="T53" s="64"/>
      <c r="U53" s="64"/>
      <c r="X53" s="64"/>
      <c r="Y53" s="13"/>
      <c r="AA53" s="20" t="s">
        <v>76</v>
      </c>
      <c r="AB53" s="137"/>
      <c r="AC53" s="34" t="str">
        <f t="shared" si="11"/>
        <v/>
      </c>
      <c r="AD53" s="71" t="str">
        <f>IF(S77="","",S77)</f>
        <v/>
      </c>
      <c r="AF53"/>
      <c r="AG53"/>
    </row>
    <row r="54" spans="1:33" ht="14.4" customHeight="1">
      <c r="A54" s="1">
        <v>54</v>
      </c>
      <c r="B54" s="9"/>
      <c r="D54" s="48" t="s">
        <v>171</v>
      </c>
      <c r="E54" s="162" t="str">
        <f>IF(Q61="","",Q61)</f>
        <v/>
      </c>
      <c r="F54" s="163" t="str">
        <f>IF(R61="","",R61)</f>
        <v/>
      </c>
      <c r="M54" s="11"/>
      <c r="O54" s="12"/>
      <c r="P54" s="80" t="s">
        <v>61</v>
      </c>
      <c r="Q54" s="112"/>
      <c r="R54" s="81">
        <f>LEN(Q53)</f>
        <v>0</v>
      </c>
      <c r="S54" s="67"/>
      <c r="T54" s="67"/>
      <c r="U54" s="67"/>
      <c r="V54" s="67"/>
      <c r="W54" s="67"/>
      <c r="X54" s="67"/>
      <c r="Y54" s="13"/>
    </row>
    <row r="55" spans="1:33" ht="14.4" customHeight="1" thickBot="1">
      <c r="A55" s="1">
        <v>55</v>
      </c>
      <c r="B55" s="9"/>
      <c r="D55" s="48" t="s">
        <v>172</v>
      </c>
      <c r="E55" s="164" t="str">
        <f>IF(Q62="","",Q62)</f>
        <v/>
      </c>
      <c r="F55" s="165" t="str">
        <f>IF(R62="","",R62)</f>
        <v/>
      </c>
      <c r="M55" s="11"/>
      <c r="O55" s="12"/>
      <c r="P55" s="20" t="s">
        <v>63</v>
      </c>
      <c r="Q55" s="66"/>
      <c r="R55" s="67"/>
      <c r="S55" s="67"/>
      <c r="T55" s="67"/>
      <c r="U55" s="67"/>
      <c r="V55" s="67"/>
      <c r="W55" s="67"/>
      <c r="X55" s="67"/>
      <c r="Y55" s="13"/>
      <c r="AA55" s="60" t="s">
        <v>44</v>
      </c>
      <c r="AB55" s="19"/>
      <c r="AC55" s="19"/>
      <c r="AD55" s="19"/>
    </row>
    <row r="56" spans="1:33" ht="14.4" customHeight="1">
      <c r="A56" s="1">
        <v>56</v>
      </c>
      <c r="B56" s="9"/>
      <c r="M56" s="11"/>
      <c r="O56" s="12"/>
      <c r="Y56" s="13"/>
      <c r="AA56" s="20" t="s">
        <v>80</v>
      </c>
      <c r="AB56" s="138"/>
      <c r="AC56" s="34" t="str">
        <f t="shared" ref="AC56:AC62" si="12">IF(AB56&lt;&gt;AD56,"Change","")</f>
        <v/>
      </c>
      <c r="AD56" s="71" t="str">
        <f>IF(Q31="","",Q31)</f>
        <v/>
      </c>
    </row>
    <row r="57" spans="1:33" ht="14.4" customHeight="1">
      <c r="A57" s="1">
        <v>57</v>
      </c>
      <c r="B57" s="9"/>
      <c r="C57" s="48" t="s">
        <v>59</v>
      </c>
      <c r="D57" s="77" t="str">
        <f>IF(Q63="","",IF(LEN(Q63)&lt;=135,Q63,IF(LEN(Q63)&lt;=260,LEFT(Q63,SEARCH(" ",Q63,125)),LEFT(Q63,SEARCH(" ",Q63,130)))))</f>
        <v/>
      </c>
      <c r="E57" s="77"/>
      <c r="F57" s="77"/>
      <c r="G57" s="77"/>
      <c r="H57" s="77"/>
      <c r="I57" s="77"/>
      <c r="J57" s="77"/>
      <c r="K57" s="77"/>
      <c r="L57" s="77"/>
      <c r="M57" s="11"/>
      <c r="O57" s="69" t="s">
        <v>84</v>
      </c>
      <c r="U57"/>
      <c r="V57"/>
      <c r="Y57" s="13"/>
      <c r="AA57" s="20" t="s">
        <v>81</v>
      </c>
      <c r="AB57" s="138"/>
      <c r="AC57" s="34" t="str">
        <f t="shared" si="12"/>
        <v/>
      </c>
      <c r="AD57" s="71" t="str">
        <f>IF(Q41="","",Q41)</f>
        <v/>
      </c>
    </row>
    <row r="58" spans="1:33" ht="14.4" customHeight="1" thickBot="1">
      <c r="A58" s="1">
        <v>58</v>
      </c>
      <c r="B58" s="9"/>
      <c r="C58" s="83"/>
      <c r="D58" s="79" t="str">
        <f>IF(LEN(Q63)&lt;=135,"",IF(LEN(Q63)&lt;=260,RIGHT(Q63,LEN(Q63)-SEARCH(" ",Q63,125)),MID(Q63,SEARCH(" ",Q63,130),IF(LEN(Q63)&lt;=265,LEN(Q63),SEARCH(" ",Q63,255)-SEARCH(" ",Q63,130)))))</f>
        <v/>
      </c>
      <c r="E58" s="79"/>
      <c r="F58" s="79"/>
      <c r="G58" s="79"/>
      <c r="H58" s="79"/>
      <c r="I58" s="79"/>
      <c r="J58" s="79"/>
      <c r="K58" s="79"/>
      <c r="L58" s="79"/>
      <c r="M58" s="11"/>
      <c r="O58" s="97" t="s">
        <v>98</v>
      </c>
      <c r="Q58" s="19" t="str">
        <f>"Left ("&amp;RIGHT($V$13,4)&amp;")"</f>
        <v>Left ()</v>
      </c>
      <c r="R58" s="19" t="str">
        <f>"Right ("&amp;RIGHT($V$14,4)&amp;")"</f>
        <v>Right (1503)</v>
      </c>
      <c r="T58" s="1" t="s">
        <v>141</v>
      </c>
      <c r="U58" s="19" t="str">
        <f>"Left ("&amp;RIGHT($V$13,4)&amp;")"</f>
        <v>Left ()</v>
      </c>
      <c r="V58" s="19" t="str">
        <f>"Right ("&amp;RIGHT($V$14,4)&amp;")"</f>
        <v>Right (1503)</v>
      </c>
      <c r="Y58" s="13"/>
      <c r="AA58" s="20" t="s">
        <v>82</v>
      </c>
      <c r="AB58" s="138"/>
      <c r="AC58" s="34" t="str">
        <f t="shared" si="12"/>
        <v/>
      </c>
      <c r="AD58" s="71" t="str">
        <f>IF(Q49="","",Q49)</f>
        <v/>
      </c>
    </row>
    <row r="59" spans="1:33" ht="14.4" customHeight="1">
      <c r="A59" s="1">
        <v>59</v>
      </c>
      <c r="B59" s="9"/>
      <c r="C59" s="83"/>
      <c r="D59" s="79" t="str">
        <f>IF(LEN(Q63)&lt;=265,"",RIGHT(Q63,LEN(Q63)-SEARCH(" ",Q63,255)))</f>
        <v/>
      </c>
      <c r="E59" s="79"/>
      <c r="F59" s="79"/>
      <c r="G59" s="79"/>
      <c r="H59" s="79"/>
      <c r="I59" s="79"/>
      <c r="J59" s="79"/>
      <c r="K59" s="79"/>
      <c r="L59" s="79"/>
      <c r="M59" s="11"/>
      <c r="O59" s="12"/>
      <c r="P59" s="20" t="s">
        <v>143</v>
      </c>
      <c r="Q59" s="117" t="str">
        <f>IF(Sheet1!B5="","",Sheet1!B5+Lamb)</f>
        <v/>
      </c>
      <c r="R59" s="118" t="str">
        <f>IF(Sheet1!B6="","",Sheet1!B6+Lamb)</f>
        <v/>
      </c>
      <c r="T59" s="150" t="s">
        <v>143</v>
      </c>
      <c r="U59" s="166" t="str">
        <f>IF(AB31="","",AB31)</f>
        <v/>
      </c>
      <c r="V59" s="167" t="str">
        <f>IF(AB32="","",AB32)</f>
        <v/>
      </c>
      <c r="Y59" s="13"/>
      <c r="AA59" s="20" t="s">
        <v>83</v>
      </c>
      <c r="AB59" s="138"/>
      <c r="AC59" s="34" t="str">
        <f t="shared" si="12"/>
        <v/>
      </c>
      <c r="AD59" s="71" t="str">
        <f>IF(Q55="","",Q55)</f>
        <v/>
      </c>
    </row>
    <row r="60" spans="1:33" ht="14.4" customHeight="1">
      <c r="A60" s="1">
        <v>60</v>
      </c>
      <c r="B60" s="9"/>
      <c r="M60" s="11"/>
      <c r="O60" s="12"/>
      <c r="P60" s="20" t="s">
        <v>144</v>
      </c>
      <c r="Q60" s="151" t="str">
        <f>IF(Sheet1!B7="","",Sheet1!B7+Lamb)</f>
        <v/>
      </c>
      <c r="R60" s="152" t="str">
        <f>IF(Sheet1!B8="","",Sheet1!B8+Lamb)</f>
        <v/>
      </c>
      <c r="T60" s="150" t="s">
        <v>144</v>
      </c>
      <c r="U60" s="168" t="str">
        <f>IF(AB33="","",AB33)</f>
        <v/>
      </c>
      <c r="V60" s="169" t="str">
        <f>IF(AB34="","",AB34)</f>
        <v/>
      </c>
      <c r="Y60" s="13"/>
      <c r="AA60" s="20" t="s">
        <v>85</v>
      </c>
      <c r="AB60" s="138"/>
      <c r="AC60" s="34" t="str">
        <f t="shared" si="12"/>
        <v/>
      </c>
      <c r="AD60" s="71" t="str">
        <f>IF(Q65="","",Q65)</f>
        <v/>
      </c>
    </row>
    <row r="61" spans="1:33" ht="14.4" customHeight="1">
      <c r="A61" s="1">
        <v>61</v>
      </c>
      <c r="B61" s="9"/>
      <c r="M61" s="11"/>
      <c r="O61" s="12"/>
      <c r="P61" s="20" t="s">
        <v>142</v>
      </c>
      <c r="Q61" s="151" t="str">
        <f>IF(Q59="","",Q60/Q59)</f>
        <v/>
      </c>
      <c r="R61" s="152" t="str">
        <f>IF(R59="","",R60/R59)</f>
        <v/>
      </c>
      <c r="T61" s="20" t="s">
        <v>142</v>
      </c>
      <c r="U61" s="168" t="str">
        <f>IF(AB35="","",AB35)</f>
        <v/>
      </c>
      <c r="V61" s="169" t="str">
        <f>IF(AB36="","",AB36)</f>
        <v/>
      </c>
      <c r="Y61" s="13"/>
      <c r="AA61" s="20" t="s">
        <v>88</v>
      </c>
      <c r="AB61" s="138"/>
      <c r="AC61" s="34" t="str">
        <f t="shared" si="12"/>
        <v/>
      </c>
      <c r="AD61" s="71" t="str">
        <f>IF(Q83="","",Q83)</f>
        <v/>
      </c>
    </row>
    <row r="62" spans="1:33" ht="14.4" customHeight="1" thickBot="1">
      <c r="A62" s="1">
        <v>62</v>
      </c>
      <c r="B62" s="9"/>
      <c r="M62" s="11"/>
      <c r="O62" s="12"/>
      <c r="P62" s="20" t="s">
        <v>168</v>
      </c>
      <c r="Q62" s="154" t="str">
        <f>IF(OR(Q59="",Lamb=""),"",Lamb/Q59)</f>
        <v/>
      </c>
      <c r="R62" s="155" t="str">
        <f>IF(OR(R59="",Lamb=""),"",Lamb/R59)</f>
        <v/>
      </c>
      <c r="T62" s="20" t="s">
        <v>168</v>
      </c>
      <c r="U62" s="170" t="str">
        <f>IF(AB37="","",AB37)</f>
        <v/>
      </c>
      <c r="V62" s="171" t="str">
        <f>IF(AB38="","",AB38)</f>
        <v/>
      </c>
      <c r="Y62" s="13"/>
      <c r="AA62" s="20" t="s">
        <v>89</v>
      </c>
      <c r="AB62" s="138"/>
      <c r="AC62" s="34" t="str">
        <f t="shared" si="12"/>
        <v/>
      </c>
      <c r="AD62" s="71" t="str">
        <f>IF(Q103="","",Q103)</f>
        <v/>
      </c>
    </row>
    <row r="63" spans="1:33" ht="14.4" customHeight="1">
      <c r="A63" s="1">
        <v>63</v>
      </c>
      <c r="B63" s="9"/>
      <c r="M63" s="11"/>
      <c r="O63" s="12"/>
      <c r="P63" s="20" t="s">
        <v>59</v>
      </c>
      <c r="Q63" s="143" t="str">
        <f>IF(Q65&lt;&gt;"",Q65,IF(AB67="","",AB60))</f>
        <v/>
      </c>
      <c r="R63" s="64"/>
      <c r="S63" s="64"/>
      <c r="T63" s="64"/>
      <c r="U63" s="64"/>
      <c r="X63" s="64"/>
      <c r="Y63" s="13"/>
      <c r="AB63" s="19"/>
      <c r="AC63" s="19"/>
      <c r="AD63" s="19"/>
    </row>
    <row r="64" spans="1:33" ht="14.4" customHeight="1" thickBot="1">
      <c r="A64" s="1">
        <v>64</v>
      </c>
      <c r="B64" s="22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4"/>
      <c r="O64" s="12"/>
      <c r="P64" s="80" t="s">
        <v>61</v>
      </c>
      <c r="Q64" s="112"/>
      <c r="R64" s="81">
        <f>LEN(Q63)</f>
        <v>0</v>
      </c>
      <c r="S64" s="67"/>
      <c r="T64" s="67"/>
      <c r="U64" s="67"/>
      <c r="V64" s="67"/>
      <c r="W64" s="67"/>
      <c r="X64" s="67"/>
      <c r="Y64" s="13"/>
      <c r="AA64" s="60" t="s">
        <v>44</v>
      </c>
      <c r="AB64" s="139"/>
      <c r="AC64" s="34" t="str">
        <f>IF(AB64&lt;&gt;AD64,"Change","")</f>
        <v/>
      </c>
      <c r="AD64" s="71" t="str">
        <f>IF(Q108="","",Q108)</f>
        <v/>
      </c>
    </row>
    <row r="65" spans="1:30" ht="14.4" customHeight="1" thickTop="1">
      <c r="A65" s="1">
        <v>65</v>
      </c>
      <c r="C65" s="20" t="s">
        <v>20</v>
      </c>
      <c r="D65" s="186" t="str">
        <f>IF($P$7="","",$P$7)</f>
        <v/>
      </c>
      <c r="L65" s="20" t="s">
        <v>21</v>
      </c>
      <c r="M65" s="98" t="str">
        <f>IF($X$7="","",$X$7)</f>
        <v>Eugene Mah</v>
      </c>
      <c r="O65" s="12"/>
      <c r="P65" s="20" t="s">
        <v>63</v>
      </c>
      <c r="Q65" s="66"/>
      <c r="R65" s="67"/>
      <c r="S65" s="67"/>
      <c r="T65" s="67"/>
      <c r="U65" s="67"/>
      <c r="V65" s="67"/>
      <c r="W65" s="67"/>
      <c r="X65" s="67"/>
      <c r="Y65" s="13"/>
      <c r="AC65" s="19"/>
      <c r="AD65" s="19"/>
    </row>
    <row r="66" spans="1:30" ht="14.4" customHeight="1">
      <c r="A66" s="1">
        <v>66</v>
      </c>
      <c r="C66" s="20" t="s">
        <v>102</v>
      </c>
      <c r="D66" s="99" t="str">
        <f>IF($E$14="","",$E$14)</f>
        <v/>
      </c>
      <c r="L66" s="20" t="s">
        <v>37</v>
      </c>
      <c r="M66" s="98" t="str">
        <f>IF($R$13="","",$R$13)</f>
        <v/>
      </c>
      <c r="O66" s="12"/>
      <c r="Y66" s="13"/>
      <c r="AB66" s="139"/>
      <c r="AC66" s="34" t="str">
        <f>IF(AB66&lt;&gt;AD66,"Change","")</f>
        <v/>
      </c>
      <c r="AD66" s="71" t="str">
        <f>IF(Q110="","",Q110)</f>
        <v/>
      </c>
    </row>
    <row r="67" spans="1:30" ht="14.4" customHeight="1">
      <c r="A67" s="1">
        <v>1</v>
      </c>
      <c r="M67" s="59" t="str">
        <f>$H$2</f>
        <v>Medical University of South Carolina</v>
      </c>
      <c r="O67" s="97" t="s">
        <v>92</v>
      </c>
      <c r="U67" s="20" t="s">
        <v>52</v>
      </c>
      <c r="V67" s="1" t="s">
        <v>101</v>
      </c>
      <c r="Y67" s="13"/>
      <c r="AC67" s="19"/>
      <c r="AD67" s="19"/>
    </row>
    <row r="68" spans="1:30" ht="14.4" customHeight="1" thickBot="1">
      <c r="A68" s="1">
        <v>2</v>
      </c>
      <c r="M68" s="28" t="str">
        <f>$H$5</f>
        <v>Mammography Monitor Compliance Inspection</v>
      </c>
      <c r="O68" s="92" t="s">
        <v>43</v>
      </c>
      <c r="R68" s="19" t="str">
        <f>"Left ("&amp;RIGHT($V$13,4)&amp;")"</f>
        <v>Left ()</v>
      </c>
      <c r="S68" s="19" t="str">
        <f>"Right ("&amp;RIGHT($V$14,4)&amp;")"</f>
        <v>Right (1503)</v>
      </c>
      <c r="Y68" s="13"/>
      <c r="AB68" s="139"/>
      <c r="AC68" s="34" t="str">
        <f>IF(AB68&lt;&gt;AD68,"Change","")</f>
        <v/>
      </c>
      <c r="AD68" s="71" t="str">
        <f>IF(Q112="","",Q112)</f>
        <v/>
      </c>
    </row>
    <row r="69" spans="1:30" ht="14.4" customHeight="1" thickBot="1">
      <c r="A69" s="1">
        <v>3</v>
      </c>
      <c r="O69" s="12"/>
      <c r="Q69" s="20" t="s">
        <v>94</v>
      </c>
      <c r="R69" s="100"/>
      <c r="S69" s="101"/>
      <c r="Y69" s="13"/>
      <c r="AC69" s="19"/>
      <c r="AD69" s="19"/>
    </row>
    <row r="70" spans="1:30" ht="14.4" customHeight="1" thickTop="1" thickBot="1">
      <c r="A70" s="1">
        <v>4</v>
      </c>
      <c r="B70" s="2"/>
      <c r="C70" s="44" t="s">
        <v>105</v>
      </c>
      <c r="D70" s="3"/>
      <c r="E70" s="3"/>
      <c r="F70" s="3"/>
      <c r="G70" s="3"/>
      <c r="H70" s="3"/>
      <c r="I70" s="3"/>
      <c r="J70" s="3"/>
      <c r="K70" s="3"/>
      <c r="L70" s="3"/>
      <c r="M70" s="4"/>
      <c r="O70" s="12"/>
      <c r="Q70" s="20" t="s">
        <v>96</v>
      </c>
      <c r="R70" s="102"/>
      <c r="S70" s="103"/>
      <c r="Y70" s="13"/>
      <c r="AB70" s="139"/>
      <c r="AC70" s="34" t="str">
        <f>IF(AB70&lt;&gt;AD70,"Change","")</f>
        <v/>
      </c>
      <c r="AD70" s="71" t="str">
        <f>IF(Q114="","",Q114)</f>
        <v/>
      </c>
    </row>
    <row r="71" spans="1:30" ht="14.4" customHeight="1" thickBot="1">
      <c r="A71" s="1">
        <v>5</v>
      </c>
      <c r="B71" s="9"/>
      <c r="C71" s="83"/>
      <c r="D71" s="196" t="str">
        <f>Q86</f>
        <v>UNL-10 (cd/m^2)</v>
      </c>
      <c r="E71" s="196"/>
      <c r="F71" s="197" t="str">
        <f>S86</f>
        <v>UNL-80 (cd/m^2)</v>
      </c>
      <c r="G71" s="197"/>
      <c r="I71" s="60" t="s">
        <v>106</v>
      </c>
      <c r="M71" s="11"/>
      <c r="O71" s="12"/>
      <c r="Q71" s="20" t="s">
        <v>99</v>
      </c>
      <c r="R71" s="104"/>
      <c r="S71" s="105"/>
      <c r="Y71" s="13"/>
      <c r="AC71" s="19"/>
      <c r="AD71" s="19"/>
    </row>
    <row r="72" spans="1:30" ht="14.4" customHeight="1" thickBot="1">
      <c r="A72" s="1">
        <v>6</v>
      </c>
      <c r="B72" s="9"/>
      <c r="C72" s="83"/>
      <c r="D72" s="95" t="str">
        <f>Q87</f>
        <v>Left ()</v>
      </c>
      <c r="E72" s="84" t="str">
        <f>R87</f>
        <v>Right (1503)</v>
      </c>
      <c r="F72" s="84" t="str">
        <f>S87</f>
        <v>Left ()</v>
      </c>
      <c r="G72" s="96" t="str">
        <f>T87</f>
        <v>Right (1503)</v>
      </c>
      <c r="I72" s="49" t="str">
        <f>IF(V87="","TBD",IF(V87=1,"YES",IF(V87=2,"NO",IF(V87=3,"NA",""))))</f>
        <v>TBD</v>
      </c>
      <c r="J72" s="83" t="s">
        <v>107</v>
      </c>
      <c r="M72" s="11"/>
      <c r="O72" s="12"/>
      <c r="Q72" s="20" t="s">
        <v>62</v>
      </c>
      <c r="R72" s="1" t="s">
        <v>103</v>
      </c>
      <c r="V72" s="19" t="s">
        <v>104</v>
      </c>
      <c r="W72" s="19"/>
      <c r="Y72" s="13"/>
      <c r="AB72" s="139"/>
      <c r="AC72" s="34" t="str">
        <f>IF(AB72&lt;&gt;AD72,"Change","")</f>
        <v/>
      </c>
      <c r="AD72" s="71" t="str">
        <f>IF(Q116="","",Q116)</f>
        <v/>
      </c>
    </row>
    <row r="73" spans="1:30" ht="14.4" customHeight="1">
      <c r="A73" s="1">
        <v>7</v>
      </c>
      <c r="B73" s="9"/>
      <c r="C73" s="48" t="s">
        <v>108</v>
      </c>
      <c r="D73" s="106" t="str">
        <f t="shared" ref="D73:G76" si="13">IF(Q97="","",Q97)</f>
        <v/>
      </c>
      <c r="E73" s="85" t="str">
        <f t="shared" si="13"/>
        <v/>
      </c>
      <c r="F73" s="85" t="str">
        <f t="shared" si="13"/>
        <v/>
      </c>
      <c r="G73" s="107" t="str">
        <f t="shared" si="13"/>
        <v/>
      </c>
      <c r="I73" s="52" t="str">
        <f>IF(V88="","TBD",IF(V88=1,"YES",IF(V88=2,"NO",IF(V88=3,"NA",""))))</f>
        <v>TBD</v>
      </c>
      <c r="J73" s="83" t="s">
        <v>109</v>
      </c>
      <c r="M73" s="11"/>
      <c r="O73" s="12"/>
      <c r="Q73" s="19" t="s">
        <v>95</v>
      </c>
      <c r="R73" s="211"/>
      <c r="S73" s="215"/>
      <c r="V73" s="203" t="str">
        <f>IF(AB48="","",AB48)</f>
        <v/>
      </c>
      <c r="W73" s="204" t="str">
        <f>IF(AB51="","",AB51)</f>
        <v/>
      </c>
      <c r="Y73" s="13"/>
      <c r="AC73" s="19"/>
      <c r="AD73" s="19"/>
    </row>
    <row r="74" spans="1:30" ht="14.4" customHeight="1">
      <c r="A74" s="1">
        <v>8</v>
      </c>
      <c r="B74" s="9"/>
      <c r="C74" s="48" t="s">
        <v>110</v>
      </c>
      <c r="D74" s="106" t="str">
        <f t="shared" si="13"/>
        <v/>
      </c>
      <c r="E74" s="85" t="str">
        <f t="shared" si="13"/>
        <v/>
      </c>
      <c r="F74" s="85" t="str">
        <f t="shared" si="13"/>
        <v/>
      </c>
      <c r="G74" s="107" t="str">
        <f t="shared" si="13"/>
        <v/>
      </c>
      <c r="I74" s="52" t="str">
        <f>IF(V89="","TBD",IF(V89=1,"YES",IF(V89=2,"NO",IF(V89=3,"NA",""))))</f>
        <v>TBD</v>
      </c>
      <c r="J74" s="83" t="s">
        <v>111</v>
      </c>
      <c r="M74" s="11"/>
      <c r="O74" s="12"/>
      <c r="Q74" s="19"/>
      <c r="R74" s="212"/>
      <c r="S74" s="216"/>
      <c r="V74" s="202"/>
      <c r="W74" s="205"/>
      <c r="Y74" s="13"/>
      <c r="AB74" s="139"/>
      <c r="AC74" s="34" t="str">
        <f>IF(AB74&lt;&gt;AD74,"Change","")</f>
        <v/>
      </c>
      <c r="AD74" s="71" t="str">
        <f>IF(Q118="","",Q118)</f>
        <v/>
      </c>
    </row>
    <row r="75" spans="1:30" ht="14.4" customHeight="1">
      <c r="A75" s="1">
        <v>9</v>
      </c>
      <c r="B75" s="9"/>
      <c r="C75" s="48" t="s">
        <v>112</v>
      </c>
      <c r="D75" s="108" t="str">
        <f t="shared" si="13"/>
        <v/>
      </c>
      <c r="E75" s="109" t="str">
        <f t="shared" si="13"/>
        <v/>
      </c>
      <c r="F75" s="109" t="str">
        <f t="shared" si="13"/>
        <v/>
      </c>
      <c r="G75" s="110" t="str">
        <f t="shared" si="13"/>
        <v/>
      </c>
      <c r="M75" s="11"/>
      <c r="O75" s="12"/>
      <c r="Q75" s="19" t="s">
        <v>97</v>
      </c>
      <c r="R75" s="213"/>
      <c r="S75" s="217"/>
      <c r="V75" s="200" t="str">
        <f>IF(AB49="","",AB49)</f>
        <v/>
      </c>
      <c r="W75" s="206" t="str">
        <f>IF(AB52="","",AB52)</f>
        <v/>
      </c>
      <c r="Y75" s="13"/>
      <c r="AC75" s="19"/>
      <c r="AD75" s="19"/>
    </row>
    <row r="76" spans="1:30" ht="14.4" customHeight="1">
      <c r="A76" s="1">
        <v>10</v>
      </c>
      <c r="B76" s="9"/>
      <c r="C76" s="48" t="s">
        <v>139</v>
      </c>
      <c r="D76" s="108" t="str">
        <f t="shared" si="13"/>
        <v/>
      </c>
      <c r="E76" s="109" t="str">
        <f t="shared" si="13"/>
        <v/>
      </c>
      <c r="F76" s="109" t="str">
        <f t="shared" si="13"/>
        <v/>
      </c>
      <c r="G76" s="110" t="str">
        <f t="shared" si="13"/>
        <v/>
      </c>
      <c r="I76" s="28" t="s">
        <v>56</v>
      </c>
      <c r="J76" s="1" t="s">
        <v>113</v>
      </c>
      <c r="M76" s="11"/>
      <c r="O76" s="12"/>
      <c r="Q76" s="19"/>
      <c r="R76" s="212"/>
      <c r="S76" s="216"/>
      <c r="V76" s="202"/>
      <c r="W76" s="205"/>
      <c r="Y76" s="13"/>
      <c r="AB76" s="139"/>
      <c r="AC76" s="34" t="str">
        <f>IF(AB76&lt;&gt;AD76,"Change","")</f>
        <v/>
      </c>
      <c r="AD76" s="71" t="str">
        <f>IF(Q120="","",Q120)</f>
        <v/>
      </c>
    </row>
    <row r="77" spans="1:30" ht="14.4" customHeight="1" thickBot="1">
      <c r="A77" s="1">
        <v>11</v>
      </c>
      <c r="B77" s="9"/>
      <c r="D77" s="90" t="str">
        <f>IF(OR(D75="",D76=""),"",IF(AND(D75&lt;=0.3,D76&lt;=0.3),"PASS","FAIL"))</f>
        <v/>
      </c>
      <c r="E77" s="111" t="str">
        <f t="shared" ref="E77:G77" si="14">IF(OR(E75="",E76=""),"",IF(AND(E75&lt;=0.3,E76&lt;=0.3),"PASS","FAIL"))</f>
        <v/>
      </c>
      <c r="F77" s="111" t="str">
        <f t="shared" si="14"/>
        <v/>
      </c>
      <c r="G77" s="91" t="str">
        <f t="shared" si="14"/>
        <v/>
      </c>
      <c r="J77" s="1" t="s">
        <v>174</v>
      </c>
      <c r="M77" s="11"/>
      <c r="O77" s="12"/>
      <c r="Q77" s="19" t="s">
        <v>100</v>
      </c>
      <c r="R77" s="213"/>
      <c r="S77" s="217"/>
      <c r="V77" s="200" t="str">
        <f>IF(AB50="","",AB50)</f>
        <v/>
      </c>
      <c r="W77" s="206" t="str">
        <f>IF(AB53="","",AB53)</f>
        <v/>
      </c>
      <c r="Y77" s="13"/>
      <c r="AC77" s="19"/>
      <c r="AD77" s="19"/>
    </row>
    <row r="78" spans="1:30" ht="14.4" customHeight="1" thickBot="1">
      <c r="A78" s="1">
        <v>12</v>
      </c>
      <c r="B78" s="9"/>
      <c r="M78" s="11"/>
      <c r="O78" s="12"/>
      <c r="Q78" s="19"/>
      <c r="R78" s="214"/>
      <c r="S78" s="218"/>
      <c r="V78" s="201"/>
      <c r="W78" s="207"/>
      <c r="Y78" s="13"/>
      <c r="AB78" s="139"/>
      <c r="AC78" s="34" t="str">
        <f>IF(AB78&lt;&gt;AD78,"Change","")</f>
        <v/>
      </c>
      <c r="AD78" s="71" t="str">
        <f>IF(Q122="","",Q122)</f>
        <v/>
      </c>
    </row>
    <row r="79" spans="1:30" ht="14.4" customHeight="1">
      <c r="A79" s="1">
        <v>13</v>
      </c>
      <c r="B79" s="9"/>
      <c r="C79" s="48" t="s">
        <v>59</v>
      </c>
      <c r="D79" s="77" t="str">
        <f>IF(Q101="","",IF(LEN(Q101)&lt;=135,Q101,IF(LEN(Q101)&lt;=260,LEFT(Q101,SEARCH(" ",Q101,125)),LEFT(Q101,SEARCH(" ",Q101,130)))))</f>
        <v/>
      </c>
      <c r="E79" s="77"/>
      <c r="F79" s="77"/>
      <c r="G79" s="77"/>
      <c r="H79" s="77"/>
      <c r="I79" s="77"/>
      <c r="J79" s="77"/>
      <c r="K79" s="77"/>
      <c r="L79" s="77"/>
      <c r="M79" s="11"/>
      <c r="O79" s="12"/>
      <c r="Q79" s="28" t="s">
        <v>56</v>
      </c>
      <c r="R79" s="1" t="s">
        <v>114</v>
      </c>
      <c r="Y79" s="13"/>
      <c r="AC79" s="19"/>
      <c r="AD79" s="19"/>
    </row>
    <row r="80" spans="1:30" ht="14.4" customHeight="1">
      <c r="A80" s="1">
        <v>14</v>
      </c>
      <c r="B80" s="9"/>
      <c r="C80" s="83"/>
      <c r="D80" s="79" t="str">
        <f>IF(LEN(Q101)&lt;=135,"",IF(LEN(Q101)&lt;=260,RIGHT(Q101,LEN(Q104)-SEARCH(" ",Q101,125)),MID(Q101,SEARCH(" ",Q101,130),IF(LEN(Q101)&lt;=265,LEN(Q101),SEARCH(" ",Q101,255)-SEARCH(" ",Q101,130)))))</f>
        <v/>
      </c>
      <c r="E80" s="79"/>
      <c r="F80" s="79"/>
      <c r="G80" s="79"/>
      <c r="H80" s="79"/>
      <c r="I80" s="79"/>
      <c r="J80" s="79"/>
      <c r="K80" s="79"/>
      <c r="L80" s="79"/>
      <c r="M80" s="11"/>
      <c r="O80" s="12"/>
      <c r="Y80" s="13"/>
      <c r="AB80" s="139"/>
      <c r="AC80" s="34" t="str">
        <f>IF(AB80&lt;&gt;AD80,"Change","")</f>
        <v/>
      </c>
      <c r="AD80" s="71" t="str">
        <f>IF(Q124="","",Q124)</f>
        <v/>
      </c>
    </row>
    <row r="81" spans="1:30" ht="14.4" customHeight="1">
      <c r="A81" s="1">
        <v>15</v>
      </c>
      <c r="B81" s="9"/>
      <c r="C81" s="83"/>
      <c r="D81" s="79" t="str">
        <f>IF(LEN(Q101)&lt;=265,"",RIGHT(Q101,LEN(Q101)-SEARCH(" ",Q101,255)))</f>
        <v/>
      </c>
      <c r="E81" s="79"/>
      <c r="F81" s="79"/>
      <c r="G81" s="79"/>
      <c r="H81" s="79"/>
      <c r="I81" s="79"/>
      <c r="J81" s="79"/>
      <c r="K81" s="79"/>
      <c r="L81" s="79"/>
      <c r="M81" s="11"/>
      <c r="O81" s="12"/>
      <c r="P81" s="20" t="s">
        <v>59</v>
      </c>
      <c r="Q81" s="78" t="str">
        <f>IF(Q83&lt;&gt;"",Q83,IF(AB61="","",AB61))</f>
        <v/>
      </c>
      <c r="R81" s="64"/>
      <c r="S81" s="64"/>
      <c r="T81" s="64"/>
      <c r="U81" s="64"/>
      <c r="X81" s="64"/>
      <c r="Y81" s="13"/>
      <c r="AC81" s="19"/>
      <c r="AD81" s="19"/>
    </row>
    <row r="82" spans="1:30" ht="14.4" customHeight="1">
      <c r="A82" s="1">
        <v>16</v>
      </c>
      <c r="B82" s="9"/>
      <c r="M82" s="11"/>
      <c r="O82" s="12"/>
      <c r="P82" s="80" t="s">
        <v>61</v>
      </c>
      <c r="Q82" s="112"/>
      <c r="R82" s="81">
        <f>LEN(Q81)</f>
        <v>0</v>
      </c>
      <c r="S82" s="67"/>
      <c r="T82" s="67"/>
      <c r="U82" s="67"/>
      <c r="V82" s="67"/>
      <c r="W82" s="67"/>
      <c r="X82" s="67"/>
      <c r="Y82" s="13"/>
      <c r="AB82" s="139"/>
      <c r="AC82" s="34" t="str">
        <f>IF(AB82&lt;&gt;AD82,"Change","")</f>
        <v/>
      </c>
      <c r="AD82" s="71" t="str">
        <f>IF(Q126="","",Q126)</f>
        <v/>
      </c>
    </row>
    <row r="83" spans="1:30" ht="14.4" customHeight="1" thickBot="1">
      <c r="A83" s="1">
        <v>17</v>
      </c>
      <c r="B83" s="9"/>
      <c r="C83" s="94" t="s">
        <v>92</v>
      </c>
      <c r="I83" s="75" t="s">
        <v>93</v>
      </c>
      <c r="J83" s="75"/>
      <c r="K83" s="75"/>
      <c r="L83" s="75"/>
      <c r="M83" s="11"/>
      <c r="O83" s="12"/>
      <c r="P83" s="20" t="s">
        <v>63</v>
      </c>
      <c r="Q83" s="66"/>
      <c r="R83" s="67"/>
      <c r="S83" s="67"/>
      <c r="T83" s="67"/>
      <c r="U83" s="67"/>
      <c r="V83" s="67"/>
      <c r="W83" s="67"/>
      <c r="X83" s="67"/>
      <c r="Y83" s="13"/>
      <c r="AC83" s="19"/>
      <c r="AD83" s="19"/>
    </row>
    <row r="84" spans="1:30" ht="14.4" customHeight="1">
      <c r="A84" s="1">
        <v>18</v>
      </c>
      <c r="B84" s="9"/>
      <c r="F84" s="140" t="str">
        <f>R68</f>
        <v>Left ()</v>
      </c>
      <c r="G84" s="141" t="str">
        <f>S68</f>
        <v>Right (1503)</v>
      </c>
      <c r="I84" s="198" t="str">
        <f>R68</f>
        <v>Left ()</v>
      </c>
      <c r="J84" s="198"/>
      <c r="K84" s="198" t="str">
        <f>S68</f>
        <v>Right (1503)</v>
      </c>
      <c r="L84" s="198"/>
      <c r="M84" s="11"/>
      <c r="O84" s="12"/>
      <c r="Y84" s="13"/>
      <c r="AB84" s="139"/>
      <c r="AC84" s="34" t="str">
        <f>IF(AB84&lt;&gt;AD84,"Change","")</f>
        <v/>
      </c>
      <c r="AD84" s="71" t="str">
        <f>IF(Q128="","",Q128)</f>
        <v/>
      </c>
    </row>
    <row r="85" spans="1:30" ht="14.4" customHeight="1" thickBot="1">
      <c r="A85" s="1">
        <v>19</v>
      </c>
      <c r="B85" s="9"/>
      <c r="E85" s="48" t="s">
        <v>94</v>
      </c>
      <c r="F85" s="95" t="str">
        <f t="shared" ref="F85:G87" si="15">IF(R69="","",IF(R69=1,"YES",IF(R69=2,"NO",IF(R69=3,"NA",""))))</f>
        <v/>
      </c>
      <c r="G85" s="96" t="str">
        <f t="shared" si="15"/>
        <v/>
      </c>
      <c r="H85" s="48" t="s">
        <v>95</v>
      </c>
      <c r="I85" s="199" t="str">
        <f>IF(R73="","",R73)</f>
        <v/>
      </c>
      <c r="J85" s="199"/>
      <c r="K85" s="199" t="str">
        <f>IF(S73="","",S73)</f>
        <v/>
      </c>
      <c r="L85" s="199"/>
      <c r="M85" s="11"/>
      <c r="O85" s="97" t="s">
        <v>105</v>
      </c>
      <c r="V85" s="60" t="s">
        <v>115</v>
      </c>
      <c r="Y85" s="13"/>
    </row>
    <row r="86" spans="1:30" ht="14.4" customHeight="1">
      <c r="A86" s="1">
        <v>20</v>
      </c>
      <c r="B86" s="9"/>
      <c r="E86" s="48" t="s">
        <v>96</v>
      </c>
      <c r="F86" s="95" t="str">
        <f t="shared" si="15"/>
        <v/>
      </c>
      <c r="G86" s="96" t="str">
        <f t="shared" si="15"/>
        <v/>
      </c>
      <c r="H86" s="48" t="s">
        <v>97</v>
      </c>
      <c r="I86" s="199" t="str">
        <f>IF(R75="","",R75)</f>
        <v/>
      </c>
      <c r="J86" s="199"/>
      <c r="K86" s="199" t="str">
        <f>IF(S75="","",S75)</f>
        <v/>
      </c>
      <c r="L86" s="199"/>
      <c r="M86" s="11"/>
      <c r="O86" s="12"/>
      <c r="Q86" s="209" t="s">
        <v>116</v>
      </c>
      <c r="R86" s="210"/>
      <c r="S86" s="209" t="s">
        <v>117</v>
      </c>
      <c r="T86" s="210"/>
      <c r="V86" s="113" t="s">
        <v>43</v>
      </c>
      <c r="Y86" s="13"/>
    </row>
    <row r="87" spans="1:30" ht="14.4" customHeight="1" thickBot="1">
      <c r="A87" s="1">
        <v>21</v>
      </c>
      <c r="B87" s="9"/>
      <c r="E87" s="48" t="s">
        <v>99</v>
      </c>
      <c r="F87" s="90" t="str">
        <f t="shared" si="15"/>
        <v/>
      </c>
      <c r="G87" s="91" t="str">
        <f t="shared" si="15"/>
        <v/>
      </c>
      <c r="H87" s="48" t="s">
        <v>100</v>
      </c>
      <c r="I87" s="208" t="str">
        <f>IF(R77="","",R77)</f>
        <v/>
      </c>
      <c r="J87" s="208"/>
      <c r="K87" s="208" t="str">
        <f>IF(S77="","",S77)</f>
        <v/>
      </c>
      <c r="L87" s="208"/>
      <c r="M87" s="11"/>
      <c r="O87" s="12"/>
      <c r="Q87" s="114" t="str">
        <f>"Left ("&amp;RIGHT($V$13,4)&amp;")"</f>
        <v>Left ()</v>
      </c>
      <c r="R87" s="115" t="str">
        <f>"Right ("&amp;RIGHT($V$14,4)&amp;")"</f>
        <v>Right (1503)</v>
      </c>
      <c r="S87" s="114" t="str">
        <f>"Left ("&amp;RIGHT($V$13,4)&amp;")"</f>
        <v>Left ()</v>
      </c>
      <c r="T87" s="115" t="str">
        <f>"Right ("&amp;RIGHT($V$14,4)&amp;")"</f>
        <v>Right (1503)</v>
      </c>
      <c r="V87" s="116"/>
      <c r="W87" s="1" t="s">
        <v>107</v>
      </c>
      <c r="Y87" s="13"/>
      <c r="AA87" s="1" t="s">
        <v>137</v>
      </c>
      <c r="AC87" s="1" t="s">
        <v>138</v>
      </c>
    </row>
    <row r="88" spans="1:30" ht="14.4" customHeight="1">
      <c r="A88" s="1">
        <v>22</v>
      </c>
      <c r="B88" s="9"/>
      <c r="C88" s="48" t="s">
        <v>59</v>
      </c>
      <c r="D88" s="77" t="str">
        <f>IF(Q81="","",IF(LEN(Q81)&lt;=135,Q81,IF(LEN(Q81)&lt;=260,LEFT(Q81,SEARCH(" ",Q81,125)),LEFT(Q81,SEARCH(" ",Q81,130)))))</f>
        <v/>
      </c>
      <c r="E88" s="77"/>
      <c r="F88" s="77"/>
      <c r="G88" s="77"/>
      <c r="H88" s="77"/>
      <c r="I88" s="77"/>
      <c r="J88" s="77"/>
      <c r="K88" s="77"/>
      <c r="L88" s="77"/>
      <c r="M88" s="11"/>
      <c r="O88" s="12"/>
      <c r="P88" s="20" t="s">
        <v>159</v>
      </c>
      <c r="Q88" s="117" t="str">
        <f>IF(Sheet1!B9="","",Sheet1!B9+Lamb)</f>
        <v/>
      </c>
      <c r="R88" s="118" t="str">
        <f>IF(Sheet1!B18="","",Sheet1!B18+Lamb)</f>
        <v/>
      </c>
      <c r="S88" s="119" t="str">
        <f>IF(Sheet1!B27="","",Sheet1!B27+Lamb)</f>
        <v/>
      </c>
      <c r="T88" s="118" t="str">
        <f>IF(Sheet1!B36="","",Sheet1!B36+Lamb)</f>
        <v/>
      </c>
      <c r="V88" s="116"/>
      <c r="W88" s="1" t="s">
        <v>109</v>
      </c>
      <c r="Y88" s="13"/>
      <c r="AA88" s="160" t="e">
        <f>ABS(Q88-MEDIAN($Q$88:$Q$96))/MEDIAN($Q$88:$Q$96)</f>
        <v>#VALUE!</v>
      </c>
      <c r="AB88" s="160" t="e">
        <f>ABS(R88-MEDIAN($R$88:$R$96))/MEDIAN($R$88:$R$96)</f>
        <v>#VALUE!</v>
      </c>
      <c r="AC88" s="160" t="e">
        <f>ABS(S88-MEDIAN($S$88:$S$96))/MEDIAN($S$88:$S$96)</f>
        <v>#VALUE!</v>
      </c>
      <c r="AD88" s="160" t="e">
        <f>ABS(T88-MEDIAN($T$88:$T$96))/MEDIAN($T$88:$T$96)</f>
        <v>#VALUE!</v>
      </c>
    </row>
    <row r="89" spans="1:30" ht="14.4" customHeight="1">
      <c r="A89" s="1">
        <v>23</v>
      </c>
      <c r="B89" s="9"/>
      <c r="C89" s="83"/>
      <c r="D89" s="79" t="str">
        <f>IF(LEN(Q81)&lt;=135,"",IF(LEN(Q81)&lt;=260,RIGHT(Q81,LEN(Q81)-SEARCH(" ",Q81,125)),MID(Q81,SEARCH(" ",Q81,130),IF(LEN(Q81)&lt;=265,LEN(Q81),SEARCH(" ",Q81,255)-SEARCH(" ",Q81,130)))))</f>
        <v/>
      </c>
      <c r="E89" s="79"/>
      <c r="F89" s="79"/>
      <c r="G89" s="79"/>
      <c r="H89" s="79"/>
      <c r="I89" s="79"/>
      <c r="J89" s="79"/>
      <c r="K89" s="79"/>
      <c r="L89" s="79"/>
      <c r="M89" s="11"/>
      <c r="O89" s="12"/>
      <c r="P89" s="20" t="s">
        <v>160</v>
      </c>
      <c r="Q89" s="151" t="str">
        <f>IF(Sheet1!B10="","",Sheet1!B10+Lamb)</f>
        <v/>
      </c>
      <c r="R89" s="152" t="str">
        <f>IF(Sheet1!B19="","",Sheet1!B19+Lamb)</f>
        <v/>
      </c>
      <c r="S89" s="153" t="str">
        <f>IF(Sheet1!B28="","",Sheet1!B28+Lamb)</f>
        <v/>
      </c>
      <c r="T89" s="152" t="str">
        <f>IF(Sheet1!B37="","",Sheet1!B37+Lamb)</f>
        <v/>
      </c>
      <c r="V89" s="116"/>
      <c r="W89" s="1" t="s">
        <v>111</v>
      </c>
      <c r="Y89" s="13"/>
      <c r="AA89" s="160" t="e">
        <f t="shared" ref="AA89:AA96" si="16">ABS(Q89-MEDIAN($Q$88:$Q$96))/MEDIAN($Q$88:$Q$96)</f>
        <v>#VALUE!</v>
      </c>
      <c r="AB89" s="160" t="e">
        <f t="shared" ref="AB89:AB96" si="17">ABS(R89-MEDIAN($R$88:$R$96))/MEDIAN($R$88:$R$96)</f>
        <v>#VALUE!</v>
      </c>
      <c r="AC89" s="160" t="e">
        <f t="shared" ref="AC89:AC96" si="18">ABS(S89-MEDIAN($S$88:$S$96))/MEDIAN($S$88:$S$96)</f>
        <v>#VALUE!</v>
      </c>
      <c r="AD89" s="160" t="e">
        <f t="shared" ref="AD89:AD96" si="19">ABS(T89-MEDIAN($T$88:$T$96))/MEDIAN($T$88:$T$96)</f>
        <v>#VALUE!</v>
      </c>
    </row>
    <row r="90" spans="1:30" ht="14.4" customHeight="1">
      <c r="A90" s="1">
        <v>24</v>
      </c>
      <c r="B90" s="9"/>
      <c r="C90" s="83"/>
      <c r="D90" s="79" t="str">
        <f>IF(LEN(Q81)&lt;=265,"",RIGHT(Q81,LEN(Q81)-SEARCH(" ",Q81,255)))</f>
        <v/>
      </c>
      <c r="E90" s="79"/>
      <c r="F90" s="79"/>
      <c r="G90" s="79"/>
      <c r="H90" s="79"/>
      <c r="I90" s="79"/>
      <c r="J90" s="79"/>
      <c r="K90" s="79"/>
      <c r="L90" s="79"/>
      <c r="M90" s="11"/>
      <c r="O90" s="12"/>
      <c r="P90" s="20" t="s">
        <v>161</v>
      </c>
      <c r="Q90" s="151" t="str">
        <f>IF(Sheet1!B11="","",Sheet1!B11+Lamb)</f>
        <v/>
      </c>
      <c r="R90" s="152" t="str">
        <f>IF(Sheet1!B20="","",Sheet1!B20+Lamb)</f>
        <v/>
      </c>
      <c r="S90" s="153" t="str">
        <f>IF(Sheet1!B29="","",Sheet1!B29+Lamb)</f>
        <v/>
      </c>
      <c r="T90" s="152" t="str">
        <f>IF(Sheet1!B38="","",Sheet1!B38+Lamb)</f>
        <v/>
      </c>
      <c r="Y90" s="13"/>
      <c r="AA90" s="160" t="e">
        <f t="shared" si="16"/>
        <v>#VALUE!</v>
      </c>
      <c r="AB90" s="160" t="e">
        <f t="shared" si="17"/>
        <v>#VALUE!</v>
      </c>
      <c r="AC90" s="160" t="e">
        <f t="shared" si="18"/>
        <v>#VALUE!</v>
      </c>
      <c r="AD90" s="160" t="e">
        <f t="shared" si="19"/>
        <v>#VALUE!</v>
      </c>
    </row>
    <row r="91" spans="1:30" ht="14.4" customHeight="1">
      <c r="A91" s="1">
        <v>25</v>
      </c>
      <c r="B91" s="9"/>
      <c r="M91" s="11"/>
      <c r="O91" s="12"/>
      <c r="P91" s="20" t="s">
        <v>162</v>
      </c>
      <c r="Q91" s="151" t="str">
        <f>IF(Sheet1!B12="","",Sheet1!B12+Lamb)</f>
        <v/>
      </c>
      <c r="R91" s="152" t="str">
        <f>IF(Sheet1!B21="","",Sheet1!B21+Lamb)</f>
        <v/>
      </c>
      <c r="S91" s="153" t="str">
        <f>IF(Sheet1!B30="","",Sheet1!B30+Lamb)</f>
        <v/>
      </c>
      <c r="T91" s="152" t="str">
        <f>IF(Sheet1!B39="","",Sheet1!B39+Lamb)</f>
        <v/>
      </c>
      <c r="Y91" s="13"/>
      <c r="AA91" s="160" t="e">
        <f t="shared" si="16"/>
        <v>#VALUE!</v>
      </c>
      <c r="AB91" s="160" t="e">
        <f t="shared" si="17"/>
        <v>#VALUE!</v>
      </c>
      <c r="AC91" s="160" t="e">
        <f t="shared" si="18"/>
        <v>#VALUE!</v>
      </c>
      <c r="AD91" s="160" t="e">
        <f t="shared" si="19"/>
        <v>#VALUE!</v>
      </c>
    </row>
    <row r="92" spans="1:30" ht="14.4" customHeight="1">
      <c r="A92" s="1">
        <v>26</v>
      </c>
      <c r="B92" s="9"/>
      <c r="C92" s="72" t="s">
        <v>59</v>
      </c>
      <c r="M92" s="11"/>
      <c r="O92" s="12"/>
      <c r="P92" s="20" t="s">
        <v>163</v>
      </c>
      <c r="Q92" s="151" t="str">
        <f>IF(Sheet1!B13="","",Sheet1!B13+Lamb)</f>
        <v/>
      </c>
      <c r="R92" s="152" t="str">
        <f>IF(Sheet1!B22="","",Sheet1!B22+Lamb)</f>
        <v/>
      </c>
      <c r="S92" s="153" t="str">
        <f>IF(Sheet1!B31="","",Sheet1!B31+Lamb)</f>
        <v/>
      </c>
      <c r="T92" s="152" t="str">
        <f>IF(Sheet1!B40="","",Sheet1!B40+Lamb)</f>
        <v/>
      </c>
      <c r="W92" s="19" t="s">
        <v>176</v>
      </c>
      <c r="X92" s="19" t="s">
        <v>177</v>
      </c>
      <c r="Y92" s="13"/>
      <c r="AA92" s="160" t="e">
        <f t="shared" si="16"/>
        <v>#VALUE!</v>
      </c>
      <c r="AB92" s="160" t="e">
        <f t="shared" si="17"/>
        <v>#VALUE!</v>
      </c>
      <c r="AC92" s="160" t="e">
        <f t="shared" si="18"/>
        <v>#VALUE!</v>
      </c>
      <c r="AD92" s="160" t="e">
        <f t="shared" si="19"/>
        <v>#VALUE!</v>
      </c>
    </row>
    <row r="93" spans="1:30" ht="14.4" customHeight="1">
      <c r="A93" s="1">
        <v>27</v>
      </c>
      <c r="B93" s="9"/>
      <c r="D93" s="99" t="str">
        <f>IF(Q108="","",IF(LEN(Q108)&lt;=135,Q108,IF(LEN(Q108)&lt;=260,LEFT(Q108,SEARCH(" ",Q108,125)),LEFT(Q108,SEARCH(" ",Q108,130)))))</f>
        <v/>
      </c>
      <c r="E93" s="64"/>
      <c r="F93" s="64"/>
      <c r="G93" s="64"/>
      <c r="H93" s="64"/>
      <c r="I93" s="64"/>
      <c r="J93" s="64"/>
      <c r="K93" s="64"/>
      <c r="L93" s="64"/>
      <c r="M93" s="11"/>
      <c r="O93" s="12"/>
      <c r="P93" s="20" t="s">
        <v>164</v>
      </c>
      <c r="Q93" s="151" t="str">
        <f>IF(Sheet1!B14="","",Sheet1!B14+Lamb)</f>
        <v/>
      </c>
      <c r="R93" s="152" t="str">
        <f>IF(Sheet1!B23="","",Sheet1!B23+Lamb)</f>
        <v/>
      </c>
      <c r="S93" s="153" t="str">
        <f>IF(Sheet1!B32="","",Sheet1!B32+Lamb)</f>
        <v/>
      </c>
      <c r="T93" s="152" t="str">
        <f>IF(Sheet1!B41="","",Sheet1!B41+Lamb)</f>
        <v/>
      </c>
      <c r="V93" s="20" t="s">
        <v>116</v>
      </c>
      <c r="W93" s="174" t="e">
        <f>AVERAGE(Q88:R96)</f>
        <v>#DIV/0!</v>
      </c>
      <c r="X93" s="19" t="e">
        <f>STDEV(Q88:R96)</f>
        <v>#DIV/0!</v>
      </c>
      <c r="Y93" s="13"/>
      <c r="AA93" s="160" t="e">
        <f t="shared" si="16"/>
        <v>#VALUE!</v>
      </c>
      <c r="AB93" s="160" t="e">
        <f t="shared" si="17"/>
        <v>#VALUE!</v>
      </c>
      <c r="AC93" s="160" t="e">
        <f t="shared" si="18"/>
        <v>#VALUE!</v>
      </c>
      <c r="AD93" s="160" t="e">
        <f t="shared" si="19"/>
        <v>#VALUE!</v>
      </c>
    </row>
    <row r="94" spans="1:30" ht="14.4" customHeight="1">
      <c r="A94" s="1">
        <v>28</v>
      </c>
      <c r="B94" s="9"/>
      <c r="D94" s="112" t="str">
        <f>IF(LEN(Q108)&lt;=135,"",IF(LEN(Q108)&lt;=260,RIGHT(Q108,LEN(Q108)-SEARCH(" ",Q108,125)),MID(Q108,SEARCH(" ",Q108,130),IF(LEN(Q108)&lt;=265,LEN(Q108),SEARCH(" ",Q108,255)-SEARCH(" ",Q108,130)))))</f>
        <v/>
      </c>
      <c r="E94" s="67"/>
      <c r="F94" s="67"/>
      <c r="G94" s="67"/>
      <c r="H94" s="67"/>
      <c r="I94" s="67"/>
      <c r="J94" s="67"/>
      <c r="K94" s="67"/>
      <c r="L94" s="67"/>
      <c r="M94" s="11"/>
      <c r="O94" s="12"/>
      <c r="P94" s="20" t="s">
        <v>165</v>
      </c>
      <c r="Q94" s="151" t="str">
        <f>IF(Sheet1!B15="","",Sheet1!B15+Lamb)</f>
        <v/>
      </c>
      <c r="R94" s="152" t="str">
        <f>IF(Sheet1!B24="","",Sheet1!B24+Lamb)</f>
        <v/>
      </c>
      <c r="S94" s="153" t="str">
        <f>IF(Sheet1!B33="","",Sheet1!B33+Lamb)</f>
        <v/>
      </c>
      <c r="T94" s="152" t="str">
        <f>IF(Sheet1!B42="","",Sheet1!B42+Lamb)</f>
        <v/>
      </c>
      <c r="V94" s="20" t="s">
        <v>117</v>
      </c>
      <c r="W94" s="174" t="e">
        <f>AVERAGE(S88:T96)</f>
        <v>#DIV/0!</v>
      </c>
      <c r="X94" s="19" t="e">
        <f>STDEV(S88:T96)</f>
        <v>#DIV/0!</v>
      </c>
      <c r="Y94" s="13"/>
      <c r="AA94" s="160" t="e">
        <f t="shared" si="16"/>
        <v>#VALUE!</v>
      </c>
      <c r="AB94" s="160" t="e">
        <f t="shared" si="17"/>
        <v>#VALUE!</v>
      </c>
      <c r="AC94" s="160" t="e">
        <f t="shared" si="18"/>
        <v>#VALUE!</v>
      </c>
      <c r="AD94" s="160" t="e">
        <f t="shared" si="19"/>
        <v>#VALUE!</v>
      </c>
    </row>
    <row r="95" spans="1:30" ht="14.4" customHeight="1">
      <c r="A95" s="1">
        <v>29</v>
      </c>
      <c r="B95" s="9"/>
      <c r="D95" s="112" t="str">
        <f>IF(LEN(Q108)&lt;=265,"",RIGHT(Q108,LEN(Q108)-SEARCH(" ",Q108,255)))</f>
        <v/>
      </c>
      <c r="E95" s="67"/>
      <c r="F95" s="67"/>
      <c r="G95" s="67"/>
      <c r="H95" s="67"/>
      <c r="I95" s="67"/>
      <c r="J95" s="67"/>
      <c r="K95" s="67"/>
      <c r="L95" s="67"/>
      <c r="M95" s="11"/>
      <c r="O95" s="12"/>
      <c r="P95" s="20" t="s">
        <v>166</v>
      </c>
      <c r="Q95" s="151" t="str">
        <f>IF(Sheet1!B16="","",Sheet1!B16+Lamb)</f>
        <v/>
      </c>
      <c r="R95" s="152" t="str">
        <f>IF(Sheet1!B25="","",Sheet1!B25+Lamb)</f>
        <v/>
      </c>
      <c r="S95" s="153" t="str">
        <f>IF(Sheet1!B34="","",Sheet1!B34+Lamb)</f>
        <v/>
      </c>
      <c r="T95" s="152" t="str">
        <f>IF(Sheet1!B43="","",Sheet1!B43+Lamb)</f>
        <v/>
      </c>
      <c r="Y95" s="13"/>
      <c r="AA95" s="160" t="e">
        <f t="shared" si="16"/>
        <v>#VALUE!</v>
      </c>
      <c r="AB95" s="160" t="e">
        <f t="shared" si="17"/>
        <v>#VALUE!</v>
      </c>
      <c r="AC95" s="160" t="e">
        <f t="shared" si="18"/>
        <v>#VALUE!</v>
      </c>
      <c r="AD95" s="160" t="e">
        <f t="shared" si="19"/>
        <v>#VALUE!</v>
      </c>
    </row>
    <row r="96" spans="1:30" ht="14.4" customHeight="1" thickBot="1">
      <c r="A96" s="1">
        <v>30</v>
      </c>
      <c r="B96" s="9"/>
      <c r="D96" s="112" t="str">
        <f>IF(Q110="","",IF(LEN(Q110)&lt;=135,Q110,IF(LEN(Q110)&lt;=260,LEFT(Q110,SEARCH(" ",Q110,125)),LEFT(Q110,SEARCH(" ",Q110,130)))))</f>
        <v/>
      </c>
      <c r="E96" s="67"/>
      <c r="F96" s="67"/>
      <c r="G96" s="67"/>
      <c r="H96" s="67"/>
      <c r="I96" s="67"/>
      <c r="J96" s="67"/>
      <c r="K96" s="67"/>
      <c r="L96" s="67"/>
      <c r="M96" s="11"/>
      <c r="O96" s="12"/>
      <c r="P96" s="20" t="s">
        <v>167</v>
      </c>
      <c r="Q96" s="154" t="str">
        <f>IF(Sheet1!B17="","",Sheet1!B17+Lamb)</f>
        <v/>
      </c>
      <c r="R96" s="155" t="str">
        <f>IF(Sheet1!B26="","",Sheet1!B26+Lamb)</f>
        <v/>
      </c>
      <c r="S96" s="156" t="str">
        <f>IF(Sheet1!B35="","",Sheet1!B35+Lamb)</f>
        <v/>
      </c>
      <c r="T96" s="155" t="str">
        <f>IF(Sheet1!B44="","",Sheet1!B44+Lamb)</f>
        <v/>
      </c>
      <c r="Y96" s="13"/>
      <c r="AA96" s="160" t="e">
        <f t="shared" si="16"/>
        <v>#VALUE!</v>
      </c>
      <c r="AB96" s="160" t="e">
        <f t="shared" si="17"/>
        <v>#VALUE!</v>
      </c>
      <c r="AC96" s="160" t="e">
        <f t="shared" si="18"/>
        <v>#VALUE!</v>
      </c>
      <c r="AD96" s="160" t="e">
        <f t="shared" si="19"/>
        <v>#VALUE!</v>
      </c>
    </row>
    <row r="97" spans="1:25" ht="14.4" customHeight="1">
      <c r="A97" s="1">
        <v>31</v>
      </c>
      <c r="B97" s="9"/>
      <c r="D97" s="112" t="str">
        <f>IF(LEN(Q110)&lt;=135,"",IF(LEN(Q110)&lt;=260,RIGHT(Q110,LEN(Q110)-SEARCH(" ",Q110,125)),MID(Q110,SEARCH(" ",Q110,130),IF(LEN(Q110)&lt;=265,LEN(Q110),SEARCH(" ",Q110,255)-SEARCH(" ",Q110,130)))))</f>
        <v/>
      </c>
      <c r="E97" s="67"/>
      <c r="F97" s="67"/>
      <c r="G97" s="67"/>
      <c r="H97" s="67"/>
      <c r="I97" s="67"/>
      <c r="J97" s="67"/>
      <c r="K97" s="67"/>
      <c r="L97" s="67"/>
      <c r="M97" s="11"/>
      <c r="O97" s="12"/>
      <c r="P97" s="20" t="s">
        <v>118</v>
      </c>
      <c r="Q97" s="117" t="str">
        <f>IF(Q88="","",AVERAGE(Q88:Q92))</f>
        <v/>
      </c>
      <c r="R97" s="118" t="str">
        <f>IF(R88="","",AVERAGE(R88:R92))</f>
        <v/>
      </c>
      <c r="S97" s="119" t="str">
        <f>IF(S88="","",AVERAGE(S88:S92))</f>
        <v/>
      </c>
      <c r="T97" s="118" t="str">
        <f>IF(T88="","",AVERAGE(T88:T92))</f>
        <v/>
      </c>
      <c r="Y97" s="13"/>
    </row>
    <row r="98" spans="1:25" ht="14.4" customHeight="1" thickBot="1">
      <c r="A98" s="1">
        <v>32</v>
      </c>
      <c r="B98" s="9"/>
      <c r="D98" s="112" t="str">
        <f>IF(LEN(Q110)&lt;=265,"",RIGHT(Q110,LEN(Q110)-SEARCH(" ",Q110,255)))</f>
        <v/>
      </c>
      <c r="E98" s="67"/>
      <c r="F98" s="67"/>
      <c r="G98" s="67"/>
      <c r="H98" s="67"/>
      <c r="I98" s="67"/>
      <c r="J98" s="67"/>
      <c r="K98" s="67"/>
      <c r="L98" s="67"/>
      <c r="M98" s="11"/>
      <c r="O98" s="12"/>
      <c r="P98" s="20" t="s">
        <v>119</v>
      </c>
      <c r="Q98" s="144" t="str">
        <f>IF(Q88="","",STDEV(Q88:Q92))</f>
        <v/>
      </c>
      <c r="R98" s="145" t="str">
        <f>IF(R88="","",STDEV(R88:R92))</f>
        <v/>
      </c>
      <c r="S98" s="146" t="str">
        <f>IF(S88="","",STDEV(S88:S92))</f>
        <v/>
      </c>
      <c r="T98" s="145" t="str">
        <f>IF(T88="","",STDEV(T88:T92))</f>
        <v/>
      </c>
      <c r="Y98" s="13"/>
    </row>
    <row r="99" spans="1:25" ht="14.4" customHeight="1" thickBot="1">
      <c r="A99" s="1">
        <v>33</v>
      </c>
      <c r="B99" s="9"/>
      <c r="D99" s="112" t="str">
        <f>IF(Q112="","",IF(LEN(Q112)&lt;=135,Q112,IF(LEN(Q112)&lt;=260,LEFT(Q112,SEARCH(" ",Q112,125)),LEFT(Q112,SEARCH(" ",Q112,130)))))</f>
        <v/>
      </c>
      <c r="E99" s="67"/>
      <c r="F99" s="67"/>
      <c r="G99" s="67"/>
      <c r="H99" s="67"/>
      <c r="I99" s="67"/>
      <c r="J99" s="67"/>
      <c r="K99" s="67"/>
      <c r="L99" s="67"/>
      <c r="M99" s="11"/>
      <c r="O99" s="12"/>
      <c r="P99" s="20" t="s">
        <v>120</v>
      </c>
      <c r="Q99" s="147" t="str">
        <f>IF(Q88="","",2*(MAX(Q88:Q96)-MIN(Q88:Q96))/(MIN(Q88:Q96)+MAX(Q88:Q96)))</f>
        <v/>
      </c>
      <c r="R99" s="148" t="str">
        <f>IF(R88="","",2*(MAX(R88:R96)-MIN(R88:R96))/(MIN(R88:R96)+MAX(R88:R96)))</f>
        <v/>
      </c>
      <c r="S99" s="149" t="str">
        <f>IF(S88="","",2*(MAX(S88:S96)-MIN(S88:S96))/(MIN(S88:S96)+MAX(S88:S96)))</f>
        <v/>
      </c>
      <c r="T99" s="148" t="str">
        <f>IF(T88="","",2*(MAX(T88:T96)-MIN(T88:T96))/(MIN(T88:T96)+MAX(T88:T96)))</f>
        <v/>
      </c>
      <c r="U99" s="28" t="s">
        <v>56</v>
      </c>
      <c r="V99" s="1" t="s">
        <v>113</v>
      </c>
      <c r="Y99" s="13"/>
    </row>
    <row r="100" spans="1:25" ht="14.4" customHeight="1" thickBot="1">
      <c r="A100" s="1">
        <v>34</v>
      </c>
      <c r="B100" s="9"/>
      <c r="D100" s="112" t="str">
        <f>IF(LEN(Q112)&lt;=135,"",IF(LEN(Q112)&lt;=260,RIGHT(Q112,LEN(Q112)-SEARCH(" ",Q112,125)),MID(Q112,SEARCH(" ",Q112,130),IF(LEN(Q112)&lt;=265,LEN(Q112),SEARCH(" ",Q112,255)-SEARCH(" ",Q112,130)))))</f>
        <v/>
      </c>
      <c r="E100" s="67"/>
      <c r="F100" s="67"/>
      <c r="G100" s="67"/>
      <c r="H100" s="67"/>
      <c r="I100" s="67"/>
      <c r="J100" s="67"/>
      <c r="K100" s="67"/>
      <c r="L100" s="67"/>
      <c r="M100" s="11"/>
      <c r="O100" s="12"/>
      <c r="P100" s="20" t="s">
        <v>175</v>
      </c>
      <c r="Q100" s="158" t="str">
        <f>IF(Q88="","",MAX(AA88:AA96))</f>
        <v/>
      </c>
      <c r="R100" s="159" t="str">
        <f>IF(R88="","",MAX(AB88:AB96))</f>
        <v/>
      </c>
      <c r="S100" s="158" t="str">
        <f>IF(S88="","",MAX(AC88:AC96))</f>
        <v/>
      </c>
      <c r="T100" s="159" t="str">
        <f>IF(T88="","",MAX(AD88:AD96))</f>
        <v/>
      </c>
      <c r="V100" s="1" t="s">
        <v>173</v>
      </c>
      <c r="Y100" s="13"/>
    </row>
    <row r="101" spans="1:25" ht="14.4" customHeight="1">
      <c r="A101" s="1">
        <v>35</v>
      </c>
      <c r="B101" s="9"/>
      <c r="D101" s="112" t="str">
        <f>IF(LEN(Q112)&lt;=265,"",RIGHT(Q112,LEN(Q112)-SEARCH(" ",Q112,255)))</f>
        <v/>
      </c>
      <c r="E101" s="67"/>
      <c r="F101" s="67"/>
      <c r="G101" s="67"/>
      <c r="H101" s="67"/>
      <c r="I101" s="67"/>
      <c r="J101" s="67"/>
      <c r="K101" s="67"/>
      <c r="L101" s="67"/>
      <c r="M101" s="11"/>
      <c r="O101" s="12"/>
      <c r="P101" s="20" t="s">
        <v>59</v>
      </c>
      <c r="Q101" s="143" t="str">
        <f>IF(Q103&lt;&gt;"",Q103,IF(AB62="","",AB62))</f>
        <v/>
      </c>
      <c r="R101" s="64"/>
      <c r="S101" s="64"/>
      <c r="T101" s="64"/>
      <c r="U101" s="64"/>
      <c r="X101" s="64"/>
      <c r="Y101" s="13"/>
    </row>
    <row r="102" spans="1:25" ht="14.4" customHeight="1">
      <c r="A102" s="1">
        <v>36</v>
      </c>
      <c r="B102" s="9"/>
      <c r="D102" s="112" t="str">
        <f>IF(Q114="","",IF(LEN(Q114)&lt;=135,Q114,IF(LEN(Q114)&lt;=260,LEFT(Q114,SEARCH(" ",Q114,125)),LEFT(Q114,SEARCH(" ",Q114,130)))))</f>
        <v/>
      </c>
      <c r="E102" s="67"/>
      <c r="F102" s="67"/>
      <c r="G102" s="67"/>
      <c r="H102" s="67"/>
      <c r="I102" s="67"/>
      <c r="J102" s="67"/>
      <c r="K102" s="67"/>
      <c r="L102" s="67"/>
      <c r="M102" s="11"/>
      <c r="O102" s="12"/>
      <c r="P102" s="80" t="s">
        <v>61</v>
      </c>
      <c r="Q102" s="112"/>
      <c r="R102" s="81">
        <f>LEN(Q101)</f>
        <v>0</v>
      </c>
      <c r="S102" s="67"/>
      <c r="T102" s="67"/>
      <c r="U102" s="67"/>
      <c r="V102" s="67"/>
      <c r="W102" s="67"/>
      <c r="X102" s="67"/>
      <c r="Y102" s="13"/>
    </row>
    <row r="103" spans="1:25" ht="14.4" customHeight="1">
      <c r="A103" s="1">
        <v>37</v>
      </c>
      <c r="B103" s="9"/>
      <c r="D103" s="112" t="str">
        <f>IF(LEN(Q114)&lt;=135,"",IF(LEN(Q114)&lt;=260,RIGHT(Q114,LEN(Q114)-SEARCH(" ",Q114,125)),MID(Q114,SEARCH(" ",Q114,130),IF(LEN(Q114)&lt;=265,LEN(Q114),SEARCH(" ",Q114,255)-SEARCH(" ",Q114,130)))))</f>
        <v/>
      </c>
      <c r="E103" s="67"/>
      <c r="F103" s="67"/>
      <c r="G103" s="67"/>
      <c r="H103" s="67"/>
      <c r="I103" s="67"/>
      <c r="J103" s="67"/>
      <c r="K103" s="67"/>
      <c r="L103" s="67"/>
      <c r="M103" s="11"/>
      <c r="O103" s="12"/>
      <c r="P103" s="20" t="s">
        <v>63</v>
      </c>
      <c r="Q103" s="66"/>
      <c r="R103" s="67"/>
      <c r="S103" s="67"/>
      <c r="T103" s="67"/>
      <c r="U103" s="67"/>
      <c r="V103" s="67"/>
      <c r="W103" s="67"/>
      <c r="X103" s="67"/>
      <c r="Y103" s="13"/>
    </row>
    <row r="104" spans="1:25" ht="14.4" customHeight="1" thickBot="1">
      <c r="A104" s="1">
        <v>38</v>
      </c>
      <c r="B104" s="9"/>
      <c r="D104" s="112" t="str">
        <f>IF(LEN(Q114)&lt;=265,"",RIGHT(Q114,LEN(Q114)-SEARCH(" ",Q114,255)))</f>
        <v/>
      </c>
      <c r="E104" s="67"/>
      <c r="F104" s="67"/>
      <c r="G104" s="67"/>
      <c r="H104" s="67"/>
      <c r="I104" s="67"/>
      <c r="J104" s="67"/>
      <c r="K104" s="67"/>
      <c r="L104" s="67"/>
      <c r="M104" s="11"/>
      <c r="O104" s="25"/>
      <c r="P104" s="26"/>
      <c r="Q104" s="26"/>
      <c r="R104" s="26"/>
      <c r="S104" s="26"/>
      <c r="T104" s="26"/>
      <c r="U104" s="26"/>
      <c r="V104" s="26"/>
      <c r="W104" s="26"/>
      <c r="X104" s="26"/>
      <c r="Y104" s="27"/>
    </row>
    <row r="105" spans="1:25" ht="14.4" customHeight="1">
      <c r="A105" s="1">
        <v>39</v>
      </c>
      <c r="B105" s="9"/>
      <c r="D105" s="112" t="str">
        <f>IF(Q116="","",IF(LEN(Q116)&lt;=135,Q116,IF(LEN(Q116)&lt;=260,LEFT(Q116,SEARCH(" ",Q116,125)),LEFT(Q116,SEARCH(" ",Q116,130)))))</f>
        <v/>
      </c>
      <c r="E105" s="67"/>
      <c r="F105" s="67"/>
      <c r="G105" s="67"/>
      <c r="H105" s="67"/>
      <c r="I105" s="67"/>
      <c r="J105" s="67"/>
      <c r="K105" s="67"/>
      <c r="L105" s="67"/>
      <c r="M105" s="11"/>
    </row>
    <row r="106" spans="1:25" ht="14.4" customHeight="1" thickBot="1">
      <c r="A106" s="1">
        <v>40</v>
      </c>
      <c r="B106" s="9"/>
      <c r="D106" s="112" t="str">
        <f>IF(LEN(Q116)&lt;=135,"",IF(LEN(Q116)&lt;=260,RIGHT(Q116,LEN(Q116)-SEARCH(" ",Q116,125)),MID(Q116,SEARCH(" ",Q116,130),IF(LEN(Q116)&lt;=265,LEN(Q116),SEARCH(" ",Q116,255)-SEARCH(" ",Q116,130)))))</f>
        <v/>
      </c>
      <c r="E106" s="67"/>
      <c r="F106" s="67"/>
      <c r="G106" s="67"/>
      <c r="H106" s="67"/>
      <c r="I106" s="67"/>
      <c r="J106" s="67"/>
      <c r="K106" s="67"/>
      <c r="L106" s="67"/>
      <c r="M106" s="11"/>
      <c r="T106" s="120" t="s">
        <v>121</v>
      </c>
    </row>
    <row r="107" spans="1:25" ht="14.4" customHeight="1">
      <c r="A107" s="1">
        <v>41</v>
      </c>
      <c r="B107" s="9"/>
      <c r="D107" s="112" t="str">
        <f>IF(LEN(Q116)&lt;=265,"",RIGHT(Q116,LEN(Q116)-SEARCH(" ",Q116,255)))</f>
        <v/>
      </c>
      <c r="E107" s="67"/>
      <c r="F107" s="67"/>
      <c r="G107" s="67"/>
      <c r="H107" s="67"/>
      <c r="I107" s="67"/>
      <c r="J107" s="67"/>
      <c r="K107" s="67"/>
      <c r="L107" s="67"/>
      <c r="M107" s="11"/>
      <c r="O107" s="45"/>
      <c r="P107" s="6"/>
      <c r="Q107" s="6"/>
      <c r="R107" s="6"/>
      <c r="S107" s="121" t="s">
        <v>122</v>
      </c>
      <c r="T107" s="6"/>
      <c r="U107" s="6"/>
      <c r="V107" s="6"/>
      <c r="W107" s="6"/>
      <c r="X107" s="6"/>
      <c r="Y107" s="7"/>
    </row>
    <row r="108" spans="1:25" ht="14.4" customHeight="1">
      <c r="A108" s="1">
        <v>42</v>
      </c>
      <c r="B108" s="9"/>
      <c r="D108" s="112" t="str">
        <f>IF(Q118="","",IF(LEN(Q118)&lt;=135,Q118,IF(LEN(Q118)&lt;=260,LEFT(Q118,SEARCH(" ",Q118,125)),LEFT(Q118,SEARCH(" ",Q118,130)))))</f>
        <v/>
      </c>
      <c r="E108" s="67"/>
      <c r="F108" s="67"/>
      <c r="G108" s="67"/>
      <c r="H108" s="67"/>
      <c r="I108" s="67"/>
      <c r="J108" s="67"/>
      <c r="K108" s="67"/>
      <c r="L108" s="67"/>
      <c r="M108" s="11"/>
      <c r="O108" s="12"/>
      <c r="P108" s="20" t="s">
        <v>59</v>
      </c>
      <c r="Q108" s="122"/>
      <c r="R108" s="123"/>
      <c r="S108" s="124" t="str">
        <f>IF(AB64="","",AB64)</f>
        <v/>
      </c>
      <c r="T108" s="64"/>
      <c r="U108" s="64"/>
      <c r="X108" s="64"/>
      <c r="Y108" s="13"/>
    </row>
    <row r="109" spans="1:25" ht="14.4" customHeight="1">
      <c r="A109" s="1">
        <v>43</v>
      </c>
      <c r="B109" s="9"/>
      <c r="D109" s="112" t="str">
        <f>IF(LEN(Q118)&lt;=135,"",IF(LEN(Q118)&lt;=260,RIGHT(Q118,LEN(Q118)-SEARCH(" ",Q118,125)),MID(Q118,SEARCH(" ",Q118,130),IF(LEN(Q118)&lt;=265,LEN(Q118),SEARCH(" ",Q118,255)-SEARCH(" ",Q118,130)))))</f>
        <v/>
      </c>
      <c r="E109" s="67"/>
      <c r="F109" s="67"/>
      <c r="G109" s="67"/>
      <c r="H109" s="67"/>
      <c r="I109" s="67"/>
      <c r="J109" s="67"/>
      <c r="K109" s="67"/>
      <c r="L109" s="67"/>
      <c r="M109" s="11"/>
      <c r="O109" s="12"/>
      <c r="P109" s="80" t="s">
        <v>61</v>
      </c>
      <c r="Q109" s="112"/>
      <c r="R109" s="125">
        <f>LEN(Q108)</f>
        <v>0</v>
      </c>
      <c r="S109" s="67"/>
      <c r="T109" s="67"/>
      <c r="U109" s="126"/>
      <c r="V109" s="67"/>
      <c r="W109" s="67"/>
      <c r="X109" s="67"/>
      <c r="Y109" s="13"/>
    </row>
    <row r="110" spans="1:25" ht="14.4" customHeight="1">
      <c r="A110" s="1">
        <v>44</v>
      </c>
      <c r="B110" s="9"/>
      <c r="D110" s="112" t="str">
        <f>IF(LEN(Q118)&lt;=265,"",RIGHT(Q118,LEN(Q118)-SEARCH(" ",Q118,255)))</f>
        <v/>
      </c>
      <c r="E110" s="67"/>
      <c r="F110" s="67"/>
      <c r="G110" s="67"/>
      <c r="H110" s="67"/>
      <c r="I110" s="67"/>
      <c r="J110" s="67"/>
      <c r="K110" s="67"/>
      <c r="L110" s="67"/>
      <c r="M110" s="11"/>
      <c r="O110" s="12"/>
      <c r="P110" s="20" t="s">
        <v>123</v>
      </c>
      <c r="Q110" s="122"/>
      <c r="R110" s="123"/>
      <c r="S110" s="124" t="str">
        <f>IF(AB66="","",AB66)</f>
        <v/>
      </c>
      <c r="T110" s="64"/>
      <c r="U110" s="64"/>
      <c r="X110" s="64"/>
      <c r="Y110" s="13"/>
    </row>
    <row r="111" spans="1:25" ht="14.4" customHeight="1">
      <c r="A111" s="1">
        <v>45</v>
      </c>
      <c r="B111" s="9"/>
      <c r="D111" s="112" t="str">
        <f>IF(Q120="","",IF(LEN(Q120)&lt;=135,Q120,IF(LEN(Q120)&lt;=260,LEFT(Q120,SEARCH(" ",Q120,125)),LEFT(Q120,SEARCH(" ",Q120,130)))))</f>
        <v/>
      </c>
      <c r="E111" s="67"/>
      <c r="F111" s="67"/>
      <c r="G111" s="67"/>
      <c r="H111" s="67"/>
      <c r="I111" s="67"/>
      <c r="J111" s="67"/>
      <c r="K111" s="67"/>
      <c r="L111" s="67"/>
      <c r="M111" s="11"/>
      <c r="O111" s="12"/>
      <c r="P111" s="80" t="s">
        <v>61</v>
      </c>
      <c r="Q111" s="112"/>
      <c r="R111" s="125">
        <f>LEN(Q110)</f>
        <v>0</v>
      </c>
      <c r="S111" s="67"/>
      <c r="T111" s="67"/>
      <c r="U111" s="126"/>
      <c r="V111" s="67"/>
      <c r="W111" s="67"/>
      <c r="X111" s="67"/>
      <c r="Y111" s="13"/>
    </row>
    <row r="112" spans="1:25" ht="14.4" customHeight="1">
      <c r="A112" s="1">
        <v>46</v>
      </c>
      <c r="B112" s="9"/>
      <c r="D112" s="112" t="str">
        <f>IF(LEN(Q120)&lt;=135,"",IF(LEN(Q120)&lt;=260,RIGHT(Q120,LEN(Q120)-SEARCH(" ",Q120,125)),MID(Q120,SEARCH(" ",Q120,130),IF(LEN(Q120)&lt;=265,LEN(Q120),SEARCH(" ",Q120,255)-SEARCH(" ",Q120,130)))))</f>
        <v/>
      </c>
      <c r="E112" s="67"/>
      <c r="F112" s="67"/>
      <c r="G112" s="67"/>
      <c r="H112" s="67"/>
      <c r="I112" s="67"/>
      <c r="J112" s="67"/>
      <c r="K112" s="67"/>
      <c r="L112" s="67"/>
      <c r="M112" s="11"/>
      <c r="O112" s="12"/>
      <c r="P112" s="20" t="s">
        <v>123</v>
      </c>
      <c r="Q112" s="122"/>
      <c r="R112" s="123"/>
      <c r="S112" s="124" t="str">
        <f>IF(AB68="","",AB68)</f>
        <v/>
      </c>
      <c r="T112" s="64"/>
      <c r="U112" s="64"/>
      <c r="X112" s="64"/>
      <c r="Y112" s="13"/>
    </row>
    <row r="113" spans="1:25" ht="14.4" customHeight="1">
      <c r="A113" s="1">
        <v>47</v>
      </c>
      <c r="B113" s="9"/>
      <c r="D113" s="112" t="str">
        <f>IF(LEN(Q120)&lt;=265,"",RIGHT(Q120,LEN(Q120)-SEARCH(" ",Q120,255)))</f>
        <v/>
      </c>
      <c r="E113" s="67"/>
      <c r="F113" s="67"/>
      <c r="G113" s="67"/>
      <c r="H113" s="67"/>
      <c r="I113" s="67"/>
      <c r="J113" s="67"/>
      <c r="K113" s="67"/>
      <c r="L113" s="67"/>
      <c r="M113" s="11"/>
      <c r="O113" s="12"/>
      <c r="P113" s="80" t="s">
        <v>61</v>
      </c>
      <c r="Q113" s="112"/>
      <c r="R113" s="125">
        <f>LEN(Q112)</f>
        <v>0</v>
      </c>
      <c r="S113" s="67"/>
      <c r="T113" s="67"/>
      <c r="U113" s="126"/>
      <c r="V113" s="67"/>
      <c r="W113" s="67"/>
      <c r="X113" s="67"/>
      <c r="Y113" s="13"/>
    </row>
    <row r="114" spans="1:25" ht="14.4" customHeight="1">
      <c r="A114" s="1">
        <v>48</v>
      </c>
      <c r="B114" s="9"/>
      <c r="D114" s="112" t="str">
        <f>IF(Q122="","",IF(LEN(Q122)&lt;=135,Q122,IF(LEN(Q122)&lt;=260,LEFT(Q122,SEARCH(" ",Q122,125)),LEFT(Q122,SEARCH(" ",Q122,130)))))</f>
        <v/>
      </c>
      <c r="E114" s="67"/>
      <c r="F114" s="67"/>
      <c r="G114" s="67"/>
      <c r="H114" s="67"/>
      <c r="I114" s="67"/>
      <c r="J114" s="67"/>
      <c r="K114" s="67"/>
      <c r="L114" s="67"/>
      <c r="M114" s="11"/>
      <c r="O114" s="12"/>
      <c r="P114" s="20" t="s">
        <v>123</v>
      </c>
      <c r="Q114" s="122"/>
      <c r="R114" s="123"/>
      <c r="S114" s="124" t="str">
        <f>IF(AB70="","",AB70)</f>
        <v/>
      </c>
      <c r="T114" s="64"/>
      <c r="U114" s="64"/>
      <c r="X114" s="64"/>
      <c r="Y114" s="13"/>
    </row>
    <row r="115" spans="1:25" ht="14.4" customHeight="1">
      <c r="A115" s="1">
        <v>49</v>
      </c>
      <c r="B115" s="9"/>
      <c r="D115" s="112" t="str">
        <f>IF(LEN(Q122)&lt;=135,"",IF(LEN(Q122)&lt;=260,RIGHT(Q122,LEN(Q122)-SEARCH(" ",Q122,125)),MID(Q122,SEARCH(" ",Q122,130),IF(LEN(Q122)&lt;=265,LEN(Q122),SEARCH(" ",Q122,255)-SEARCH(" ",Q122,130)))))</f>
        <v/>
      </c>
      <c r="E115" s="67"/>
      <c r="F115" s="67"/>
      <c r="G115" s="67"/>
      <c r="H115" s="67"/>
      <c r="I115" s="67"/>
      <c r="J115" s="67"/>
      <c r="K115" s="67"/>
      <c r="L115" s="67"/>
      <c r="M115" s="11"/>
      <c r="O115" s="12"/>
      <c r="P115" s="80" t="s">
        <v>61</v>
      </c>
      <c r="Q115" s="112"/>
      <c r="R115" s="125">
        <f>LEN(Q114)</f>
        <v>0</v>
      </c>
      <c r="S115" s="67"/>
      <c r="T115" s="67"/>
      <c r="U115" s="126"/>
      <c r="V115" s="67"/>
      <c r="W115" s="67"/>
      <c r="X115" s="67"/>
      <c r="Y115" s="13"/>
    </row>
    <row r="116" spans="1:25" ht="14.4" customHeight="1">
      <c r="A116" s="1">
        <v>50</v>
      </c>
      <c r="B116" s="9"/>
      <c r="D116" s="112" t="str">
        <f>IF(LEN(Q122)&lt;=265,"",RIGHT(Q122,LEN(Q122)-SEARCH(" ",Q122,255)))</f>
        <v/>
      </c>
      <c r="E116" s="67"/>
      <c r="F116" s="67"/>
      <c r="G116" s="67"/>
      <c r="H116" s="67"/>
      <c r="I116" s="67"/>
      <c r="J116" s="67"/>
      <c r="K116" s="67"/>
      <c r="L116" s="67"/>
      <c r="M116" s="11"/>
      <c r="O116" s="12"/>
      <c r="P116" s="20" t="s">
        <v>123</v>
      </c>
      <c r="Q116" s="122"/>
      <c r="R116" s="123"/>
      <c r="S116" s="124" t="str">
        <f>IF(AB72="","",AB72)</f>
        <v/>
      </c>
      <c r="T116" s="64"/>
      <c r="U116" s="64"/>
      <c r="X116" s="64"/>
      <c r="Y116" s="13"/>
    </row>
    <row r="117" spans="1:25" ht="14.4" customHeight="1">
      <c r="A117" s="1">
        <v>51</v>
      </c>
      <c r="B117" s="9"/>
      <c r="D117" s="112" t="str">
        <f>IF(Q124="","",IF(LEN(Q124)&lt;=135,Q124,IF(LEN(Q124)&lt;=260,LEFT(Q124,SEARCH(" ",Q124,125)),LEFT(Q124,SEARCH(" ",Q124,130)))))</f>
        <v/>
      </c>
      <c r="E117" s="67"/>
      <c r="F117" s="67"/>
      <c r="G117" s="67"/>
      <c r="H117" s="67"/>
      <c r="I117" s="67"/>
      <c r="J117" s="67"/>
      <c r="K117" s="67"/>
      <c r="L117" s="67"/>
      <c r="M117" s="11"/>
      <c r="O117" s="12"/>
      <c r="P117" s="80" t="s">
        <v>61</v>
      </c>
      <c r="Q117" s="112"/>
      <c r="R117" s="125">
        <f>LEN(Q116)</f>
        <v>0</v>
      </c>
      <c r="S117" s="67"/>
      <c r="T117" s="67"/>
      <c r="U117" s="126"/>
      <c r="V117" s="67"/>
      <c r="W117" s="67"/>
      <c r="X117" s="67"/>
      <c r="Y117" s="13"/>
    </row>
    <row r="118" spans="1:25" ht="14.4" customHeight="1">
      <c r="A118" s="1">
        <v>52</v>
      </c>
      <c r="B118" s="9"/>
      <c r="D118" s="112" t="str">
        <f>IF(LEN(Q124)&lt;=135,"",IF(LEN(Q124)&lt;=260,RIGHT(Q124,LEN(Q124)-SEARCH(" ",Q124,125)),MID(Q124,SEARCH(" ",Q124,130),IF(LEN(Q124)&lt;=265,LEN(Q124),SEARCH(" ",Q124,255)-SEARCH(" ",Q124,130)))))</f>
        <v/>
      </c>
      <c r="E118" s="67"/>
      <c r="F118" s="67"/>
      <c r="G118" s="67"/>
      <c r="H118" s="67"/>
      <c r="I118" s="67"/>
      <c r="J118" s="67"/>
      <c r="K118" s="67"/>
      <c r="L118" s="67"/>
      <c r="M118" s="11"/>
      <c r="O118" s="12"/>
      <c r="P118" s="20" t="s">
        <v>123</v>
      </c>
      <c r="Q118" s="122"/>
      <c r="R118" s="123"/>
      <c r="S118" s="124" t="str">
        <f>IF(AB74="","",AB74)</f>
        <v/>
      </c>
      <c r="T118" s="64"/>
      <c r="U118" s="64"/>
      <c r="X118" s="64"/>
      <c r="Y118" s="13"/>
    </row>
    <row r="119" spans="1:25" ht="14.4" customHeight="1">
      <c r="A119" s="1">
        <v>53</v>
      </c>
      <c r="B119" s="9"/>
      <c r="D119" s="112" t="str">
        <f>IF(LEN(Q124)&lt;=265,"",RIGHT(Q124,LEN(Q124)-SEARCH(" ",Q124,255)))</f>
        <v/>
      </c>
      <c r="E119" s="67"/>
      <c r="F119" s="67"/>
      <c r="G119" s="67"/>
      <c r="H119" s="67"/>
      <c r="I119" s="67"/>
      <c r="J119" s="67"/>
      <c r="K119" s="67"/>
      <c r="L119" s="67"/>
      <c r="M119" s="11"/>
      <c r="O119" s="12"/>
      <c r="P119" s="80" t="s">
        <v>61</v>
      </c>
      <c r="Q119" s="112"/>
      <c r="R119" s="125">
        <f>LEN(Q118)</f>
        <v>0</v>
      </c>
      <c r="S119" s="67"/>
      <c r="T119" s="67"/>
      <c r="U119" s="67"/>
      <c r="V119" s="67"/>
      <c r="W119" s="67"/>
      <c r="X119" s="67"/>
      <c r="Y119" s="13"/>
    </row>
    <row r="120" spans="1:25" ht="14.4" customHeight="1">
      <c r="A120" s="1">
        <v>54</v>
      </c>
      <c r="B120" s="9"/>
      <c r="D120" s="112" t="str">
        <f>IF(Q126="","",IF(LEN(Q126)&lt;=135,Q126,IF(LEN(Q126)&lt;=260,LEFT(Q126,SEARCH(" ",Q126,125)),LEFT(Q126,SEARCH(" ",Q126,130)))))</f>
        <v/>
      </c>
      <c r="E120" s="67"/>
      <c r="F120" s="67"/>
      <c r="G120" s="67"/>
      <c r="H120" s="67"/>
      <c r="I120" s="67"/>
      <c r="J120" s="67"/>
      <c r="K120" s="67"/>
      <c r="L120" s="67"/>
      <c r="M120" s="11"/>
      <c r="O120" s="12"/>
      <c r="P120" s="20" t="s">
        <v>123</v>
      </c>
      <c r="Q120" s="122"/>
      <c r="R120" s="123"/>
      <c r="S120" s="124" t="str">
        <f>IF(AB76="","",AB76)</f>
        <v/>
      </c>
      <c r="T120" s="64"/>
      <c r="U120" s="64"/>
      <c r="X120" s="64"/>
      <c r="Y120" s="13"/>
    </row>
    <row r="121" spans="1:25" ht="14.4" customHeight="1">
      <c r="A121" s="1">
        <v>55</v>
      </c>
      <c r="B121" s="9"/>
      <c r="D121" s="112" t="str">
        <f>IF(LEN(Q126)&lt;=135,"",IF(LEN(Q126)&lt;=260,RIGHT(Q126,LEN(Q126)-SEARCH(" ",Q126,125)),MID(Q126,SEARCH(" ",Q126,130),IF(LEN(Q126)&lt;=265,LEN(Q126),SEARCH(" ",Q126,255)-SEARCH(" ",Q126,130)))))</f>
        <v/>
      </c>
      <c r="E121" s="67"/>
      <c r="F121" s="67"/>
      <c r="G121" s="67"/>
      <c r="H121" s="67"/>
      <c r="I121" s="67"/>
      <c r="J121" s="67"/>
      <c r="K121" s="67"/>
      <c r="L121" s="67"/>
      <c r="M121" s="11"/>
      <c r="O121" s="12"/>
      <c r="P121" s="80" t="s">
        <v>61</v>
      </c>
      <c r="Q121" s="112"/>
      <c r="R121" s="125">
        <f>LEN(Q120)</f>
        <v>0</v>
      </c>
      <c r="S121" s="67"/>
      <c r="T121" s="67"/>
      <c r="U121" s="67"/>
      <c r="V121" s="67"/>
      <c r="W121" s="67"/>
      <c r="X121" s="67"/>
      <c r="Y121" s="13"/>
    </row>
    <row r="122" spans="1:25" ht="14.4" customHeight="1">
      <c r="A122" s="1">
        <v>56</v>
      </c>
      <c r="B122" s="9"/>
      <c r="D122" s="112" t="str">
        <f>IF(LEN(Q126)&lt;=265,"",RIGHT(Q126,LEN(Q126)-SEARCH(" ",Q126,255)))</f>
        <v/>
      </c>
      <c r="E122" s="67"/>
      <c r="F122" s="67"/>
      <c r="G122" s="67"/>
      <c r="H122" s="67"/>
      <c r="I122" s="67"/>
      <c r="J122" s="67"/>
      <c r="K122" s="67"/>
      <c r="L122" s="67"/>
      <c r="M122" s="11"/>
      <c r="O122" s="12"/>
      <c r="P122" s="20" t="s">
        <v>123</v>
      </c>
      <c r="Q122" s="122"/>
      <c r="R122" s="123"/>
      <c r="S122" s="124" t="str">
        <f>IF(AB78="","",AB78)</f>
        <v/>
      </c>
      <c r="T122" s="64"/>
      <c r="U122" s="64"/>
      <c r="X122" s="64"/>
      <c r="Y122" s="13"/>
    </row>
    <row r="123" spans="1:25" ht="14.4" customHeight="1">
      <c r="A123" s="1">
        <v>57</v>
      </c>
      <c r="B123" s="9"/>
      <c r="D123" s="112" t="str">
        <f>IF(Q128="","",IF(LEN(Q128)&lt;=135,Q128,IF(LEN(Q128)&lt;=260,LEFT(Q128,SEARCH(" ",Q128,125)),LEFT(Q128,SEARCH(" ",Q128,130)))))</f>
        <v/>
      </c>
      <c r="E123" s="67"/>
      <c r="F123" s="67"/>
      <c r="G123" s="67"/>
      <c r="H123" s="67"/>
      <c r="I123" s="67"/>
      <c r="J123" s="67"/>
      <c r="K123" s="67"/>
      <c r="L123" s="67"/>
      <c r="M123" s="11"/>
      <c r="O123" s="12"/>
      <c r="P123" s="80" t="s">
        <v>61</v>
      </c>
      <c r="Q123" s="112"/>
      <c r="R123" s="125">
        <f>LEN(Q122)</f>
        <v>0</v>
      </c>
      <c r="S123" s="67"/>
      <c r="T123" s="67"/>
      <c r="U123" s="67"/>
      <c r="V123" s="67"/>
      <c r="W123" s="67"/>
      <c r="X123" s="67"/>
      <c r="Y123" s="13"/>
    </row>
    <row r="124" spans="1:25" ht="14.4" customHeight="1">
      <c r="A124" s="1">
        <v>58</v>
      </c>
      <c r="B124" s="9"/>
      <c r="D124" s="112" t="str">
        <f>IF(LEN(Q128)&lt;=135,"",IF(LEN(Q128)&lt;=260,RIGHT(Q128,LEN(Q128)-SEARCH(" ",Q128,125)),MID(Q128,SEARCH(" ",Q128,130),IF(LEN(Q128)&lt;=265,LEN(Q128),SEARCH(" ",Q128,255)-SEARCH(" ",Q128,130)))))</f>
        <v/>
      </c>
      <c r="E124" s="67"/>
      <c r="F124" s="67"/>
      <c r="G124" s="67"/>
      <c r="H124" s="67"/>
      <c r="I124" s="67"/>
      <c r="J124" s="67"/>
      <c r="K124" s="67"/>
      <c r="L124" s="67"/>
      <c r="M124" s="11"/>
      <c r="O124" s="12"/>
      <c r="P124" s="20" t="s">
        <v>123</v>
      </c>
      <c r="Q124" s="122"/>
      <c r="R124" s="123"/>
      <c r="S124" s="124" t="str">
        <f>IF(AB80="","",AB80)</f>
        <v/>
      </c>
      <c r="T124" s="64"/>
      <c r="U124" s="64"/>
      <c r="X124" s="64"/>
      <c r="Y124" s="13"/>
    </row>
    <row r="125" spans="1:25" ht="14.4" customHeight="1">
      <c r="A125" s="1">
        <v>59</v>
      </c>
      <c r="B125" s="9"/>
      <c r="D125" s="112" t="str">
        <f>IF(LEN(Q128)&lt;=265,"",RIGHT(Q128,LEN(Q128)-SEARCH(" ",Q128,255)))</f>
        <v/>
      </c>
      <c r="E125" s="67"/>
      <c r="F125" s="67"/>
      <c r="G125" s="67"/>
      <c r="H125" s="67"/>
      <c r="I125" s="67"/>
      <c r="J125" s="67"/>
      <c r="K125" s="67"/>
      <c r="L125" s="67"/>
      <c r="M125" s="11"/>
      <c r="O125" s="12"/>
      <c r="P125" s="80" t="s">
        <v>61</v>
      </c>
      <c r="Q125" s="112"/>
      <c r="R125" s="125">
        <f>LEN(Q124)</f>
        <v>0</v>
      </c>
      <c r="S125" s="67"/>
      <c r="T125" s="67"/>
      <c r="U125" s="67"/>
      <c r="V125" s="67"/>
      <c r="W125" s="67"/>
      <c r="X125" s="67"/>
      <c r="Y125" s="13"/>
    </row>
    <row r="126" spans="1:25" ht="14.4" customHeight="1">
      <c r="A126" s="1">
        <v>60</v>
      </c>
      <c r="B126" s="9"/>
      <c r="M126" s="11"/>
      <c r="O126" s="12"/>
      <c r="P126" s="20" t="s">
        <v>123</v>
      </c>
      <c r="Q126" s="122"/>
      <c r="R126" s="123"/>
      <c r="S126" s="124" t="str">
        <f>IF(AB82="","",AB82)</f>
        <v/>
      </c>
      <c r="T126" s="64"/>
      <c r="U126" s="64"/>
      <c r="X126" s="64"/>
      <c r="Y126" s="13"/>
    </row>
    <row r="127" spans="1:25" ht="14.4" customHeight="1">
      <c r="A127" s="1">
        <v>61</v>
      </c>
      <c r="B127" s="9"/>
      <c r="M127" s="11"/>
      <c r="O127" s="12"/>
      <c r="P127" s="80" t="s">
        <v>61</v>
      </c>
      <c r="Q127" s="112"/>
      <c r="R127" s="125">
        <f>LEN(Q126)</f>
        <v>0</v>
      </c>
      <c r="S127" s="67"/>
      <c r="T127" s="67"/>
      <c r="U127" s="67"/>
      <c r="V127" s="67"/>
      <c r="W127" s="67"/>
      <c r="X127" s="67"/>
      <c r="Y127" s="13"/>
    </row>
    <row r="128" spans="1:25" ht="14.4" customHeight="1">
      <c r="A128" s="1">
        <v>62</v>
      </c>
      <c r="B128" s="9"/>
      <c r="M128" s="11"/>
      <c r="O128" s="12"/>
      <c r="P128" s="20" t="s">
        <v>123</v>
      </c>
      <c r="Q128" s="122"/>
      <c r="R128" s="123"/>
      <c r="S128" s="124" t="str">
        <f>IF(AB84="","",AB84)</f>
        <v/>
      </c>
      <c r="T128" s="64"/>
      <c r="U128" s="64"/>
      <c r="X128" s="64"/>
      <c r="Y128" s="13"/>
    </row>
    <row r="129" spans="1:25" ht="14.4" customHeight="1">
      <c r="A129" s="1">
        <v>63</v>
      </c>
      <c r="B129" s="9"/>
      <c r="M129" s="11"/>
      <c r="O129" s="12"/>
      <c r="P129" s="80" t="s">
        <v>61</v>
      </c>
      <c r="Q129" s="112"/>
      <c r="R129" s="125">
        <f>LEN(Q128)</f>
        <v>0</v>
      </c>
      <c r="S129" s="67"/>
      <c r="T129" s="67"/>
      <c r="U129" s="67"/>
      <c r="V129" s="67"/>
      <c r="W129" s="67"/>
      <c r="X129" s="67"/>
      <c r="Y129" s="13"/>
    </row>
    <row r="130" spans="1:25" ht="14.4" customHeight="1" thickBot="1">
      <c r="A130" s="1">
        <v>64</v>
      </c>
      <c r="B130" s="22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4"/>
      <c r="O130" s="25"/>
      <c r="P130" s="26"/>
      <c r="Q130" s="26"/>
      <c r="R130" s="26"/>
      <c r="S130" s="26"/>
      <c r="T130" s="26"/>
      <c r="U130" s="26"/>
      <c r="V130" s="26"/>
      <c r="W130" s="26"/>
      <c r="X130" s="26"/>
      <c r="Y130" s="27"/>
    </row>
    <row r="131" spans="1:25" ht="14.4" customHeight="1" thickTop="1">
      <c r="A131" s="1">
        <v>65</v>
      </c>
      <c r="C131" s="20" t="s">
        <v>20</v>
      </c>
      <c r="D131" s="186" t="str">
        <f>IF($P$7="","",$P$7)</f>
        <v/>
      </c>
      <c r="L131" s="20" t="s">
        <v>21</v>
      </c>
      <c r="M131" s="98" t="str">
        <f>IF($X$7="","",$X$7)</f>
        <v>Eugene Mah</v>
      </c>
    </row>
    <row r="132" spans="1:25" ht="14.4" customHeight="1">
      <c r="A132" s="1">
        <v>66</v>
      </c>
      <c r="C132" s="20" t="s">
        <v>102</v>
      </c>
      <c r="D132" s="99" t="str">
        <f>IF($J$12="","",$J$12)</f>
        <v/>
      </c>
      <c r="L132" s="20" t="s">
        <v>37</v>
      </c>
      <c r="M132" s="98" t="str">
        <f>IF($R$13="","",$R$13)</f>
        <v/>
      </c>
    </row>
  </sheetData>
  <customSheetViews>
    <customSheetView guid="{B8088769-C3DE-4DF8-A82B-D0EB46FFCC4A}">
      <rowBreaks count="1" manualBreakCount="1">
        <brk id="66" max="16383" man="1"/>
      </rowBreaks>
      <pageMargins left="0.78749999999999998" right="0.78749999999999998" top="0.78749999999999998" bottom="0.92638888888888904" header="0.51180555555555496" footer="0.78749999999999998"/>
      <pageSetup scale="65" orientation="portrait" useFirstPageNumber="1" horizontalDpi="300" verticalDpi="300" r:id="rId1"/>
      <headerFooter>
        <oddFooter>&amp;CPage &amp;P</oddFooter>
      </headerFooter>
    </customSheetView>
  </customSheetViews>
  <mergeCells count="42">
    <mergeCell ref="I87:J87"/>
    <mergeCell ref="K87:L87"/>
    <mergeCell ref="Q86:R86"/>
    <mergeCell ref="S86:T86"/>
    <mergeCell ref="R73:R74"/>
    <mergeCell ref="R75:R76"/>
    <mergeCell ref="R77:R78"/>
    <mergeCell ref="S73:S74"/>
    <mergeCell ref="S75:S76"/>
    <mergeCell ref="S77:S78"/>
    <mergeCell ref="I86:J86"/>
    <mergeCell ref="K86:L86"/>
    <mergeCell ref="V77:V78"/>
    <mergeCell ref="V75:V76"/>
    <mergeCell ref="V73:V74"/>
    <mergeCell ref="W73:W74"/>
    <mergeCell ref="W75:W76"/>
    <mergeCell ref="W77:W78"/>
    <mergeCell ref="D71:E71"/>
    <mergeCell ref="F71:G71"/>
    <mergeCell ref="I84:J84"/>
    <mergeCell ref="K84:L84"/>
    <mergeCell ref="I85:J85"/>
    <mergeCell ref="K85:L85"/>
    <mergeCell ref="E14:F14"/>
    <mergeCell ref="E15:F15"/>
    <mergeCell ref="E24:F24"/>
    <mergeCell ref="K19:L19"/>
    <mergeCell ref="J15:K15"/>
    <mergeCell ref="E11:F11"/>
    <mergeCell ref="J11:K11"/>
    <mergeCell ref="E12:F12"/>
    <mergeCell ref="J12:K12"/>
    <mergeCell ref="E13:F13"/>
    <mergeCell ref="J14:K14"/>
    <mergeCell ref="J13:K13"/>
    <mergeCell ref="AG1:AJ1"/>
    <mergeCell ref="AG2:AH2"/>
    <mergeCell ref="AI2:AJ2"/>
    <mergeCell ref="E10:F10"/>
    <mergeCell ref="J10:K10"/>
    <mergeCell ref="AG9:AH9"/>
  </mergeCells>
  <conditionalFormatting sqref="D27:D28">
    <cfRule type="cellIs" dxfId="14" priority="1" operator="greaterThan">
      <formula>"VLOOKUP(V13,AG10:AH16,2)"</formula>
    </cfRule>
  </conditionalFormatting>
  <conditionalFormatting sqref="D75:G76">
    <cfRule type="cellIs" dxfId="13" priority="2" operator="greaterThan">
      <formula>0.3</formula>
    </cfRule>
  </conditionalFormatting>
  <conditionalFormatting sqref="D76:G76">
    <cfRule type="cellIs" dxfId="12" priority="4" operator="lessThan">
      <formula>0.3</formula>
    </cfRule>
  </conditionalFormatting>
  <conditionalFormatting sqref="D77:G77">
    <cfRule type="cellIs" dxfId="11" priority="12" operator="equal">
      <formula>"FAIL"</formula>
    </cfRule>
    <cfRule type="cellIs" dxfId="10" priority="13" operator="equal">
      <formula>"PASS"</formula>
    </cfRule>
  </conditionalFormatting>
  <conditionalFormatting sqref="E20:E23">
    <cfRule type="cellIs" dxfId="9" priority="8" operator="equal">
      <formula>"NO"</formula>
    </cfRule>
    <cfRule type="cellIs" dxfId="8" priority="9" operator="equal">
      <formula>"YES"</formula>
    </cfRule>
  </conditionalFormatting>
  <conditionalFormatting sqref="F43:G43 F85:G87">
    <cfRule type="cellIs" dxfId="7" priority="14" operator="equal">
      <formula>"NO"</formula>
    </cfRule>
    <cfRule type="cellIs" dxfId="6" priority="15" operator="equal">
      <formula>"YES"</formula>
    </cfRule>
  </conditionalFormatting>
  <conditionalFormatting sqref="I72:I74">
    <cfRule type="cellIs" dxfId="5" priority="17" operator="equal">
      <formula>"NO"</formula>
    </cfRule>
    <cfRule type="cellIs" dxfId="4" priority="18" operator="equal">
      <formula>"YES"</formula>
    </cfRule>
    <cfRule type="cellIs" dxfId="3" priority="19" operator="equal">
      <formula>"TBD"</formula>
    </cfRule>
  </conditionalFormatting>
  <conditionalFormatting sqref="P26">
    <cfRule type="cellIs" dxfId="2" priority="16" operator="greaterThan">
      <formula>20</formula>
    </cfRule>
  </conditionalFormatting>
  <conditionalFormatting sqref="Q99:T100">
    <cfRule type="cellIs" dxfId="1" priority="6" operator="greaterThan">
      <formula>0.3</formula>
    </cfRule>
  </conditionalFormatting>
  <conditionalFormatting sqref="T26">
    <cfRule type="cellIs" dxfId="0" priority="7" operator="greaterThan">
      <formula>"VLOOKUP(V13,AG10:AH16,2)"</formula>
    </cfRule>
  </conditionalFormatting>
  <pageMargins left="0.78740157480314965" right="0.78740157480314965" top="0.78740157480314965" bottom="0.94488188976377963" header="0.51181102362204722" footer="0.78740157480314965"/>
  <pageSetup scale="65" orientation="portrait" useFirstPageNumber="1" horizontalDpi="300" verticalDpi="300" r:id="rId2"/>
  <headerFooter>
    <oddFooter>&amp;CPage &amp;P</oddFooter>
  </headerFooter>
  <rowBreaks count="1" manualBreakCount="1">
    <brk id="66" max="16383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B15AE-536E-4AE5-82F4-E521E392C0F6}">
  <sheetPr>
    <pageSetUpPr fitToPage="1"/>
  </sheetPr>
  <dimension ref="A1:R46"/>
  <sheetViews>
    <sheetView workbookViewId="0">
      <selection activeCell="B1" sqref="B1"/>
    </sheetView>
  </sheetViews>
  <sheetFormatPr defaultColWidth="9.109375" defaultRowHeight="15.6"/>
  <cols>
    <col min="1" max="1" width="2.6640625" style="183" customWidth="1"/>
    <col min="2" max="16384" width="9.109375" style="83"/>
  </cols>
  <sheetData>
    <row r="1" spans="1:18" ht="16.2" thickTop="1">
      <c r="A1" s="183">
        <v>1</v>
      </c>
      <c r="B1" s="175"/>
      <c r="C1" s="136"/>
      <c r="D1" s="136"/>
      <c r="E1" s="136"/>
      <c r="F1" s="136"/>
      <c r="G1" s="136"/>
      <c r="H1" s="136"/>
      <c r="I1" s="136"/>
      <c r="J1" s="136"/>
      <c r="K1" s="136"/>
      <c r="L1" s="176"/>
      <c r="R1" s="83" t="s">
        <v>195</v>
      </c>
    </row>
    <row r="2" spans="1:18" ht="20.399999999999999">
      <c r="A2" s="183">
        <v>2</v>
      </c>
      <c r="B2" s="177"/>
      <c r="G2" s="10" t="s">
        <v>2</v>
      </c>
      <c r="L2" s="178"/>
      <c r="R2" s="83" t="s">
        <v>196</v>
      </c>
    </row>
    <row r="3" spans="1:18" ht="20.399999999999999">
      <c r="A3" s="183">
        <v>3</v>
      </c>
      <c r="B3" s="177"/>
      <c r="G3" s="10" t="s">
        <v>5</v>
      </c>
      <c r="L3" s="178"/>
      <c r="R3" s="83" t="s">
        <v>19</v>
      </c>
    </row>
    <row r="4" spans="1:18">
      <c r="A4" s="183">
        <v>4</v>
      </c>
      <c r="B4" s="177"/>
      <c r="G4" s="19"/>
      <c r="L4" s="178"/>
    </row>
    <row r="5" spans="1:18" ht="20.399999999999999">
      <c r="A5" s="183">
        <v>5</v>
      </c>
      <c r="B5" s="177"/>
      <c r="G5" s="10" t="s">
        <v>11</v>
      </c>
      <c r="L5" s="178"/>
    </row>
    <row r="6" spans="1:18" ht="16.2" thickBot="1">
      <c r="A6" s="183">
        <v>6</v>
      </c>
      <c r="B6" s="179"/>
      <c r="C6" s="180"/>
      <c r="D6" s="180"/>
      <c r="E6" s="180"/>
      <c r="F6" s="180"/>
      <c r="G6" s="180"/>
      <c r="H6" s="180"/>
      <c r="I6" s="180"/>
      <c r="J6" s="180"/>
      <c r="K6" s="180"/>
      <c r="L6" s="181"/>
    </row>
    <row r="7" spans="1:18" ht="16.2" thickTop="1">
      <c r="A7" s="183">
        <v>7</v>
      </c>
    </row>
    <row r="8" spans="1:18" ht="16.2" thickBot="1">
      <c r="A8" s="183">
        <v>8</v>
      </c>
      <c r="H8" s="182" t="s">
        <v>25</v>
      </c>
    </row>
    <row r="9" spans="1:18" ht="16.2" thickTop="1">
      <c r="A9" s="183">
        <v>9</v>
      </c>
      <c r="B9" s="175"/>
      <c r="C9" s="136"/>
      <c r="D9" s="44" t="s">
        <v>28</v>
      </c>
      <c r="E9" s="136"/>
      <c r="F9" s="136"/>
      <c r="G9" s="136"/>
      <c r="H9" s="136"/>
      <c r="I9" s="136"/>
      <c r="J9" s="136"/>
      <c r="K9" s="136"/>
      <c r="L9" s="176"/>
    </row>
    <row r="10" spans="1:18">
      <c r="A10" s="183">
        <v>10</v>
      </c>
      <c r="B10" s="177"/>
      <c r="D10" s="48" t="s">
        <v>31</v>
      </c>
      <c r="E10" s="191" t="str">
        <f>Barco!E10</f>
        <v/>
      </c>
      <c r="F10" s="191"/>
      <c r="I10" s="48" t="s">
        <v>32</v>
      </c>
      <c r="J10" s="191" t="str">
        <f>Barco!J10</f>
        <v/>
      </c>
      <c r="K10" s="191"/>
      <c r="L10" s="178"/>
    </row>
    <row r="11" spans="1:18">
      <c r="A11" s="183">
        <v>11</v>
      </c>
      <c r="B11" s="177"/>
      <c r="D11" s="48" t="s">
        <v>33</v>
      </c>
      <c r="E11" s="191" t="str">
        <f>Barco!E11</f>
        <v/>
      </c>
      <c r="F11" s="191"/>
      <c r="I11" s="48" t="s">
        <v>34</v>
      </c>
      <c r="J11" s="191" t="str">
        <f>Barco!J11</f>
        <v/>
      </c>
      <c r="K11" s="191"/>
      <c r="L11" s="178"/>
    </row>
    <row r="12" spans="1:18">
      <c r="A12" s="183">
        <v>12</v>
      </c>
      <c r="B12" s="177"/>
      <c r="D12" s="48" t="s">
        <v>35</v>
      </c>
      <c r="E12" s="191" t="str">
        <f>Barco!E12</f>
        <v/>
      </c>
      <c r="F12" s="191"/>
      <c r="I12" s="48" t="s">
        <v>36</v>
      </c>
      <c r="J12" s="191" t="str">
        <f>Barco!J12</f>
        <v/>
      </c>
      <c r="K12" s="191"/>
      <c r="L12" s="178"/>
    </row>
    <row r="13" spans="1:18">
      <c r="A13" s="183">
        <v>13</v>
      </c>
      <c r="B13" s="177"/>
      <c r="D13" s="48" t="s">
        <v>37</v>
      </c>
      <c r="E13" s="191" t="str">
        <f>Barco!E13</f>
        <v/>
      </c>
      <c r="F13" s="191"/>
      <c r="I13" s="48" t="s">
        <v>38</v>
      </c>
      <c r="J13" s="191">
        <f>Barco!J14</f>
        <v>2590411503</v>
      </c>
      <c r="K13" s="191"/>
      <c r="L13" s="178"/>
    </row>
    <row r="14" spans="1:18">
      <c r="A14" s="183">
        <v>14</v>
      </c>
      <c r="B14" s="177"/>
      <c r="D14" s="48" t="s">
        <v>39</v>
      </c>
      <c r="E14" s="191" t="str">
        <f>Barco!E14</f>
        <v/>
      </c>
      <c r="F14" s="191"/>
      <c r="I14" s="48" t="s">
        <v>40</v>
      </c>
      <c r="J14" s="191" t="str">
        <f>Barco!J15</f>
        <v/>
      </c>
      <c r="K14" s="191"/>
      <c r="L14" s="178"/>
    </row>
    <row r="15" spans="1:18">
      <c r="A15" s="183">
        <v>15</v>
      </c>
      <c r="B15" s="177"/>
      <c r="D15" s="48" t="s">
        <v>41</v>
      </c>
      <c r="E15" s="191" t="str">
        <f>Barco!E15</f>
        <v>Barco K5905277 v18</v>
      </c>
      <c r="F15" s="191"/>
      <c r="L15" s="178"/>
    </row>
    <row r="16" spans="1:18" ht="16.2" thickBot="1">
      <c r="A16" s="183">
        <v>16</v>
      </c>
      <c r="B16" s="179"/>
      <c r="C16" s="180"/>
      <c r="D16" s="180"/>
      <c r="E16" s="180"/>
      <c r="F16" s="180"/>
      <c r="G16" s="180"/>
      <c r="H16" s="180"/>
      <c r="I16" s="180"/>
      <c r="J16" s="180"/>
      <c r="K16" s="180"/>
      <c r="L16" s="181"/>
    </row>
    <row r="17" spans="1:12" ht="16.8" thickTop="1" thickBot="1">
      <c r="A17" s="183">
        <v>17</v>
      </c>
    </row>
    <row r="18" spans="1:12" ht="16.2" thickTop="1">
      <c r="A18" s="183">
        <v>18</v>
      </c>
      <c r="B18" s="184" t="s">
        <v>185</v>
      </c>
      <c r="C18" s="136"/>
      <c r="D18" s="136"/>
      <c r="E18" s="136"/>
      <c r="F18" s="136"/>
      <c r="G18" s="136"/>
      <c r="H18" s="136"/>
      <c r="I18" s="136"/>
      <c r="J18" s="136"/>
      <c r="K18" s="136"/>
      <c r="L18" s="176"/>
    </row>
    <row r="19" spans="1:12">
      <c r="A19" s="183">
        <v>19</v>
      </c>
      <c r="B19" s="177"/>
      <c r="L19" s="178"/>
    </row>
    <row r="20" spans="1:12">
      <c r="A20" s="183">
        <v>20</v>
      </c>
      <c r="B20" s="177"/>
      <c r="F20" s="222" t="s">
        <v>193</v>
      </c>
      <c r="G20" s="222"/>
      <c r="H20" s="222" t="s">
        <v>194</v>
      </c>
      <c r="I20" s="222"/>
      <c r="L20" s="178"/>
    </row>
    <row r="21" spans="1:12">
      <c r="A21" s="183">
        <v>21</v>
      </c>
      <c r="B21" s="177"/>
      <c r="F21" s="222">
        <f>J13</f>
        <v>2590411503</v>
      </c>
      <c r="G21" s="222"/>
      <c r="H21" s="222" t="str">
        <f>J14</f>
        <v/>
      </c>
      <c r="I21" s="222"/>
      <c r="L21" s="178"/>
    </row>
    <row r="22" spans="1:12">
      <c r="A22" s="183">
        <v>22</v>
      </c>
      <c r="B22" s="177"/>
      <c r="E22" s="48" t="s">
        <v>186</v>
      </c>
      <c r="F22" s="223" t="str">
        <f>IF(Barco!E23="","",IF(Barco!E23="YES","PASS","FAIL"))</f>
        <v/>
      </c>
      <c r="G22" s="223"/>
      <c r="H22" s="223"/>
      <c r="I22" s="223"/>
      <c r="L22" s="178"/>
    </row>
    <row r="23" spans="1:12">
      <c r="A23" s="183">
        <v>23</v>
      </c>
      <c r="B23" s="177"/>
      <c r="E23" s="48" t="s">
        <v>187</v>
      </c>
      <c r="F23" s="223" t="str">
        <f>IF(Barco!E22="","",IF(Barco!E22="YES","PASS","FAIL"))</f>
        <v/>
      </c>
      <c r="G23" s="223"/>
      <c r="H23" s="223"/>
      <c r="I23" s="223"/>
      <c r="L23" s="178"/>
    </row>
    <row r="24" spans="1:12">
      <c r="A24" s="183">
        <v>24</v>
      </c>
      <c r="B24" s="177"/>
      <c r="E24" s="48" t="s">
        <v>188</v>
      </c>
      <c r="F24" s="223" t="str">
        <f>IF(OR(Barco!I72="TBD",Barco!I73="TBD"),"",IF(AND(Barco!I72="YES",Barco!I73="YES"),"PASS","FAIL"))</f>
        <v/>
      </c>
      <c r="G24" s="223"/>
      <c r="H24" s="223"/>
      <c r="I24" s="223"/>
      <c r="L24" s="178"/>
    </row>
    <row r="25" spans="1:12">
      <c r="A25" s="183">
        <v>25</v>
      </c>
      <c r="B25" s="177"/>
      <c r="E25" s="48" t="s">
        <v>189</v>
      </c>
      <c r="F25" s="219"/>
      <c r="G25" s="219"/>
      <c r="H25" s="219"/>
      <c r="I25" s="219"/>
      <c r="L25" s="178"/>
    </row>
    <row r="26" spans="1:12">
      <c r="A26" s="183">
        <v>26</v>
      </c>
      <c r="B26" s="177"/>
      <c r="D26" s="83" t="s">
        <v>197</v>
      </c>
      <c r="E26" s="48" t="s">
        <v>190</v>
      </c>
      <c r="F26" s="223" t="str">
        <f>IF(Barco!F85="","",IF(Barco!F85="YES","PASS","FAIL"))</f>
        <v/>
      </c>
      <c r="G26" s="223"/>
      <c r="H26" s="223"/>
      <c r="I26" s="223"/>
      <c r="L26" s="178"/>
    </row>
    <row r="27" spans="1:12">
      <c r="A27" s="183">
        <v>27</v>
      </c>
      <c r="B27" s="177"/>
      <c r="E27" s="48" t="s">
        <v>191</v>
      </c>
      <c r="F27" s="219"/>
      <c r="G27" s="219"/>
      <c r="H27" s="219"/>
      <c r="I27" s="219"/>
      <c r="L27" s="178"/>
    </row>
    <row r="28" spans="1:12">
      <c r="A28" s="183">
        <v>28</v>
      </c>
      <c r="B28" s="177"/>
      <c r="E28" s="48" t="s">
        <v>192</v>
      </c>
      <c r="F28" s="219"/>
      <c r="G28" s="219"/>
      <c r="H28" s="219"/>
      <c r="I28" s="219"/>
      <c r="L28" s="178"/>
    </row>
    <row r="29" spans="1:12">
      <c r="A29" s="183">
        <v>29</v>
      </c>
      <c r="B29" s="177"/>
      <c r="E29" s="48" t="s">
        <v>198</v>
      </c>
      <c r="F29" s="220" t="str">
        <f>IF(Barco!F86="","",IF(Barco!F86="YES","PASS","FAIL"))</f>
        <v/>
      </c>
      <c r="G29" s="221"/>
      <c r="H29" s="220" t="str">
        <f>IF(Barco!G86="","",IF(Barco!G86="YES","PASS","FAIL"))</f>
        <v/>
      </c>
      <c r="I29" s="221"/>
      <c r="L29" s="178"/>
    </row>
    <row r="30" spans="1:12">
      <c r="A30" s="183">
        <v>30</v>
      </c>
      <c r="B30" s="177"/>
      <c r="E30"/>
      <c r="F30"/>
      <c r="G30"/>
      <c r="H30"/>
      <c r="I30"/>
      <c r="L30" s="178"/>
    </row>
    <row r="31" spans="1:12">
      <c r="A31" s="183">
        <v>31</v>
      </c>
      <c r="B31" s="177"/>
      <c r="L31" s="178"/>
    </row>
    <row r="32" spans="1:12">
      <c r="A32" s="183">
        <v>32</v>
      </c>
      <c r="B32" s="177"/>
      <c r="L32" s="178"/>
    </row>
    <row r="33" spans="1:12">
      <c r="A33" s="183">
        <v>33</v>
      </c>
      <c r="B33" s="177"/>
      <c r="L33" s="178"/>
    </row>
    <row r="34" spans="1:12">
      <c r="A34" s="183">
        <v>34</v>
      </c>
      <c r="B34" s="177"/>
      <c r="L34" s="178"/>
    </row>
    <row r="35" spans="1:12">
      <c r="A35" s="183">
        <v>35</v>
      </c>
      <c r="B35" s="177"/>
      <c r="L35" s="178"/>
    </row>
    <row r="36" spans="1:12">
      <c r="A36" s="183">
        <v>36</v>
      </c>
      <c r="B36" s="177"/>
      <c r="L36" s="178"/>
    </row>
    <row r="37" spans="1:12">
      <c r="A37" s="183">
        <v>37</v>
      </c>
      <c r="B37" s="177"/>
      <c r="L37" s="178"/>
    </row>
    <row r="38" spans="1:12">
      <c r="A38" s="183">
        <v>38</v>
      </c>
      <c r="B38" s="177"/>
      <c r="L38" s="178"/>
    </row>
    <row r="39" spans="1:12">
      <c r="A39" s="183">
        <v>39</v>
      </c>
      <c r="B39" s="177"/>
      <c r="L39" s="178"/>
    </row>
    <row r="40" spans="1:12">
      <c r="A40" s="183">
        <v>40</v>
      </c>
      <c r="B40" s="177"/>
      <c r="L40" s="178"/>
    </row>
    <row r="41" spans="1:12">
      <c r="A41" s="183">
        <v>41</v>
      </c>
      <c r="B41" s="177"/>
      <c r="L41" s="178"/>
    </row>
    <row r="42" spans="1:12">
      <c r="A42" s="183">
        <v>42</v>
      </c>
      <c r="B42" s="177"/>
      <c r="L42" s="178"/>
    </row>
    <row r="43" spans="1:12">
      <c r="A43" s="183">
        <v>43</v>
      </c>
      <c r="B43" s="177"/>
      <c r="L43" s="178"/>
    </row>
    <row r="44" spans="1:12" ht="16.2" thickBot="1">
      <c r="A44" s="183">
        <v>44</v>
      </c>
      <c r="B44" s="179"/>
      <c r="C44" s="180"/>
      <c r="D44" s="180"/>
      <c r="E44" s="180"/>
      <c r="F44" s="180"/>
      <c r="G44" s="180"/>
      <c r="H44" s="180"/>
      <c r="I44" s="180"/>
      <c r="J44" s="180"/>
      <c r="K44" s="180"/>
      <c r="L44" s="181"/>
    </row>
    <row r="45" spans="1:12" ht="16.2" thickTop="1">
      <c r="A45" s="183">
        <v>45</v>
      </c>
      <c r="C45" s="20" t="s">
        <v>20</v>
      </c>
      <c r="D45" s="127" t="str">
        <f>Barco!D65</f>
        <v/>
      </c>
      <c r="E45" s="1"/>
      <c r="F45" s="1"/>
      <c r="G45" s="1"/>
      <c r="H45" s="1"/>
      <c r="I45" s="1"/>
      <c r="J45" s="1"/>
      <c r="K45" s="20" t="s">
        <v>21</v>
      </c>
      <c r="L45" s="98" t="str">
        <f>Barco!M65</f>
        <v>Eugene Mah</v>
      </c>
    </row>
    <row r="46" spans="1:12">
      <c r="A46" s="183">
        <v>46</v>
      </c>
      <c r="C46" s="20" t="s">
        <v>102</v>
      </c>
      <c r="D46" s="127" t="str">
        <f>Barco!D66</f>
        <v/>
      </c>
      <c r="E46" s="1"/>
      <c r="F46" s="1"/>
      <c r="G46" s="1"/>
      <c r="H46" s="1"/>
      <c r="I46" s="1"/>
      <c r="J46" s="1"/>
      <c r="K46" s="20" t="s">
        <v>37</v>
      </c>
      <c r="L46" s="98" t="str">
        <f>Barco!M66</f>
        <v/>
      </c>
    </row>
  </sheetData>
  <mergeCells count="31">
    <mergeCell ref="H28:I28"/>
    <mergeCell ref="H29:I29"/>
    <mergeCell ref="H25:I25"/>
    <mergeCell ref="H26:I26"/>
    <mergeCell ref="F27:G27"/>
    <mergeCell ref="F28:G28"/>
    <mergeCell ref="F29:G29"/>
    <mergeCell ref="H20:I20"/>
    <mergeCell ref="H21:I21"/>
    <mergeCell ref="H22:I22"/>
    <mergeCell ref="H23:I23"/>
    <mergeCell ref="H24:I24"/>
    <mergeCell ref="F21:G21"/>
    <mergeCell ref="F22:G22"/>
    <mergeCell ref="F23:G23"/>
    <mergeCell ref="F24:G24"/>
    <mergeCell ref="F25:G25"/>
    <mergeCell ref="F26:G26"/>
    <mergeCell ref="F20:G20"/>
    <mergeCell ref="H27:I27"/>
    <mergeCell ref="E13:F13"/>
    <mergeCell ref="J13:K13"/>
    <mergeCell ref="E14:F14"/>
    <mergeCell ref="J14:K14"/>
    <mergeCell ref="E15:F15"/>
    <mergeCell ref="E10:F10"/>
    <mergeCell ref="J10:K10"/>
    <mergeCell ref="E11:F11"/>
    <mergeCell ref="J11:K11"/>
    <mergeCell ref="E12:F12"/>
    <mergeCell ref="J12:K12"/>
  </mergeCells>
  <dataValidations count="1">
    <dataValidation type="list" allowBlank="1" showInputMessage="1" showErrorMessage="1" sqref="F25:I25 F27:I28" xr:uid="{CEAD9B4F-4A05-4883-9435-EBBC3722EE42}">
      <formula1>$R$1:$R$3</formula1>
    </dataValidation>
  </dataValidations>
  <pageMargins left="0.7" right="0.7" top="0.75" bottom="0.75" header="0.3" footer="0.3"/>
  <pageSetup scale="90" fitToHeight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263F-D78E-4F41-860C-A3D9FC1D1372}">
  <dimension ref="A1:B46"/>
  <sheetViews>
    <sheetView workbookViewId="0"/>
  </sheetViews>
  <sheetFormatPr defaultRowHeight="13.2"/>
  <sheetData>
    <row r="1" spans="1:2">
      <c r="A1" s="172" t="s">
        <v>151</v>
      </c>
    </row>
    <row r="3" spans="1:2">
      <c r="A3" s="173" t="s">
        <v>178</v>
      </c>
      <c r="B3" s="173" t="s">
        <v>152</v>
      </c>
    </row>
    <row r="4" spans="1:2">
      <c r="A4" t="s">
        <v>179</v>
      </c>
    </row>
    <row r="5" spans="1:2">
      <c r="A5" t="s">
        <v>153</v>
      </c>
    </row>
    <row r="6" spans="1:2">
      <c r="A6" t="s">
        <v>153</v>
      </c>
    </row>
    <row r="7" spans="1:2">
      <c r="A7" t="s">
        <v>154</v>
      </c>
    </row>
    <row r="8" spans="1:2">
      <c r="A8" t="s">
        <v>154</v>
      </c>
    </row>
    <row r="9" spans="1:2">
      <c r="A9" t="s">
        <v>180</v>
      </c>
    </row>
    <row r="10" spans="1:2">
      <c r="A10" t="s">
        <v>180</v>
      </c>
    </row>
    <row r="11" spans="1:2">
      <c r="A11" t="s">
        <v>180</v>
      </c>
    </row>
    <row r="12" spans="1:2">
      <c r="A12" t="s">
        <v>180</v>
      </c>
    </row>
    <row r="13" spans="1:2">
      <c r="A13" t="s">
        <v>180</v>
      </c>
    </row>
    <row r="14" spans="1:2">
      <c r="A14" t="s">
        <v>180</v>
      </c>
    </row>
    <row r="15" spans="1:2">
      <c r="A15" t="s">
        <v>180</v>
      </c>
    </row>
    <row r="16" spans="1:2">
      <c r="A16" t="s">
        <v>180</v>
      </c>
    </row>
    <row r="17" spans="1:1">
      <c r="A17" t="s">
        <v>180</v>
      </c>
    </row>
    <row r="18" spans="1:1">
      <c r="A18" t="s">
        <v>180</v>
      </c>
    </row>
    <row r="19" spans="1:1">
      <c r="A19" t="s">
        <v>180</v>
      </c>
    </row>
    <row r="20" spans="1:1">
      <c r="A20" t="s">
        <v>180</v>
      </c>
    </row>
    <row r="21" spans="1:1">
      <c r="A21" t="s">
        <v>180</v>
      </c>
    </row>
    <row r="22" spans="1:1">
      <c r="A22" t="s">
        <v>180</v>
      </c>
    </row>
    <row r="23" spans="1:1">
      <c r="A23" t="s">
        <v>180</v>
      </c>
    </row>
    <row r="24" spans="1:1">
      <c r="A24" t="s">
        <v>180</v>
      </c>
    </row>
    <row r="25" spans="1:1">
      <c r="A25" t="s">
        <v>180</v>
      </c>
    </row>
    <row r="26" spans="1:1">
      <c r="A26" t="s">
        <v>180</v>
      </c>
    </row>
    <row r="27" spans="1:1">
      <c r="A27" t="s">
        <v>181</v>
      </c>
    </row>
    <row r="28" spans="1:1">
      <c r="A28" t="s">
        <v>181</v>
      </c>
    </row>
    <row r="29" spans="1:1">
      <c r="A29" t="s">
        <v>181</v>
      </c>
    </row>
    <row r="30" spans="1:1">
      <c r="A30" t="s">
        <v>181</v>
      </c>
    </row>
    <row r="31" spans="1:1">
      <c r="A31" t="s">
        <v>181</v>
      </c>
    </row>
    <row r="32" spans="1:1">
      <c r="A32" t="s">
        <v>181</v>
      </c>
    </row>
    <row r="33" spans="1:1">
      <c r="A33" t="s">
        <v>181</v>
      </c>
    </row>
    <row r="34" spans="1:1">
      <c r="A34" t="s">
        <v>181</v>
      </c>
    </row>
    <row r="35" spans="1:1">
      <c r="A35" t="s">
        <v>181</v>
      </c>
    </row>
    <row r="36" spans="1:1">
      <c r="A36" t="s">
        <v>181</v>
      </c>
    </row>
    <row r="37" spans="1:1">
      <c r="A37" t="s">
        <v>181</v>
      </c>
    </row>
    <row r="38" spans="1:1">
      <c r="A38" t="s">
        <v>181</v>
      </c>
    </row>
    <row r="39" spans="1:1">
      <c r="A39" t="s">
        <v>181</v>
      </c>
    </row>
    <row r="40" spans="1:1">
      <c r="A40" t="s">
        <v>181</v>
      </c>
    </row>
    <row r="41" spans="1:1">
      <c r="A41" t="s">
        <v>181</v>
      </c>
    </row>
    <row r="42" spans="1:1">
      <c r="A42" t="s">
        <v>181</v>
      </c>
    </row>
    <row r="43" spans="1:1">
      <c r="A43" t="s">
        <v>181</v>
      </c>
    </row>
    <row r="44" spans="1:1">
      <c r="A44" t="s">
        <v>181</v>
      </c>
    </row>
    <row r="46" spans="1:1">
      <c r="A46" s="172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Barco</vt:lpstr>
      <vt:lpstr>BarcoYearlyChecks</vt:lpstr>
      <vt:lpstr>Sheet1</vt:lpstr>
      <vt:lpstr>Lamb</vt:lpstr>
      <vt:lpstr>Page1</vt:lpstr>
      <vt:lpstr>Page2</vt:lpstr>
      <vt:lpstr>Barco!Print_Area</vt:lpstr>
      <vt:lpstr>BarcoYearlyChecks!Print_Area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Mah, Eugene</dc:creator>
  <dc:description/>
  <cp:lastModifiedBy>Mah, Eugene</cp:lastModifiedBy>
  <cp:revision>85</cp:revision>
  <cp:lastPrinted>2024-04-24T16:45:29Z</cp:lastPrinted>
  <dcterms:created xsi:type="dcterms:W3CDTF">2015-05-13T09:20:53Z</dcterms:created>
  <dcterms:modified xsi:type="dcterms:W3CDTF">2025-04-17T13:34:19Z</dcterms:modified>
  <dc:language>en-US</dc:language>
</cp:coreProperties>
</file>