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2" activeTab="5"/>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62913"/>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228" i="6" l="1"/>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U268" i="6"/>
  <c r="Y265" i="6"/>
  <c r="X265" i="6"/>
  <c r="Y272" i="6"/>
  <c r="X272" i="6"/>
  <c r="Y271" i="6"/>
  <c r="X271" i="6"/>
  <c r="Y270" i="6"/>
  <c r="X270" i="6"/>
  <c r="Y269" i="6"/>
  <c r="X269" i="6"/>
  <c r="Y267" i="6"/>
  <c r="X267" i="6"/>
  <c r="Y266" i="6"/>
  <c r="X266" i="6"/>
  <c r="X263" i="6"/>
  <c r="K10" i="3"/>
  <c r="K7" i="3"/>
  <c r="K6" i="3"/>
  <c r="K5" i="3"/>
  <c r="D11" i="3"/>
  <c r="D6" i="1"/>
  <c r="D10" i="3"/>
  <c r="D6" i="3"/>
  <c r="D7"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D138" i="6"/>
  <c r="AD137" i="6"/>
  <c r="AC137" i="6" s="1"/>
  <c r="AD136" i="6"/>
  <c r="AD135" i="6"/>
  <c r="AC135" i="6" s="1"/>
  <c r="AD134" i="6"/>
  <c r="AC134" i="6" s="1"/>
  <c r="AD133" i="6"/>
  <c r="AC133" i="6" s="1"/>
  <c r="AD132" i="6"/>
  <c r="AD131" i="6"/>
  <c r="AC131" i="6" s="1"/>
  <c r="AD130" i="6"/>
  <c r="AC130" i="6" s="1"/>
  <c r="AD129" i="6"/>
  <c r="AC129" i="6" s="1"/>
  <c r="AD123" i="6"/>
  <c r="AC123" i="6" s="1"/>
  <c r="AC140" i="6"/>
  <c r="AC139" i="6"/>
  <c r="AC138" i="6"/>
  <c r="AC136" i="6"/>
  <c r="AC132" i="6"/>
  <c r="L295" i="6"/>
  <c r="E293" i="6"/>
  <c r="H307" i="6"/>
  <c r="H306" i="6"/>
  <c r="E307" i="6"/>
  <c r="Q338" i="6"/>
  <c r="Q367" i="6"/>
  <c r="Q352" i="6"/>
  <c r="Q326" i="6"/>
  <c r="X374" i="6"/>
  <c r="X359" i="6"/>
  <c r="L299" i="6" s="1"/>
  <c r="X357" i="6"/>
  <c r="L297" i="6" s="1"/>
  <c r="L313" i="6"/>
  <c r="G310" i="6"/>
  <c r="F310" i="6"/>
  <c r="E315" i="6"/>
  <c r="G313" i="6"/>
  <c r="F313" i="6"/>
  <c r="E313" i="6"/>
  <c r="H312" i="6"/>
  <c r="G312" i="6"/>
  <c r="F312" i="6"/>
  <c r="E312" i="6"/>
  <c r="G311" i="6"/>
  <c r="F311" i="6"/>
  <c r="E311" i="6"/>
  <c r="E310" i="6"/>
  <c r="H293" i="6"/>
  <c r="E292" i="6"/>
  <c r="E306" i="6"/>
  <c r="H296" i="6"/>
  <c r="G296" i="6"/>
  <c r="F296" i="6"/>
  <c r="H301" i="6"/>
  <c r="E300" i="6"/>
  <c r="G299" i="6"/>
  <c r="F299" i="6"/>
  <c r="E299" i="6"/>
  <c r="G298" i="6"/>
  <c r="F298" i="6"/>
  <c r="E298" i="6"/>
  <c r="H297" i="6"/>
  <c r="G297" i="6"/>
  <c r="F297" i="6"/>
  <c r="E297" i="6"/>
  <c r="E296" i="6"/>
  <c r="C305" i="6"/>
  <c r="C291" i="6"/>
  <c r="S375" i="6"/>
  <c r="S376" i="6" s="1"/>
  <c r="G315" i="6" s="1"/>
  <c r="R375" i="6"/>
  <c r="R376" i="6" s="1"/>
  <c r="F315" i="6" s="1"/>
  <c r="Q375" i="6"/>
  <c r="Q376" i="6" s="1"/>
  <c r="I313" i="6"/>
  <c r="T374" i="6"/>
  <c r="H313" i="6" s="1"/>
  <c r="I312" i="6"/>
  <c r="T373" i="6"/>
  <c r="I311" i="6"/>
  <c r="T372" i="6"/>
  <c r="H311" i="6" s="1"/>
  <c r="T375" i="6"/>
  <c r="T376" i="6" s="1"/>
  <c r="H315" i="6" s="1"/>
  <c r="L309" i="6"/>
  <c r="Q361" i="6"/>
  <c r="E301" i="6" s="1"/>
  <c r="S360" i="6"/>
  <c r="S361" i="6" s="1"/>
  <c r="G301" i="6" s="1"/>
  <c r="R360" i="6"/>
  <c r="F300" i="6" s="1"/>
  <c r="Q360" i="6"/>
  <c r="I299" i="6"/>
  <c r="T359" i="6"/>
  <c r="H299" i="6" s="1"/>
  <c r="I298" i="6"/>
  <c r="T358" i="6"/>
  <c r="H298" i="6" s="1"/>
  <c r="I297" i="6"/>
  <c r="T357" i="6"/>
  <c r="T360" i="6" s="1"/>
  <c r="T361" i="6" s="1"/>
  <c r="I296" i="6"/>
  <c r="T356" i="6"/>
  <c r="U375" i="6" l="1"/>
  <c r="R361" i="6"/>
  <c r="F301" i="6" s="1"/>
  <c r="H292" i="6"/>
  <c r="G314" i="6"/>
  <c r="F314" i="6"/>
  <c r="U360" i="6"/>
  <c r="G300" i="6"/>
  <c r="H314" i="6"/>
  <c r="I310" i="6"/>
  <c r="H30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E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U361" i="6" l="1"/>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s="1"/>
  <c r="U500" i="6" l="1"/>
  <c r="T500" i="6"/>
  <c r="U499" i="6"/>
  <c r="T499" i="6"/>
  <c r="AF298" i="6"/>
  <c r="AE298" i="6"/>
  <c r="AF297" i="6"/>
  <c r="AE297" i="6"/>
  <c r="AF296" i="6"/>
  <c r="AE296" i="6"/>
  <c r="AF295" i="6"/>
  <c r="AE295" i="6"/>
  <c r="U456" i="6" l="1"/>
  <c r="T456" i="6"/>
  <c r="S456" i="6"/>
  <c r="R456" i="6"/>
  <c r="Q456" i="6"/>
  <c r="X443" i="6"/>
  <c r="W443" i="6"/>
  <c r="V443" i="6"/>
  <c r="U443" i="6"/>
  <c r="T443" i="6"/>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T403" i="6"/>
  <c r="T402" i="6"/>
  <c r="V403" i="6"/>
  <c r="V402" i="6"/>
  <c r="U403" i="6"/>
  <c r="U402" i="6"/>
  <c r="V412" i="6"/>
  <c r="V411" i="6"/>
  <c r="V410" i="6"/>
  <c r="V409" i="6"/>
  <c r="V408" i="6"/>
  <c r="U412" i="6"/>
  <c r="U411" i="6"/>
  <c r="U410" i="6"/>
  <c r="U409" i="6"/>
  <c r="U408" i="6"/>
  <c r="T412" i="6"/>
  <c r="T411" i="6"/>
  <c r="T410" i="6"/>
  <c r="T409" i="6"/>
  <c r="T408" i="6"/>
  <c r="E7" i="5" l="1"/>
  <c r="B3" i="5"/>
  <c r="K5" i="1" l="1"/>
  <c r="E4" i="9" l="1"/>
  <c r="E5" i="9"/>
  <c r="E6" i="9"/>
  <c r="E37" i="9"/>
  <c r="U460" i="6"/>
  <c r="T460" i="6"/>
  <c r="S460" i="6"/>
  <c r="R460" i="6"/>
  <c r="Q460" i="6"/>
  <c r="Q447" i="6"/>
  <c r="C87" i="8" s="1"/>
  <c r="R447" i="6"/>
  <c r="C88" i="8" s="1"/>
  <c r="X447" i="6"/>
  <c r="F90" i="8" s="1"/>
  <c r="W447" i="6"/>
  <c r="F89" i="8" s="1"/>
  <c r="V447" i="6"/>
  <c r="F88" i="8" s="1"/>
  <c r="U447" i="6"/>
  <c r="F87" i="8" s="1"/>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V401" i="6"/>
  <c r="U401" i="6"/>
  <c r="V400" i="6"/>
  <c r="U400" i="6"/>
  <c r="V399" i="6"/>
  <c r="U399" i="6"/>
  <c r="V398" i="6"/>
  <c r="U398" i="6"/>
  <c r="T401" i="6"/>
  <c r="F14" i="9" s="1"/>
  <c r="T400" i="6"/>
  <c r="T399" i="6"/>
  <c r="T398" i="6"/>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2" i="6"/>
  <c r="E471"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R475" i="6"/>
  <c r="U474" i="6"/>
  <c r="R474" i="6"/>
  <c r="V473" i="6"/>
  <c r="R473" i="6"/>
  <c r="V472" i="6"/>
  <c r="R472" i="6"/>
  <c r="Q472" i="6"/>
  <c r="AD102" i="6" s="1"/>
  <c r="AC102" i="6" s="1"/>
  <c r="V471" i="6"/>
  <c r="R471" i="6"/>
  <c r="Q471" i="6"/>
  <c r="AD101" i="6" s="1"/>
  <c r="AC101" i="6" s="1"/>
  <c r="D407" i="6"/>
  <c r="U459" i="6"/>
  <c r="T459" i="6"/>
  <c r="S459" i="6"/>
  <c r="R459" i="6"/>
  <c r="Q459" i="6"/>
  <c r="U458" i="6"/>
  <c r="T458" i="6"/>
  <c r="S458" i="6"/>
  <c r="R458" i="6"/>
  <c r="Q458" i="6"/>
  <c r="X446" i="6"/>
  <c r="W446" i="6"/>
  <c r="V446" i="6"/>
  <c r="U446" i="6"/>
  <c r="T446" i="6"/>
  <c r="S446" i="6"/>
  <c r="R446" i="6"/>
  <c r="Q446" i="6"/>
  <c r="X445" i="6"/>
  <c r="W445" i="6"/>
  <c r="V445" i="6"/>
  <c r="V448" i="6" s="1"/>
  <c r="I462" i="6" s="1"/>
  <c r="U445" i="6"/>
  <c r="T445" i="6"/>
  <c r="T448" i="6" s="1"/>
  <c r="G462" i="6" s="1"/>
  <c r="S445" i="6"/>
  <c r="R445" i="6"/>
  <c r="R448" i="6" s="1"/>
  <c r="E462" i="6" s="1"/>
  <c r="Q445" i="6"/>
  <c r="V436" i="6"/>
  <c r="U436" i="6"/>
  <c r="O439" i="6" s="1"/>
  <c r="D454" i="6"/>
  <c r="S436" i="6"/>
  <c r="C454" i="6" s="1"/>
  <c r="R436" i="6"/>
  <c r="V435" i="6"/>
  <c r="W435" i="6" s="1"/>
  <c r="F453" i="6" s="1"/>
  <c r="U435" i="6"/>
  <c r="D453" i="6"/>
  <c r="S435" i="6"/>
  <c r="C453" i="6" s="1"/>
  <c r="R435" i="6"/>
  <c r="S434" i="6"/>
  <c r="C452" i="6" s="1"/>
  <c r="R434" i="6"/>
  <c r="V433" i="6"/>
  <c r="E451" i="6" s="1"/>
  <c r="U433" i="6"/>
  <c r="D451" i="6"/>
  <c r="S433" i="6"/>
  <c r="C451"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S412" i="6"/>
  <c r="R412" i="6"/>
  <c r="S411" i="6"/>
  <c r="R411" i="6"/>
  <c r="W410" i="6"/>
  <c r="L421" i="6"/>
  <c r="S410" i="6"/>
  <c r="R410" i="6"/>
  <c r="W409" i="6"/>
  <c r="K74" i="8" s="1"/>
  <c r="S409" i="6"/>
  <c r="R409" i="6"/>
  <c r="W408" i="6"/>
  <c r="K73" i="8" s="1"/>
  <c r="S408" i="6"/>
  <c r="L416" i="6" s="1"/>
  <c r="R408" i="6"/>
  <c r="I412" i="6"/>
  <c r="D412" i="6"/>
  <c r="I411" i="6"/>
  <c r="D411" i="6"/>
  <c r="W403" i="6"/>
  <c r="G78" i="8" s="1"/>
  <c r="H424" i="6"/>
  <c r="S403" i="6"/>
  <c r="R403" i="6"/>
  <c r="M342" i="6"/>
  <c r="W402" i="6"/>
  <c r="S402" i="6"/>
  <c r="R402" i="6"/>
  <c r="M341" i="6"/>
  <c r="W401" i="6"/>
  <c r="G76" i="8" s="1"/>
  <c r="H422" i="6"/>
  <c r="S401" i="6"/>
  <c r="R401" i="6"/>
  <c r="S400" i="6"/>
  <c r="R400" i="6"/>
  <c r="D339" i="6"/>
  <c r="S399" i="6"/>
  <c r="R399" i="6"/>
  <c r="S398" i="6"/>
  <c r="H416" i="6" s="1"/>
  <c r="R398"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E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F243" i="6" s="1"/>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U244" i="6"/>
  <c r="H219" i="6" s="1"/>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K40" i="6"/>
  <c r="V33" i="6"/>
  <c r="AD44" i="6" s="1"/>
  <c r="AC44" i="6" s="1"/>
  <c r="V32" i="6"/>
  <c r="K29" i="6" s="1"/>
  <c r="R31" i="6"/>
  <c r="R30" i="6"/>
  <c r="F29" i="6" s="1"/>
  <c r="V29" i="6"/>
  <c r="R29" i="6"/>
  <c r="F28" i="6" s="1"/>
  <c r="V28" i="6"/>
  <c r="AD36" i="6" s="1"/>
  <c r="AC36" i="6" s="1"/>
  <c r="R27" i="6"/>
  <c r="AD32" i="6" s="1"/>
  <c r="AC32" i="6" s="1"/>
  <c r="V26" i="6"/>
  <c r="R26" i="6"/>
  <c r="AD31" i="6" s="1"/>
  <c r="AC31" i="6" s="1"/>
  <c r="V25" i="6"/>
  <c r="AD41" i="6" s="1"/>
  <c r="AC41" i="6" s="1"/>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V13" i="6"/>
  <c r="K13" i="6" s="1"/>
  <c r="R13" i="6"/>
  <c r="V12" i="6"/>
  <c r="K12" i="6" s="1"/>
  <c r="R12" i="6"/>
  <c r="AD12" i="6" s="1"/>
  <c r="AC12" i="6" s="1"/>
  <c r="V11" i="6"/>
  <c r="K11" i="6" s="1"/>
  <c r="R11" i="6"/>
  <c r="F11" i="6" s="1"/>
  <c r="V10" i="6"/>
  <c r="K10" i="6" s="1"/>
  <c r="R10" i="6"/>
  <c r="AD10" i="6" s="1"/>
  <c r="AC10" i="6" s="1"/>
  <c r="P8" i="6"/>
  <c r="X7" i="6"/>
  <c r="M475" i="6" s="1"/>
  <c r="I174" i="6" l="1"/>
  <c r="Y169" i="6"/>
  <c r="M174" i="6" s="1"/>
  <c r="D41" i="6"/>
  <c r="I38" i="6"/>
  <c r="H41" i="6"/>
  <c r="G40" i="6"/>
  <c r="L41" i="6"/>
  <c r="T211" i="6"/>
  <c r="H194" i="6" s="1"/>
  <c r="P186" i="6"/>
  <c r="P184" i="6"/>
  <c r="P185" i="6"/>
  <c r="F228" i="6"/>
  <c r="C419" i="6"/>
  <c r="B11" i="9"/>
  <c r="V269" i="6"/>
  <c r="V265" i="6"/>
  <c r="I240" i="6" s="1"/>
  <c r="V270" i="6"/>
  <c r="V266" i="6"/>
  <c r="H241" i="6" s="1"/>
  <c r="V271" i="6"/>
  <c r="I246" i="6" s="1"/>
  <c r="V267" i="6"/>
  <c r="V272" i="6"/>
  <c r="D40" i="6"/>
  <c r="AK29" i="6"/>
  <c r="AK28" i="6"/>
  <c r="AL29" i="6"/>
  <c r="AL28" i="6"/>
  <c r="AD42" i="6"/>
  <c r="AC42" i="6" s="1"/>
  <c r="K25" i="6"/>
  <c r="C421" i="6"/>
  <c r="B13" i="9"/>
  <c r="C420" i="6"/>
  <c r="E420" i="6" s="1"/>
  <c r="B12" i="9"/>
  <c r="C422" i="6"/>
  <c r="E422" i="6" s="1"/>
  <c r="B14" i="9"/>
  <c r="D476" i="6"/>
  <c r="K8" i="1"/>
  <c r="L40" i="6"/>
  <c r="G41" i="6"/>
  <c r="M204" i="6"/>
  <c r="M476" i="6"/>
  <c r="AK22" i="6"/>
  <c r="AL22" i="6"/>
  <c r="R347" i="6"/>
  <c r="F392" i="6" s="1"/>
  <c r="G419" i="6"/>
  <c r="E11" i="9"/>
  <c r="G423" i="6"/>
  <c r="I423" i="6" s="1"/>
  <c r="E15" i="9"/>
  <c r="K419" i="6"/>
  <c r="H11" i="9"/>
  <c r="C423" i="6"/>
  <c r="E423" i="6" s="1"/>
  <c r="B15" i="9"/>
  <c r="C424" i="6"/>
  <c r="B16" i="9"/>
  <c r="G421" i="6"/>
  <c r="I421" i="6" s="1"/>
  <c r="E13" i="9"/>
  <c r="K422" i="6"/>
  <c r="H14" i="9"/>
  <c r="K423" i="6"/>
  <c r="M423" i="6" s="1"/>
  <c r="H15" i="9"/>
  <c r="C425" i="6"/>
  <c r="B17" i="9"/>
  <c r="G420" i="6"/>
  <c r="I420" i="6" s="1"/>
  <c r="E12" i="9"/>
  <c r="G424" i="6"/>
  <c r="E16" i="9"/>
  <c r="K420" i="6"/>
  <c r="M420" i="6" s="1"/>
  <c r="H12" i="9"/>
  <c r="K421" i="6"/>
  <c r="H13" i="9"/>
  <c r="G422" i="6"/>
  <c r="E14" i="9"/>
  <c r="E366" i="6"/>
  <c r="E228" i="6"/>
  <c r="J11" i="9"/>
  <c r="J13" i="9"/>
  <c r="K75" i="8"/>
  <c r="J15" i="9"/>
  <c r="K77" i="8"/>
  <c r="M78" i="6"/>
  <c r="AD142" i="6"/>
  <c r="AC142" i="6" s="1"/>
  <c r="D37" i="1"/>
  <c r="AD143" i="6"/>
  <c r="AC143" i="6" s="1"/>
  <c r="B41" i="9"/>
  <c r="E260" i="6"/>
  <c r="M67" i="6"/>
  <c r="B6" i="5"/>
  <c r="AD21" i="6"/>
  <c r="AC21" i="6" s="1"/>
  <c r="B4" i="5"/>
  <c r="H38" i="6"/>
  <c r="K16" i="6"/>
  <c r="D8" i="1" s="1"/>
  <c r="E5" i="5"/>
  <c r="K41" i="6"/>
  <c r="K17" i="6"/>
  <c r="B5" i="5"/>
  <c r="K30" i="6"/>
  <c r="D136" i="6"/>
  <c r="E6" i="5"/>
  <c r="F17" i="6"/>
  <c r="E4" i="5"/>
  <c r="X436" i="6"/>
  <c r="G454" i="6" s="1"/>
  <c r="K23" i="6"/>
  <c r="F22" i="6"/>
  <c r="K18" i="6"/>
  <c r="F18" i="6"/>
  <c r="H402" i="6"/>
  <c r="G263" i="6"/>
  <c r="X419" i="6"/>
  <c r="G435" i="6" s="1"/>
  <c r="J12" i="9"/>
  <c r="J38" i="6"/>
  <c r="H40" i="6"/>
  <c r="E41" i="6"/>
  <c r="I41" i="6"/>
  <c r="G39" i="6"/>
  <c r="F41" i="6"/>
  <c r="J41" i="6"/>
  <c r="D16" i="9"/>
  <c r="E421" i="6"/>
  <c r="G16" i="9"/>
  <c r="G15" i="9"/>
  <c r="G77" i="8"/>
  <c r="X448" i="6"/>
  <c r="K462" i="6" s="1"/>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R461" i="6"/>
  <c r="E470" i="6" s="1"/>
  <c r="B42" i="9"/>
  <c r="B21" i="9"/>
  <c r="B19" i="9"/>
  <c r="S185" i="6"/>
  <c r="G183" i="6" s="1"/>
  <c r="T314" i="6"/>
  <c r="H366" i="6" s="1"/>
  <c r="F352" i="6"/>
  <c r="S335" i="6"/>
  <c r="G381" i="6" s="1"/>
  <c r="K39" i="6"/>
  <c r="D184" i="6"/>
  <c r="F213" i="6"/>
  <c r="X399" i="6"/>
  <c r="H74" i="8" s="1"/>
  <c r="X412" i="6"/>
  <c r="L77" i="8" s="1"/>
  <c r="W421" i="6"/>
  <c r="F437" i="6" s="1"/>
  <c r="T461" i="6"/>
  <c r="G470" i="6" s="1"/>
  <c r="S461" i="6"/>
  <c r="F470" i="6" s="1"/>
  <c r="B22" i="9"/>
  <c r="B20" i="9"/>
  <c r="B3" i="9"/>
  <c r="T423" i="6"/>
  <c r="T434" i="6" s="1"/>
  <c r="D452" i="6" s="1"/>
  <c r="F12" i="6"/>
  <c r="F25" i="6"/>
  <c r="F39" i="6"/>
  <c r="E38" i="6"/>
  <c r="J39" i="6"/>
  <c r="T299" i="6"/>
  <c r="T300" i="6" s="1"/>
  <c r="H353" i="6" s="1"/>
  <c r="E213" i="6"/>
  <c r="L38" i="6"/>
  <c r="I39" i="6"/>
  <c r="F40" i="6"/>
  <c r="D38" i="6"/>
  <c r="J40" i="6"/>
  <c r="AL39" i="6"/>
  <c r="Q403" i="6" s="1"/>
  <c r="AL44" i="6"/>
  <c r="Q410" i="6" s="1"/>
  <c r="AL46" i="6"/>
  <c r="Q411" i="6" s="1"/>
  <c r="AL34" i="6"/>
  <c r="Q400" i="6" s="1"/>
  <c r="AL49" i="6"/>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AK31" i="6"/>
  <c r="E474" i="6"/>
  <c r="AK45" i="6"/>
  <c r="AK43" i="6"/>
  <c r="AK40" i="6"/>
  <c r="P408" i="6" s="1"/>
  <c r="AK33" i="6"/>
  <c r="AK30" i="6"/>
  <c r="P398" i="6" s="1"/>
  <c r="H414" i="6" s="1"/>
  <c r="AK26" i="6"/>
  <c r="P393" i="6" s="1"/>
  <c r="AK24" i="6"/>
  <c r="P392" i="6" s="1"/>
  <c r="AK21" i="6"/>
  <c r="P436" i="6" s="1"/>
  <c r="AK19" i="6"/>
  <c r="AK17" i="6"/>
  <c r="AK15" i="6"/>
  <c r="P433" i="6" s="1"/>
  <c r="AK13" i="6"/>
  <c r="AK11" i="6"/>
  <c r="AK49" i="6"/>
  <c r="AK46" i="6"/>
  <c r="P411" i="6" s="1"/>
  <c r="AK44" i="6"/>
  <c r="P410" i="6" s="1"/>
  <c r="AK39" i="6"/>
  <c r="P403" i="6" s="1"/>
  <c r="AK34" i="6"/>
  <c r="P400" i="6" s="1"/>
  <c r="AK27" i="6"/>
  <c r="AK25" i="6"/>
  <c r="AK23" i="6"/>
  <c r="P391" i="6" s="1"/>
  <c r="AK20" i="6"/>
  <c r="P435" i="6" s="1"/>
  <c r="AK18" i="6"/>
  <c r="AK16" i="6"/>
  <c r="P421" i="6" s="1"/>
  <c r="AK14" i="6"/>
  <c r="P389" i="6" s="1"/>
  <c r="AK12" i="6"/>
  <c r="P388" i="6" s="1"/>
  <c r="AK10" i="6"/>
  <c r="P387" i="6" s="1"/>
  <c r="K21" i="6"/>
  <c r="AK48" i="6"/>
  <c r="P412" i="6" s="1"/>
  <c r="AK47" i="6"/>
  <c r="AK42" i="6"/>
  <c r="P409" i="6" s="1"/>
  <c r="AK37" i="6"/>
  <c r="AK35" i="6"/>
  <c r="AK32" i="6"/>
  <c r="P399" i="6" s="1"/>
  <c r="AD40" i="6"/>
  <c r="AC40" i="6" s="1"/>
  <c r="AL26" i="6"/>
  <c r="Q393" i="6" s="1"/>
  <c r="AL24" i="6"/>
  <c r="Q392" i="6" s="1"/>
  <c r="AL21" i="6"/>
  <c r="Q436" i="6" s="1"/>
  <c r="AL19" i="6"/>
  <c r="AL17" i="6"/>
  <c r="AL15" i="6"/>
  <c r="Q433" i="6" s="1"/>
  <c r="F448" i="6" s="1"/>
  <c r="AL13" i="6"/>
  <c r="AL11" i="6"/>
  <c r="F26" i="6"/>
  <c r="AD68" i="6"/>
  <c r="AC68" i="6" s="1"/>
  <c r="AL18" i="6"/>
  <c r="AL20" i="6"/>
  <c r="Q435" i="6" s="1"/>
  <c r="AK36" i="6"/>
  <c r="P401" i="6" s="1"/>
  <c r="AK38" i="6"/>
  <c r="P402" i="6" s="1"/>
  <c r="AK41" i="6"/>
  <c r="AL30" i="6"/>
  <c r="Q398" i="6" s="1"/>
  <c r="AL33" i="6"/>
  <c r="AL40" i="6"/>
  <c r="Q408" i="6" s="1"/>
  <c r="AL43" i="6"/>
  <c r="AL45" i="6"/>
  <c r="K27" i="6"/>
  <c r="AL32" i="6"/>
  <c r="Q399" i="6" s="1"/>
  <c r="AL35" i="6"/>
  <c r="AL37" i="6"/>
  <c r="AL42" i="6"/>
  <c r="Q409" i="6" s="1"/>
  <c r="AL47" i="6"/>
  <c r="AL31" i="6"/>
  <c r="AL36" i="6"/>
  <c r="Q401" i="6" s="1"/>
  <c r="AL38" i="6"/>
  <c r="Q402" i="6" s="1"/>
  <c r="AL41" i="6"/>
  <c r="AL48" i="6"/>
  <c r="Q412" i="6" s="1"/>
  <c r="F10" i="6"/>
  <c r="R450" i="6"/>
  <c r="E464" i="6" s="1"/>
  <c r="E460" i="6"/>
  <c r="R449" i="6"/>
  <c r="E463" i="6" s="1"/>
  <c r="T463" i="6"/>
  <c r="G472" i="6" s="1"/>
  <c r="G468" i="6"/>
  <c r="C34" i="9"/>
  <c r="C28" i="9"/>
  <c r="I460" i="6"/>
  <c r="V450" i="6"/>
  <c r="I464" i="6" s="1"/>
  <c r="V449" i="6"/>
  <c r="I463" i="6" s="1"/>
  <c r="G460" i="6"/>
  <c r="C26" i="9"/>
  <c r="I424" i="6"/>
  <c r="S463" i="6"/>
  <c r="F472" i="6" s="1"/>
  <c r="C33" i="9"/>
  <c r="C30" i="9"/>
  <c r="C27" i="9"/>
  <c r="C23" i="9"/>
  <c r="W242" i="6"/>
  <c r="J217" i="6" s="1"/>
  <c r="M422" i="6"/>
  <c r="C32" i="9"/>
  <c r="I422" i="6"/>
  <c r="W388" i="6"/>
  <c r="W389" i="6"/>
  <c r="I419" i="6"/>
  <c r="X398" i="6"/>
  <c r="H73" i="8" s="1"/>
  <c r="W399" i="6"/>
  <c r="X400" i="6"/>
  <c r="H75" i="8" s="1"/>
  <c r="X402" i="6"/>
  <c r="H77" i="8" s="1"/>
  <c r="X403" i="6"/>
  <c r="H78" i="8" s="1"/>
  <c r="X435" i="6"/>
  <c r="G453" i="6" s="1"/>
  <c r="W436" i="6"/>
  <c r="S448" i="6"/>
  <c r="F462" i="6" s="1"/>
  <c r="W448" i="6"/>
  <c r="J462" i="6" s="1"/>
  <c r="Q461" i="6"/>
  <c r="D470" i="6" s="1"/>
  <c r="U461" i="6"/>
  <c r="H470" i="6" s="1"/>
  <c r="X387" i="6"/>
  <c r="D73" i="8" s="1"/>
  <c r="X391" i="6"/>
  <c r="D77" i="8" s="1"/>
  <c r="X401" i="6"/>
  <c r="H76" i="8" s="1"/>
  <c r="M419" i="6"/>
  <c r="X409" i="6"/>
  <c r="L74" i="8" s="1"/>
  <c r="W419" i="6"/>
  <c r="F435" i="6" s="1"/>
  <c r="T424" i="6"/>
  <c r="D440" i="6" s="1"/>
  <c r="Q448" i="6"/>
  <c r="D462" i="6" s="1"/>
  <c r="U448" i="6"/>
  <c r="H462" i="6" s="1"/>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D183"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I244" i="6"/>
  <c r="H244" i="6"/>
  <c r="R315" i="6"/>
  <c r="F367" i="6" s="1"/>
  <c r="F380" i="6"/>
  <c r="E425" i="6"/>
  <c r="X408" i="6"/>
  <c r="L73" i="8" s="1"/>
  <c r="D468" i="6"/>
  <c r="Q463" i="6"/>
  <c r="D472" i="6" s="1"/>
  <c r="H468" i="6"/>
  <c r="U463" i="6"/>
  <c r="H472" i="6" s="1"/>
  <c r="Q462" i="6"/>
  <c r="D471" i="6" s="1"/>
  <c r="H348" i="6"/>
  <c r="E352" i="6"/>
  <c r="H363" i="6"/>
  <c r="S347" i="6"/>
  <c r="G392" i="6" s="1"/>
  <c r="E391" i="6"/>
  <c r="W390" i="6"/>
  <c r="W393" i="6"/>
  <c r="W398" i="6"/>
  <c r="W400" i="6"/>
  <c r="X410" i="6"/>
  <c r="L75" i="8" s="1"/>
  <c r="W411" i="6"/>
  <c r="X411" i="6"/>
  <c r="L76" i="8" s="1"/>
  <c r="U424" i="6"/>
  <c r="W433" i="6"/>
  <c r="C19" i="9" s="1"/>
  <c r="X433" i="6"/>
  <c r="G451" i="6" s="1"/>
  <c r="U462" i="6"/>
  <c r="H471" i="6" s="1"/>
  <c r="T334" i="6"/>
  <c r="E424" i="6"/>
  <c r="W420" i="6"/>
  <c r="F436" i="6" s="1"/>
  <c r="E436" i="6"/>
  <c r="X420" i="6"/>
  <c r="G436" i="6" s="1"/>
  <c r="F460" i="6"/>
  <c r="S450" i="6"/>
  <c r="F464" i="6" s="1"/>
  <c r="S449" i="6"/>
  <c r="F463" i="6" s="1"/>
  <c r="J460" i="6"/>
  <c r="W450" i="6"/>
  <c r="J464" i="6" s="1"/>
  <c r="W449" i="6"/>
  <c r="J463" i="6" s="1"/>
  <c r="W503" i="6"/>
  <c r="K401" i="6" s="1"/>
  <c r="V503" i="6"/>
  <c r="J401" i="6" s="1"/>
  <c r="T346" i="6"/>
  <c r="E419" i="6"/>
  <c r="M421" i="6"/>
  <c r="U423" i="6"/>
  <c r="V424" i="6"/>
  <c r="E440" i="6" s="1"/>
  <c r="D435" i="6"/>
  <c r="E453" i="6"/>
  <c r="T449" i="6"/>
  <c r="G463" i="6" s="1"/>
  <c r="X449" i="6"/>
  <c r="K463" i="6" s="1"/>
  <c r="T450" i="6"/>
  <c r="G464" i="6" s="1"/>
  <c r="X450" i="6"/>
  <c r="K464" i="6" s="1"/>
  <c r="E468" i="6"/>
  <c r="S462" i="6"/>
  <c r="F471" i="6" s="1"/>
  <c r="X421" i="6"/>
  <c r="G437" i="6" s="1"/>
  <c r="W422" i="6"/>
  <c r="F438" i="6" s="1"/>
  <c r="V423" i="6"/>
  <c r="E435" i="6"/>
  <c r="E454" i="6"/>
  <c r="Q449" i="6"/>
  <c r="D463" i="6" s="1"/>
  <c r="U449" i="6"/>
  <c r="H463" i="6" s="1"/>
  <c r="Q450" i="6"/>
  <c r="D464" i="6" s="1"/>
  <c r="U450" i="6"/>
  <c r="H464" i="6" s="1"/>
  <c r="T462" i="6"/>
  <c r="G471" i="6" s="1"/>
  <c r="R463" i="6"/>
  <c r="E472" i="6" s="1"/>
  <c r="L84" i="8" l="1"/>
  <c r="L83" i="8"/>
  <c r="L82" i="8"/>
  <c r="H84" i="8"/>
  <c r="H82" i="8"/>
  <c r="H83" i="8"/>
  <c r="D83" i="8"/>
  <c r="D84" i="8"/>
  <c r="D82" i="8"/>
  <c r="I241" i="6"/>
  <c r="W252" i="6"/>
  <c r="J227" i="6" s="1"/>
  <c r="H233" i="6"/>
  <c r="E195" i="6"/>
  <c r="H195" i="6"/>
  <c r="G195" i="6"/>
  <c r="D195" i="6"/>
  <c r="F195" i="6"/>
  <c r="I195" i="6"/>
  <c r="U442" i="6"/>
  <c r="B27" i="9" s="1"/>
  <c r="W442" i="6"/>
  <c r="B29" i="9" s="1"/>
  <c r="H459" i="6"/>
  <c r="L78" i="6"/>
  <c r="G467" i="6"/>
  <c r="L414" i="6"/>
  <c r="H246" i="6"/>
  <c r="M426" i="6"/>
  <c r="J14" i="9"/>
  <c r="K76" i="8"/>
  <c r="K82" i="8" s="1"/>
  <c r="D459" i="6"/>
  <c r="K459" i="6"/>
  <c r="E459" i="6"/>
  <c r="X442" i="6"/>
  <c r="B30" i="9" s="1"/>
  <c r="J459" i="6"/>
  <c r="T425" i="6"/>
  <c r="D441" i="6" s="1"/>
  <c r="D442" i="6" s="1"/>
  <c r="H10" i="9"/>
  <c r="E73" i="8"/>
  <c r="D87" i="8" s="1"/>
  <c r="E10" i="9"/>
  <c r="D448" i="6"/>
  <c r="B18" i="9"/>
  <c r="R442" i="6"/>
  <c r="B24" i="9" s="1"/>
  <c r="B10" i="9"/>
  <c r="T442" i="6"/>
  <c r="B26" i="9" s="1"/>
  <c r="V442" i="6"/>
  <c r="B28" i="9" s="1"/>
  <c r="G459" i="6"/>
  <c r="F459" i="6"/>
  <c r="Q442" i="6"/>
  <c r="B23" i="9" s="1"/>
  <c r="S442" i="6"/>
  <c r="B25" i="9" s="1"/>
  <c r="I459" i="6"/>
  <c r="D414" i="6"/>
  <c r="E426"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4"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4" i="6"/>
  <c r="H473" i="6" s="1"/>
  <c r="D32" i="9"/>
  <c r="W424" i="6"/>
  <c r="F440" i="6" s="1"/>
  <c r="V434" i="6"/>
  <c r="E452"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1"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C82" i="8" l="1"/>
  <c r="C83" i="8"/>
  <c r="C84" i="8"/>
  <c r="G84" i="8"/>
  <c r="G83" i="8"/>
  <c r="G82" i="8"/>
  <c r="K84" i="8"/>
  <c r="K83" i="8"/>
  <c r="H188" i="6"/>
  <c r="I90" i="8"/>
  <c r="I88" i="8"/>
  <c r="E469" i="6"/>
  <c r="D31" i="9"/>
  <c r="R464" i="6"/>
  <c r="E473" i="6" s="1"/>
  <c r="S464" i="6"/>
  <c r="F473" i="6" s="1"/>
  <c r="I89" i="8"/>
  <c r="Q464" i="6"/>
  <c r="D473"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4" i="6"/>
  <c r="G473" i="6" s="1"/>
  <c r="D34" i="9"/>
  <c r="G469" i="6"/>
  <c r="K461" i="6"/>
  <c r="D30" i="9"/>
  <c r="X451" i="6"/>
  <c r="K465" i="6" s="1"/>
  <c r="L58" i="6"/>
  <c r="M58" i="6"/>
  <c r="W258" i="6"/>
  <c r="J233" i="6" s="1"/>
  <c r="J226" i="6"/>
  <c r="I188" i="6"/>
  <c r="W425" i="6"/>
  <c r="F441" i="6" s="1"/>
  <c r="F442" i="6" s="1"/>
  <c r="W434" i="6"/>
  <c r="C20" i="9" s="1"/>
  <c r="F439" i="6"/>
  <c r="G439" i="6"/>
  <c r="X434" i="6"/>
  <c r="G452" i="6" s="1"/>
  <c r="X425" i="6"/>
  <c r="G441" i="6" s="1"/>
  <c r="F106" i="8" l="1"/>
  <c r="X311" i="6" s="1"/>
  <c r="I390" i="6"/>
  <c r="I379" i="6"/>
  <c r="I388" i="6"/>
  <c r="I389" i="6"/>
  <c r="I378" i="6"/>
  <c r="I377" i="6"/>
  <c r="I365" i="6"/>
  <c r="I364" i="6"/>
  <c r="I363" i="6"/>
  <c r="L349" i="6"/>
  <c r="G442" i="6"/>
  <c r="I351" i="6"/>
  <c r="I350" i="6"/>
  <c r="I349" i="6"/>
  <c r="F452" i="6"/>
  <c r="W437" i="6"/>
  <c r="F455" i="6" s="1"/>
  <c r="L361" i="6" l="1"/>
  <c r="I106" i="8"/>
  <c r="X343" i="6" s="1"/>
  <c r="L388" i="6" s="1"/>
  <c r="L386" i="6"/>
  <c r="I387" i="6"/>
  <c r="U346" i="6"/>
  <c r="X342" i="6" s="1"/>
  <c r="I376" i="6"/>
  <c r="U334" i="6"/>
  <c r="X330" i="6" s="1"/>
  <c r="L363" i="6"/>
  <c r="I362" i="6"/>
  <c r="U314" i="6"/>
  <c r="X310" i="6" s="1"/>
  <c r="I91" i="8"/>
  <c r="I348" i="6"/>
  <c r="U299" i="6"/>
  <c r="X295" i="6" s="1"/>
  <c r="I380" i="6" l="1"/>
  <c r="U335" i="6"/>
  <c r="I381" i="6" s="1"/>
  <c r="U347" i="6"/>
  <c r="I392" i="6" s="1"/>
  <c r="I391" i="6"/>
  <c r="I366" i="6"/>
  <c r="U315" i="6"/>
  <c r="I367" i="6" s="1"/>
  <c r="I96" i="8"/>
  <c r="I98" i="8"/>
  <c r="I97" i="8"/>
  <c r="U300" i="6"/>
  <c r="I353" i="6" s="1"/>
  <c r="I352" i="6"/>
  <c r="X344" i="6" l="1"/>
  <c r="L387" i="6"/>
  <c r="X332" i="6"/>
  <c r="L376" i="6"/>
  <c r="L362" i="6"/>
  <c r="X312" i="6"/>
  <c r="X297" i="6"/>
  <c r="K30" i="1" s="1"/>
  <c r="L348" i="6"/>
  <c r="X336" i="6" l="1"/>
  <c r="X334" i="6"/>
  <c r="L380" i="6" s="1"/>
  <c r="X317" i="6"/>
  <c r="L368" i="6" s="1"/>
  <c r="X314" i="6"/>
  <c r="L366" i="6" s="1"/>
  <c r="X348" i="6"/>
  <c r="X346" i="6"/>
  <c r="L391" i="6" s="1"/>
  <c r="AD90" i="6"/>
  <c r="AC90" i="6" s="1"/>
  <c r="L378" i="6"/>
  <c r="L382" i="6"/>
  <c r="X349"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List>
</comments>
</file>

<file path=xl/comments4.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5.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<sst xmlns="http://schemas.openxmlformats.org/spreadsheetml/2006/main" count="2831" uniqueCount="794">
  <si>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</si>
  <si>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</si>
  <si>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</si>
  <si>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</si>
  <si>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</si>
  <si>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</si>
  <si>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</si>
  <si>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</si>
  <si>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</si>
  <si>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</si>
  <si>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</si>
  <si>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</si>
  <si>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</si>
  <si>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</si>
  <si>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</si>
  <si>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</si>
  <si>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</si>
  <si>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</si>
  <si>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</si>
  <si>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</si>
  <si>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</si>
  <si>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</si>
  <si>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</si>
  <si>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</si>
  <si>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</si>
  <si>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</si>
  <si>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</si>
  <si>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</si>
  <si>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</si>
  <si>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</si>
  <si>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</si>
  <si>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</si>
  <si>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</si>
  <si>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</si>
  <si>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</si>
  <si>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</si>
  <si>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</si>
  <si>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</si>
  <si>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</si>
  <si>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</si>
  <si>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</si>
  <si>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</si>
  <si>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</si>
  <si>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</si>
  <si>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</si>
  <si>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</si>
  <si>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</si>
  <si>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</si>
  <si>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</si>
  <si>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</si>
  <si>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</si>
  <si>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</si>
  <si>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</si>
  <si>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</si>
  <si>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</si>
  <si>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</si>
  <si>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</si>
  <si>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</si>
  <si>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</si>
  <si>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</si>
  <si>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</si>
  <si>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</si>
  <si>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</si>
  <si>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</si>
  <si>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</si>
  <si>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</si>
  <si>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</si>
  <si>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</si>
  <si>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</si>
  <si>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</si>
  <si>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</si>
  <si>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</si>
  <si>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</si>
  <si>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</si>
  <si>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</si>
  <si>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</si>
  <si>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</si>
  <si>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</si>
  <si>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</si>
  <si>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</si>
  <si>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</si>
  <si>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</si>
  <si>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</si>
  <si>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</si>
  <si>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</si>
  <si>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</si>
  <si>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</si>
  <si>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</si>
  <si>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</si>
  <si>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</si>
  <si>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</si>
  <si>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</si>
  <si>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</si>
  <si>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</si>
  <si>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</si>
  <si>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</si>
  <si>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</si>
  <si>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</si>
  <si>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</si>
  <si>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</si>
  <si>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</si>
  <si>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</si>
  <si>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</si>
  <si>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</si>
  <si>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</si>
  <si>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</si>
  <si>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</si>
  <si>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</si>
  <si>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</si>
  <si>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</si>
  <si>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</si>
  <si>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</si>
  <si>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</si>
  <si>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</si>
  <si>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</si>
  <si>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</si>
  <si>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</si>
  <si>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</si>
  <si>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</si>
  <si>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</si>
  <si>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</si>
  <si>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</si>
  <si>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</si>
  <si>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</si>
  <si>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</si>
  <si>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</si>
  <si>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</si>
  <si>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</si>
  <si>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</si>
  <si>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</si>
  <si>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</si>
  <si>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</si>
  <si>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</si>
  <si>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</si>
  <si>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</si>
  <si>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</si>
  <si>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</si>
  <si>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</si>
  <si>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</si>
  <si>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</si>
  <si>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</si>
  <si>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</si>
  <si>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</si>
  <si>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</si>
  <si>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</si>
  <si>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</si>
  <si>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</si>
  <si>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</si>
  <si>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</si>
  <si>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</si>
  <si>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</si>
  <si>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</si>
  <si>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</si>
  <si>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</si>
  <si>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</si>
  <si>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</si>
  <si>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</si>
  <si>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</si>
  <si>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</si>
  <si>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</si>
  <si>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</si>
  <si>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</si>
  <si>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</si>
  <si>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</si>
  <si>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</si>
  <si>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</si>
  <si>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</si>
  <si>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</si>
  <si>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</si>
  <si>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</si>
  <si>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</si>
  <si>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</si>
  <si>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</si>
  <si>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</si>
  <si>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</si>
  <si>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</si>
  <si>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</si>
  <si>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</si>
  <si>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</si>
  <si>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</si>
  <si>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</si>
  <si>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</si>
  <si>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</si>
  <si>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</si>
  <si>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</si>
  <si>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</si>
  <si>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</si>
  <si>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</si>
  <si>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</si>
  <si>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</si>
  <si>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</si>
  <si>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</si>
  <si>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</si>
  <si>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</si>
  <si>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</si>
  <si>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</si>
  <si>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</si>
  <si>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</si>
  <si>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</si>
  <si>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</si>
  <si>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</si>
  <si>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</si>
  <si>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</si>
  <si>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</si>
  <si>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</si>
  <si>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</si>
  <si>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</si>
  <si>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</si>
  <si>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</si>
  <si>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</si>
  <si>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</si>
  <si>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</si>
  <si>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</si>
  <si>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</si>
  <si>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</si>
  <si>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</si>
  <si>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</si>
  <si>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</si>
  <si>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</si>
  <si>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</si>
  <si>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</si>
  <si>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</si>
  <si>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</si>
  <si>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</si>
  <si>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</si>
  <si>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</si>
  <si>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</si>
  <si>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</si>
  <si>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</si>
  <si>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</si>
  <si>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</si>
  <si>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</si>
  <si>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</si>
  <si>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</si>
  <si>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</si>
  <si>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</si>
  <si>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</si>
  <si>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</si>
  <si>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</si>
  <si>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</si>
  <si>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</si>
  <si>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</si>
  <si>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</si>
  <si>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</si>
  <si>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</si>
  <si>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</si>
  <si>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</si>
  <si>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</si>
  <si>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</si>
  <si>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</si>
  <si>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</si>
  <si>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</si>
  <si>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</si>
  <si>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</si>
  <si>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</si>
  <si>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</si>
  <si>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</si>
  <si>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</si>
  <si>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</si>
  <si>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</si>
  <si>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</si>
  <si>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</si>
  <si>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</si>
  <si>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</si>
  <si>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</si>
  <si>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</si>
  <si>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</si>
  <si>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</si>
  <si>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</si>
  <si>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</si>
  <si>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</si>
  <si>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</si>
  <si>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</si>
  <si>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</si>
  <si>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</si>
  <si>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</si>
  <si>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</si>
  <si>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</si>
  <si>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</si>
  <si>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</si>
  <si>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</si>
  <si>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</si>
  <si>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</si>
  <si>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</si>
  <si>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</si>
  <si>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</si>
  <si>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</si>
  <si>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</si>
  <si>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</si>
  <si>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</si>
  <si>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</si>
  <si>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</si>
  <si>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</si>
  <si>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</si>
  <si>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</si>
  <si>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</si>
  <si>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</si>
  <si>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</si>
  <si>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</si>
  <si>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</si>
  <si>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</si>
  <si>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</si>
  <si>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</si>
  <si>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</si>
  <si>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</si>
  <si>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</si>
  <si>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</si>
  <si>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</si>
  <si>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</si>
  <si>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</si>
  <si>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</si>
  <si>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</si>
  <si>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</si>
  <si>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</si>
  <si>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</si>
  <si>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</si>
  <si>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</si>
  <si>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</si>
  <si>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</si>
  <si>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</si>
  <si>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</si>
  <si>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</si>
  <si>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</si>
  <si>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</si>
  <si>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</si>
  <si>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</si>
  <si>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</si>
  <si>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</si>
  <si>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</si>
  <si>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</si>
  <si>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</si>
  <si>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</si>
  <si>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</si>
  <si>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</si>
  <si>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</si>
  <si>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</si>
  <si>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</si>
  <si>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</si>
  <si>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</si>
  <si>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</si>
  <si>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</si>
  <si>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</si>
  <si>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</si>
  <si>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</si>
  <si>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</si>
  <si>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</si>
  <si>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</si>
  <si>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</si>
  <si>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</si>
  <si>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</si>
  <si>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</si>
  <si>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</si>
  <si>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</si>
  <si>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</si>
  <si>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</si>
  <si>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</si>
  <si>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</si>
  <si>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</si>
  <si>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</si>
  <si>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</si>
  <si>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</si>
  <si>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</si>
  <si>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</si>
  <si>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</si>
  <si>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</si>
  <si>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</si>
  <si>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</si>
  <si>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</si>
  <si>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</si>
  <si>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</si>
  <si>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</si>
  <si>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</si>
  <si>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</si>
  <si>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</si>
  <si>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</si>
  <si>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</si>
  <si>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</si>
  <si>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</si>
  <si>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</si>
  <si>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</si>
  <si>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</si>
  <si>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</si>
  <si>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</si>
  <si>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</si>
  <si>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</si>
  <si>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</si>
  <si>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</si>
  <si>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</si>
  <si>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</si>
  <si>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</si>
  <si>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</si>
  <si>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</si>
  <si>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</si>
  <si>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</si>
  <si>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</si>
  <si>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</si>
  <si>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</si>
  <si>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</si>
  <si>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</si>
  <si>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</si>
  <si>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</si>
  <si>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</si>
  <si>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</si>
  <si>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</si>
  <si>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</si>
  <si>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</si>
  <si>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</si>
  <si>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</si>
  <si>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</si>
  <si>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</si>
  <si>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</si>
  <si>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</si>
  <si>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</si>
  <si>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</si>
  <si>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</si>
  <si>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</si>
  <si>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</si>
  <si>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</si>
  <si>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</si>
  <si>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</si>
  <si>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</si>
  <si>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</si>
  <si>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</si>
  <si>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</si>
  <si>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</si>
  <si>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</si>
  <si>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</si>
  <si>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</si>
  <si>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</si>
  <si>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</si>
  <si>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</si>
  <si>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</si>
  <si>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</si>
  <si>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</si>
  <si>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</si>
  <si>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</si>
  <si>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</si>
  <si>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</si>
  <si>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</si>
  <si>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</si>
  <si>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</si>
  <si>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</si>
  <si>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</si>
  <si>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</si>
  <si>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</si>
  <si>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</si>
  <si>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</si>
  <si>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</si>
  <si>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</si>
  <si>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</si>
  <si>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</si>
  <si>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</si>
  <si>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</si>
  <si>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</si>
  <si>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</si>
  <si>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</si>
  <si>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</si>
  <si>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</si>
  <si>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</si>
  <si>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</si>
  <si>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</si>
  <si>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</si>
  <si>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</si>
  <si>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</si>
  <si>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</si>
  <si>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</si>
  <si>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</si>
  <si>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</si>
  <si>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</si>
  <si>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</si>
  <si>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</si>
  <si>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</si>
  <si>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</si>
  <si>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</si>
  <si>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</si>
  <si>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</si>
  <si>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</si>
  <si>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</si>
  <si>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</si>
  <si>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</si>
  <si>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</si>
  <si>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</si>
  <si>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</si>
  <si>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</si>
  <si>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</si>
  <si>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</si>
  <si>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</si>
  <si>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</si>
  <si>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</si>
  <si>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</si>
  <si>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</si>
  <si>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</si>
  <si>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</si>
  <si>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</si>
  <si>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</si>
  <si>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</si>
  <si>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</si>
  <si>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</si>
  <si>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</si>
  <si>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</si>
  <si>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</si>
  <si>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</si>
  <si>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</si>
  <si>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</si>
  <si>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</si>
  <si>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</si>
  <si>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</si>
  <si>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</si>
  <si>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</si>
  <si>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</si>
  <si>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</si>
  <si>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</si>
  <si>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</si>
  <si>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</si>
  <si>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</si>
  <si>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</si>
  <si>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</si>
  <si>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</si>
  <si>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</si>
  <si>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</si>
  <si>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</si>
  <si>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</si>
  <si>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</si>
  <si>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</si>
  <si>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</si>
  <si>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</si>
  <si>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</si>
  <si>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</si>
  <si>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</si>
  <si>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</si>
  <si>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</si>
  <si>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</si>
  <si>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</si>
  <si>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</si>
  <si>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</si>
  <si>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</si>
  <si>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</si>
  <si>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</si>
  <si>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</si>
  <si>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</si>
  <si>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</si>
  <si>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</si>
  <si>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</si>
  <si>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</si>
  <si>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</si>
  <si>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</si>
  <si>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</si>
  <si>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</si>
  <si>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</si>
  <si>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</si>
  <si>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</si>
  <si>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</si>
  <si>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</si>
  <si>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</si>
  <si>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</si>
  <si>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</si>
  <si>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</si>
  <si>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</si>
  <si>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</si>
  <si>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</si>
  <si>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</si>
  <si>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</si>
  <si>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</si>
  <si>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</si>
  <si>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</si>
  <si>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</si>
  <si>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</si>
  <si>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</si>
  <si>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</si>
  <si>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</si>
  <si>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</si>
  <si>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</si>
  <si>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</si>
  <si>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</si>
  <si>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</si>
  <si>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</si>
  <si>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</si>
  <si>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</si>
  <si>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</si>
  <si>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</si>
  <si>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</si>
  <si>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</si>
  <si>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</si>
  <si>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</si>
  <si>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</si>
  <si>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</si>
  <si>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</si>
  <si>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</si>
  <si>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</si>
  <si>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</si>
  <si>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</si>
  <si>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</si>
  <si>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</si>
  <si>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</si>
  <si>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</si>
  <si>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</si>
  <si>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</si>
  <si>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</si>
  <si>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</si>
  <si>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</si>
  <si>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</si>
  <si>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</si>
  <si>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</si>
  <si>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</si>
  <si>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</si>
  <si>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</si>
  <si>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</si>
  <si>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</si>
  <si>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</si>
  <si>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</si>
  <si>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</si>
  <si>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</si>
  <si>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</si>
  <si>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</si>
  <si>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</si>
  <si>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</si>
  <si>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</si>
  <si>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</si>
  <si>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</si>
  <si>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</si>
  <si>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</si>
  <si>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</si>
  <si>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</si>
  <si>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</si>
  <si>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</si>
  <si>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</si>
  <si>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</si>
  <si>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</si>
  <si>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</si>
  <si>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</si>
  <si>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</si>
  <si>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</si>
  <si>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</si>
  <si>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</si>
  <si>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</si>
  <si>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</si>
  <si>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</si>
  <si>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</si>
  <si>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</si>
  <si>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</si>
  <si>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</si>
  <si>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</si>
  <si>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</si>
  <si>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</si>
  <si>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</si>
  <si>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</si>
  <si>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</si>
  <si>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</si>
  <si>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</si>
  <si>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</si>
  <si>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</si>
  <si>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</si>
  <si>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</si>
  <si>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</si>
  <si>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</si>
  <si>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</si>
  <si>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</si>
  <si>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</si>
  <si>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</si>
  <si>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</si>
  <si>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</si>
  <si>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</si>
  <si>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</si>
  <si>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</si>
  <si>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</si>
  <si>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</si>
  <si>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</si>
  <si>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</si>
  <si>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</si>
  <si>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</si>
  <si>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</si>
  <si>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</si>
  <si>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</si>
  <si>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</si>
  <si>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</si>
  <si>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</si>
  <si>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</si>
  <si>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</si>
  <si>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</si>
  <si>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</si>
  <si>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</si>
  <si>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</si>
  <si>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</si>
  <si>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</si>
  <si>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</si>
  <si>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</si>
  <si>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</si>
  <si>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</si>
  <si>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</si>
  <si>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</si>
  <si>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</si>
  <si>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</si>
  <si>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</si>
  <si>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</si>
  <si>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</si>
  <si>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</si>
  <si>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</si>
  <si>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</si>
  <si>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</si>
  <si>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</si>
  <si>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</si>
  <si>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</si>
  <si>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</si>
  <si>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</si>
  <si>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</si>
  <si>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</si>
  <si>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</si>
  <si>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</si>
  <si>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</si>
  <si>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</si>
  <si>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</si>
  <si>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</si>
  <si>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</si>
  <si>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</si>
  <si>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</si>
  <si>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</si>
  <si>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</si>
  <si>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</si>
  <si>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</si>
  <si>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</si>
  <si>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</si>
  <si>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</si>
  <si>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</si>
  <si>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</si>
  <si>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</si>
  <si>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</si>
  <si>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</si>
  <si>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</si>
  <si>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</si>
  <si>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</si>
  <si>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</si>
  <si>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</si>
  <si>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</si>
  <si>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</si>
  <si>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</si>
  <si>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</si>
  <si>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</si>
  <si>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</si>
  <si>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</si>
  <si>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</si>
  <si>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</si>
  <si>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</si>
  <si>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</si>
  <si>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</si>
  <si>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</si>
  <si>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</si>
  <si>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</si>
  <si>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</si>
  <si>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</si>
  <si>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</si>
  <si>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</si>
  <si>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</si>
  <si>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</si>
  <si>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</si>
  <si>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</si>
  <si>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</si>
  <si>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</si>
  <si>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</si>
  <si>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</si>
  <si>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</si>
  <si>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</si>
  <si>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</si>
  <si>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</si>
  <si>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</si>
  <si>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</si>
  <si>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</si>
  <si>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</si>
  <si>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</si>
  <si>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</si>
  <si>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</si>
  <si>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</si>
  <si>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</si>
  <si>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</si>
  <si>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</si>
  <si>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</si>
  <si>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</si>
  <si>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</si>
  <si>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</si>
  <si>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</si>
  <si>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</si>
  <si>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</si>
  <si>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</si>
  <si>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</si>
  <si>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</si>
  <si>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</si>
  <si>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</si>
  <si>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</si>
  <si>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</si>
  <si>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</si>
  <si>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</si>
  <si>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</si>
  <si>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</si>
  <si>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</si>
  <si>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Revision 2.6-20210211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</si>
</sst>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9">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7" fillId="10" borderId="23"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xf numFmtId="1" fontId="37" fillId="0" borderId="22" xfId="0" applyNumberFormat="1" applyFont="1" applyBorder="1" applyAlignment="1">
      <alignment horizontal="center" vertic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7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topLeftCell="A19" workbookViewId="0">
      <selection activeCell="H34" sqref="H34"/>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74" t="s">
        <v>400</v>
      </c>
      <c r="B1" s="674"/>
      <c r="C1" s="674"/>
      <c r="D1" s="674"/>
      <c r="E1" s="674"/>
      <c r="F1" s="674"/>
      <c r="G1" s="674"/>
      <c r="H1" s="674"/>
      <c r="I1" s="674"/>
      <c r="J1" s="674"/>
      <c r="K1" s="674"/>
      <c r="L1" s="674"/>
      <c r="M1" s="674"/>
      <c r="N1" s="674"/>
    </row>
    <row r="2" spans="1:15" ht="26.25">
      <c r="A2" s="674" t="s">
        <v>632</v>
      </c>
      <c r="B2" s="674"/>
      <c r="C2" s="674"/>
      <c r="D2" s="674"/>
      <c r="E2" s="674"/>
      <c r="F2" s="674"/>
      <c r="G2" s="674"/>
      <c r="H2" s="674"/>
      <c r="I2" s="674"/>
      <c r="J2" s="674"/>
      <c r="K2" s="674"/>
      <c r="L2" s="674"/>
      <c r="M2" s="674"/>
      <c r="N2" s="674"/>
    </row>
    <row r="3" spans="1:15" ht="16.5" customHeight="1">
      <c r="A3" s="32"/>
      <c r="B3" s="32"/>
      <c r="C3" s="32"/>
      <c r="D3" s="32"/>
      <c r="E3" s="32"/>
      <c r="F3" s="32"/>
      <c r="G3" s="32"/>
      <c r="H3" s="32"/>
      <c r="I3" s="32"/>
      <c r="J3" s="32"/>
      <c r="K3" s="32"/>
      <c r="L3" s="32"/>
      <c r="M3" s="32"/>
      <c r="N3" s="32"/>
    </row>
    <row r="4" spans="1:15" ht="16.5" customHeight="1">
      <c r="A4" s="33" t="s">
        <v>401</v>
      </c>
      <c r="B4" s="33"/>
      <c r="C4" s="675" t="s">
        <v>695</v>
      </c>
      <c r="D4" s="676"/>
      <c r="E4" s="676"/>
      <c r="F4" s="676"/>
      <c r="G4" s="676"/>
      <c r="H4" s="677"/>
      <c r="I4" s="34"/>
      <c r="J4" s="35" t="s">
        <v>402</v>
      </c>
      <c r="K4" s="678"/>
      <c r="L4" s="679"/>
      <c r="M4" s="679"/>
      <c r="N4" s="680"/>
    </row>
    <row r="5" spans="1:15" ht="16.5" customHeight="1">
      <c r="A5" s="33" t="s">
        <v>403</v>
      </c>
      <c r="B5" s="33"/>
      <c r="C5" s="675" t="s">
        <v>696</v>
      </c>
      <c r="D5" s="676"/>
      <c r="E5" s="676"/>
      <c r="F5" s="676"/>
      <c r="G5" s="676"/>
      <c r="H5" s="677"/>
      <c r="I5" s="34"/>
      <c r="J5" s="35" t="s">
        <v>404</v>
      </c>
      <c r="K5" s="678">
        <f>Sheet1!P7</f>
        <v>0</v>
      </c>
      <c r="L5" s="679"/>
      <c r="M5" s="679"/>
      <c r="N5" s="680"/>
    </row>
    <row r="6" spans="1:15" ht="16.5" customHeight="1">
      <c r="A6" s="33" t="s">
        <v>405</v>
      </c>
      <c r="B6" s="33"/>
      <c r="C6" s="33"/>
      <c r="D6" s="675" t="str">
        <f>Sheet1!X7</f>
        <v>Eugene Mah</v>
      </c>
      <c r="E6" s="676"/>
      <c r="F6" s="676"/>
      <c r="G6" s="676"/>
      <c r="H6" s="677"/>
      <c r="I6" s="34"/>
      <c r="J6" s="35" t="s">
        <v>406</v>
      </c>
      <c r="K6" s="675"/>
      <c r="L6" s="676"/>
      <c r="M6" s="676"/>
      <c r="N6" s="677"/>
    </row>
    <row r="7" spans="1:15" ht="16.5" customHeight="1">
      <c r="A7" s="33" t="s">
        <v>407</v>
      </c>
      <c r="B7" s="33"/>
      <c r="C7" s="33"/>
      <c r="D7" s="675" t="s">
        <v>408</v>
      </c>
      <c r="E7" s="676"/>
      <c r="F7" s="676"/>
      <c r="G7" s="676"/>
      <c r="H7" s="677"/>
      <c r="I7" s="34"/>
      <c r="J7" s="35" t="s">
        <v>409</v>
      </c>
      <c r="K7" s="675" t="s">
        <v>626</v>
      </c>
      <c r="L7" s="676"/>
      <c r="M7" s="676"/>
      <c r="N7" s="677"/>
    </row>
    <row r="8" spans="1:15" ht="16.5" customHeight="1">
      <c r="A8" s="33" t="s">
        <v>410</v>
      </c>
      <c r="B8" s="33"/>
      <c r="C8" s="33"/>
      <c r="D8" s="681" t="str">
        <f>Sheet1!K16</f>
        <v/>
      </c>
      <c r="E8" s="682"/>
      <c r="F8" s="682"/>
      <c r="G8" s="682"/>
      <c r="H8" s="683"/>
      <c r="I8" s="34"/>
      <c r="J8" s="35" t="s">
        <v>411</v>
      </c>
      <c r="K8" s="675" t="str">
        <f>Sheet1!R14</f>
        <v/>
      </c>
      <c r="L8" s="676"/>
      <c r="M8" s="676"/>
      <c r="N8" s="677"/>
    </row>
    <row r="9" spans="1:15" ht="11.25" customHeight="1">
      <c r="A9" s="36"/>
      <c r="K9" s="37"/>
      <c r="L9" s="37"/>
      <c r="M9" s="37"/>
      <c r="N9" s="37"/>
      <c r="O9" s="37"/>
    </row>
    <row r="10" spans="1:15" s="33" customFormat="1" ht="16.5" customHeight="1">
      <c r="A10" s="36" t="s">
        <v>633</v>
      </c>
      <c r="D10" s="685" t="s">
        <v>697</v>
      </c>
      <c r="E10" s="686"/>
      <c r="F10" s="686"/>
      <c r="G10" s="686"/>
      <c r="H10" s="687"/>
      <c r="I10" s="38" t="s">
        <v>634</v>
      </c>
    </row>
    <row r="11" spans="1:15" ht="11.25" customHeight="1">
      <c r="C11" s="33"/>
      <c r="D11" s="33"/>
      <c r="E11" s="33"/>
      <c r="F11" s="33"/>
      <c r="G11" s="39"/>
      <c r="H11" s="39"/>
      <c r="I11" s="39"/>
      <c r="J11" s="39"/>
      <c r="K11" s="39"/>
      <c r="L11" s="39"/>
      <c r="M11" s="39"/>
      <c r="N11" s="39"/>
      <c r="O11" s="37"/>
    </row>
    <row r="12" spans="1:15" ht="16.5" customHeight="1" thickBot="1">
      <c r="A12" s="33" t="s">
        <v>413</v>
      </c>
      <c r="B12" s="33"/>
      <c r="C12" s="33"/>
      <c r="D12" s="688" t="s">
        <v>414</v>
      </c>
      <c r="E12" s="688"/>
      <c r="F12" s="688"/>
      <c r="G12" s="688" t="s">
        <v>409</v>
      </c>
      <c r="H12" s="688"/>
      <c r="I12" s="688" t="s">
        <v>8</v>
      </c>
      <c r="J12" s="688"/>
      <c r="K12" s="688" t="s">
        <v>412</v>
      </c>
      <c r="L12" s="688"/>
      <c r="M12" s="688"/>
      <c r="N12" s="688"/>
    </row>
    <row r="13" spans="1:15" ht="16.5" customHeight="1" thickTop="1">
      <c r="A13" s="33"/>
      <c r="B13" s="33"/>
      <c r="C13" s="40" t="s">
        <v>415</v>
      </c>
      <c r="D13" s="689" t="s">
        <v>670</v>
      </c>
      <c r="E13" s="690"/>
      <c r="F13" s="691"/>
      <c r="G13" s="689" t="s">
        <v>671</v>
      </c>
      <c r="H13" s="691"/>
      <c r="I13" s="692"/>
      <c r="J13" s="693"/>
      <c r="K13" s="689" t="s">
        <v>672</v>
      </c>
      <c r="L13" s="690"/>
      <c r="M13" s="690"/>
      <c r="N13" s="691"/>
    </row>
    <row r="14" spans="1:15" ht="16.5" customHeight="1">
      <c r="C14" s="40" t="s">
        <v>416</v>
      </c>
      <c r="D14" s="694" t="s">
        <v>670</v>
      </c>
      <c r="E14" s="695"/>
      <c r="F14" s="696"/>
      <c r="G14" s="694" t="s">
        <v>673</v>
      </c>
      <c r="H14" s="696"/>
      <c r="I14" s="685"/>
      <c r="J14" s="687"/>
      <c r="K14" s="694" t="s">
        <v>674</v>
      </c>
      <c r="L14" s="695"/>
      <c r="M14" s="695"/>
      <c r="N14" s="696"/>
    </row>
    <row r="15" spans="1:15" s="41" customFormat="1" ht="36" customHeight="1">
      <c r="A15" s="697" t="s">
        <v>635</v>
      </c>
      <c r="B15" s="697"/>
      <c r="C15" s="697"/>
      <c r="D15" s="697"/>
      <c r="E15" s="697"/>
      <c r="F15" s="697"/>
      <c r="G15" s="697"/>
      <c r="H15" s="697"/>
      <c r="I15" s="697"/>
      <c r="J15" s="697"/>
      <c r="K15" s="697"/>
      <c r="L15" s="697"/>
      <c r="M15" s="697"/>
      <c r="N15" s="697"/>
    </row>
    <row r="16" spans="1:15" ht="16.5" customHeight="1">
      <c r="A16" s="36" t="s">
        <v>417</v>
      </c>
      <c r="B16" s="36"/>
      <c r="C16" s="42"/>
      <c r="D16" s="43" t="s">
        <v>636</v>
      </c>
      <c r="E16" s="42"/>
      <c r="F16" s="42"/>
      <c r="G16" s="35"/>
      <c r="H16" s="44"/>
      <c r="I16" s="45"/>
      <c r="J16" s="35"/>
      <c r="K16" s="42"/>
      <c r="L16" s="42"/>
      <c r="M16" s="46"/>
      <c r="N16" s="40" t="s">
        <v>418</v>
      </c>
    </row>
    <row r="17" spans="1:15" s="54" customFormat="1" ht="15.75" customHeight="1">
      <c r="A17" s="47" t="s">
        <v>637</v>
      </c>
      <c r="B17" s="48"/>
      <c r="C17" s="49"/>
      <c r="D17" s="50" t="s">
        <v>349</v>
      </c>
      <c r="E17" s="49"/>
      <c r="F17" s="50" t="s">
        <v>638</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4" t="s">
        <v>419</v>
      </c>
      <c r="B19" s="684"/>
      <c r="C19" s="684"/>
      <c r="D19" s="684"/>
      <c r="E19" s="684"/>
      <c r="F19" s="684"/>
      <c r="G19" s="684"/>
      <c r="H19" s="684"/>
      <c r="I19" s="684"/>
      <c r="J19" s="684"/>
      <c r="K19" s="684"/>
      <c r="L19" s="684"/>
      <c r="M19" s="684"/>
      <c r="N19" s="684"/>
    </row>
    <row r="20" spans="1:15" ht="15" customHeight="1">
      <c r="A20" s="700" t="s">
        <v>420</v>
      </c>
      <c r="B20" s="700"/>
      <c r="C20" s="700"/>
      <c r="D20" s="700"/>
      <c r="E20" s="700"/>
      <c r="F20" s="700"/>
      <c r="G20" s="700"/>
      <c r="H20" s="700"/>
      <c r="I20" s="700"/>
      <c r="J20" s="700"/>
      <c r="K20" s="700"/>
      <c r="L20" s="700"/>
      <c r="M20" s="700"/>
      <c r="N20" s="700"/>
    </row>
    <row r="21" spans="1:15" ht="15" customHeight="1">
      <c r="M21" s="701" t="s">
        <v>421</v>
      </c>
      <c r="N21" s="701"/>
    </row>
    <row r="22" spans="1:15" ht="15.75" customHeight="1">
      <c r="A22" s="58" t="s">
        <v>422</v>
      </c>
      <c r="B22" s="33"/>
      <c r="C22" s="33"/>
      <c r="D22" s="33"/>
      <c r="E22" s="33"/>
      <c r="F22" s="59"/>
      <c r="G22" s="59"/>
      <c r="H22" s="33"/>
      <c r="I22" s="33"/>
      <c r="J22" s="33"/>
      <c r="K22" s="33"/>
      <c r="L22" s="33"/>
      <c r="M22" s="698"/>
      <c r="N22" s="699"/>
    </row>
    <row r="23" spans="1:15" ht="15.75" customHeight="1">
      <c r="A23" s="58" t="s">
        <v>423</v>
      </c>
      <c r="B23" s="33"/>
      <c r="C23" s="33"/>
      <c r="D23" s="33"/>
      <c r="E23" s="33"/>
      <c r="F23" s="59"/>
      <c r="G23" s="59"/>
      <c r="H23" s="33"/>
      <c r="I23" s="33"/>
      <c r="J23" s="33"/>
      <c r="K23" s="33"/>
      <c r="L23" s="33"/>
      <c r="M23" s="698"/>
      <c r="N23" s="699"/>
    </row>
    <row r="24" spans="1:15" ht="15.75" customHeight="1">
      <c r="A24" s="58" t="s">
        <v>424</v>
      </c>
      <c r="B24" s="33"/>
      <c r="C24" s="33"/>
      <c r="D24" s="33"/>
      <c r="E24" s="33"/>
      <c r="F24" s="59"/>
      <c r="G24" s="59"/>
      <c r="H24" s="33"/>
      <c r="I24" s="33"/>
      <c r="J24" s="34"/>
      <c r="K24" s="34"/>
      <c r="L24" s="34"/>
      <c r="M24" s="698"/>
      <c r="N24" s="699"/>
    </row>
    <row r="25" spans="1:15" ht="15.75" customHeight="1">
      <c r="A25" s="58" t="s">
        <v>425</v>
      </c>
      <c r="B25" s="33"/>
      <c r="C25" s="33"/>
      <c r="D25" s="33"/>
      <c r="E25" s="33"/>
      <c r="F25" s="59"/>
      <c r="G25" s="59"/>
      <c r="H25" s="33"/>
      <c r="I25" s="33"/>
      <c r="J25" s="33"/>
      <c r="K25" s="33"/>
      <c r="L25" s="33"/>
      <c r="M25" s="698"/>
      <c r="N25" s="699"/>
    </row>
    <row r="26" spans="1:15" ht="15.75" customHeight="1">
      <c r="A26" s="58" t="s">
        <v>426</v>
      </c>
      <c r="B26" s="33"/>
      <c r="C26" s="33"/>
      <c r="D26" s="33"/>
      <c r="E26" s="33"/>
      <c r="F26" s="59"/>
      <c r="G26" s="59"/>
      <c r="H26" s="33"/>
      <c r="I26" s="33"/>
      <c r="J26" s="33"/>
      <c r="K26" s="33"/>
      <c r="L26" s="33"/>
      <c r="M26" s="698"/>
      <c r="N26" s="699"/>
    </row>
    <row r="27" spans="1:15" ht="15.75" customHeight="1">
      <c r="A27" s="58" t="s">
        <v>427</v>
      </c>
      <c r="B27" s="33"/>
      <c r="C27" s="33"/>
      <c r="D27" s="33"/>
      <c r="E27" s="33"/>
      <c r="F27" s="59"/>
      <c r="G27" s="59"/>
      <c r="H27" s="33"/>
      <c r="I27" s="33"/>
      <c r="J27" s="33"/>
      <c r="K27" s="33"/>
      <c r="L27" s="33"/>
      <c r="M27" s="698"/>
      <c r="N27" s="699"/>
    </row>
    <row r="28" spans="1:15" ht="15.75" customHeight="1">
      <c r="A28" s="58" t="s">
        <v>639</v>
      </c>
      <c r="B28" s="33"/>
      <c r="C28" s="33"/>
      <c r="D28" s="33"/>
      <c r="E28" s="33"/>
      <c r="F28" s="59"/>
      <c r="G28" s="59"/>
      <c r="H28" s="33"/>
      <c r="I28" s="33"/>
      <c r="J28" s="33"/>
      <c r="K28" s="33"/>
      <c r="L28" s="33"/>
      <c r="M28" s="698"/>
      <c r="N28" s="699"/>
    </row>
    <row r="29" spans="1:15" ht="15.75" customHeight="1">
      <c r="A29" s="58" t="s">
        <v>640</v>
      </c>
      <c r="B29" s="33"/>
      <c r="C29" s="33"/>
      <c r="D29" s="33"/>
      <c r="E29" s="33"/>
      <c r="F29" s="59"/>
      <c r="G29" s="59"/>
      <c r="H29" s="33"/>
      <c r="I29" s="33"/>
      <c r="J29" s="33"/>
      <c r="K29" s="33"/>
      <c r="L29" s="33"/>
    </row>
    <row r="30" spans="1:15" ht="15.75" customHeight="1">
      <c r="A30" s="33"/>
      <c r="B30" s="60" t="s">
        <v>641</v>
      </c>
      <c r="F30" s="61"/>
      <c r="G30" s="61"/>
      <c r="K30" s="142" t="str">
        <f>Sheet1!X297</f>
        <v/>
      </c>
      <c r="L30" s="62" t="s">
        <v>324</v>
      </c>
      <c r="M30" s="698"/>
      <c r="N30" s="699"/>
    </row>
    <row r="31" spans="1:15" ht="15.75" customHeight="1">
      <c r="A31" s="33"/>
      <c r="B31" s="62" t="s">
        <v>642</v>
      </c>
      <c r="C31" s="63"/>
      <c r="D31" s="64"/>
      <c r="E31" s="64"/>
      <c r="F31" s="65"/>
      <c r="G31" s="65"/>
      <c r="H31" s="64"/>
      <c r="I31" s="64"/>
      <c r="J31" s="64"/>
      <c r="K31" s="143" t="str">
        <f>Sheet1!X312</f>
        <v/>
      </c>
      <c r="L31" s="62" t="s">
        <v>324</v>
      </c>
      <c r="M31" s="698"/>
      <c r="N31" s="699"/>
    </row>
    <row r="32" spans="1:15" ht="15.75" customHeight="1">
      <c r="A32" s="33" t="s">
        <v>428</v>
      </c>
      <c r="B32" s="33"/>
      <c r="C32" s="33"/>
      <c r="D32" s="33"/>
      <c r="E32" s="33"/>
      <c r="F32" s="59"/>
      <c r="G32" s="59"/>
      <c r="H32" s="33"/>
      <c r="I32" s="33"/>
      <c r="J32" s="33"/>
      <c r="K32" s="33"/>
      <c r="L32" s="33"/>
      <c r="M32" s="698"/>
      <c r="N32" s="699"/>
    </row>
    <row r="33" spans="1:14" ht="15.75" customHeight="1" thickBot="1">
      <c r="A33" s="33" t="s">
        <v>429</v>
      </c>
      <c r="B33" s="33"/>
      <c r="C33" s="33"/>
      <c r="D33" s="33"/>
      <c r="E33" s="33"/>
      <c r="F33" s="33"/>
      <c r="G33" s="66" t="s">
        <v>430</v>
      </c>
      <c r="H33" s="66" t="s">
        <v>431</v>
      </c>
      <c r="I33" s="66" t="s">
        <v>432</v>
      </c>
      <c r="J33" s="33"/>
      <c r="K33" s="33"/>
      <c r="L33" s="33"/>
    </row>
    <row r="34" spans="1:14" ht="15.75" customHeight="1" thickTop="1">
      <c r="C34" s="60" t="s">
        <v>643</v>
      </c>
      <c r="D34" s="42"/>
      <c r="E34" s="42"/>
      <c r="F34" s="67"/>
      <c r="G34" s="68" t="str">
        <f>IF(Sheet1!P490="","",Sheet1!P490)</f>
        <v/>
      </c>
      <c r="H34" s="68" t="str">
        <f>IF(Sheet1!P491="","",Sheet1!P491)</f>
        <v/>
      </c>
      <c r="I34" s="69" t="str">
        <f>IF(Sheet1!P492="","",Sheet1!P492)</f>
        <v/>
      </c>
      <c r="K34" s="37"/>
      <c r="L34" s="37"/>
      <c r="M34" s="698"/>
      <c r="N34" s="699"/>
    </row>
    <row r="35" spans="1:14" ht="15.75" customHeight="1">
      <c r="C35" s="63" t="s">
        <v>644</v>
      </c>
      <c r="D35" s="62"/>
      <c r="E35" s="62"/>
      <c r="F35" s="70"/>
      <c r="G35" s="71" t="str">
        <f>IF(Sheet1!T490="","",Sheet1!T490)</f>
        <v/>
      </c>
      <c r="H35" s="71" t="str">
        <f>IF(Sheet1!T491="","",Sheet1!T491)</f>
        <v/>
      </c>
      <c r="I35" s="71" t="str">
        <f>IF(Sheet1!T492="","",Sheet1!T492)</f>
        <v/>
      </c>
      <c r="L35" s="37"/>
      <c r="M35" s="698"/>
      <c r="N35" s="699"/>
    </row>
    <row r="36" spans="1:14" ht="15.75" customHeight="1">
      <c r="A36" s="33" t="s">
        <v>645</v>
      </c>
      <c r="B36" s="33"/>
      <c r="C36" s="33"/>
      <c r="D36" s="33"/>
      <c r="E36" s="33"/>
      <c r="F36" s="59"/>
      <c r="G36" s="59"/>
      <c r="H36" s="33"/>
      <c r="I36" s="33"/>
      <c r="J36" s="33"/>
      <c r="K36" s="33"/>
      <c r="L36" s="34"/>
      <c r="M36" s="39"/>
      <c r="N36" s="39"/>
    </row>
    <row r="37" spans="1:14" ht="15.75" customHeight="1">
      <c r="A37" s="33"/>
      <c r="B37" s="33"/>
      <c r="C37" s="42" t="s">
        <v>646</v>
      </c>
      <c r="D37" s="141" t="e">
        <f>Sheet1!T503</f>
        <v>#DIV/0!</v>
      </c>
      <c r="E37" s="33"/>
      <c r="F37" s="59"/>
      <c r="G37" s="59"/>
      <c r="H37" s="33"/>
      <c r="I37" s="33"/>
      <c r="J37" s="67"/>
      <c r="K37" s="72"/>
      <c r="L37" s="72"/>
      <c r="M37" s="698"/>
      <c r="N37" s="699"/>
    </row>
    <row r="38" spans="1:14" ht="15.75" customHeight="1">
      <c r="A38" s="33"/>
      <c r="B38" s="33"/>
      <c r="C38" s="42" t="s">
        <v>647</v>
      </c>
      <c r="D38" s="141" t="e">
        <f>Sheet1!T504</f>
        <v>#DIV/0!</v>
      </c>
      <c r="E38" s="73" t="s">
        <v>648</v>
      </c>
      <c r="F38" s="59"/>
      <c r="G38" s="59"/>
      <c r="H38" s="33"/>
      <c r="I38" s="33"/>
      <c r="J38" s="74"/>
      <c r="K38" s="72"/>
      <c r="L38" s="72"/>
      <c r="M38" s="42"/>
      <c r="N38" s="42"/>
    </row>
    <row r="39" spans="1:14" ht="15.75" customHeight="1">
      <c r="A39" s="33"/>
      <c r="B39" s="33"/>
      <c r="C39" s="42" t="s">
        <v>649</v>
      </c>
      <c r="D39" s="33"/>
      <c r="E39" s="33"/>
      <c r="F39" s="59"/>
      <c r="G39" s="59"/>
      <c r="H39" s="33"/>
      <c r="I39" s="33"/>
      <c r="J39" s="67"/>
      <c r="K39" s="72"/>
      <c r="L39" s="72"/>
      <c r="M39" s="698"/>
      <c r="N39" s="699"/>
    </row>
    <row r="40" spans="1:14" ht="15.75" customHeight="1">
      <c r="A40" s="33" t="s">
        <v>650</v>
      </c>
      <c r="B40" s="33"/>
      <c r="C40" s="33"/>
      <c r="D40" s="33"/>
      <c r="E40" s="33"/>
      <c r="F40" s="33"/>
      <c r="G40" s="33"/>
      <c r="H40" s="33"/>
      <c r="I40" s="33"/>
      <c r="J40" s="33"/>
      <c r="K40" s="33"/>
      <c r="L40" s="33"/>
      <c r="M40" s="698"/>
      <c r="N40" s="699"/>
    </row>
    <row r="41" spans="1:14" ht="15.75" customHeight="1">
      <c r="A41" s="33" t="s">
        <v>651</v>
      </c>
      <c r="B41" s="33"/>
      <c r="C41" s="33"/>
      <c r="D41" s="33"/>
      <c r="E41" s="33"/>
      <c r="F41" s="33"/>
      <c r="G41" s="33"/>
      <c r="H41" s="33"/>
      <c r="I41" s="33"/>
      <c r="J41" s="33"/>
      <c r="K41" s="33"/>
      <c r="L41" s="33"/>
      <c r="M41" s="698"/>
      <c r="N41" s="699"/>
    </row>
    <row r="42" spans="1:14" ht="15.75" customHeight="1">
      <c r="A42" s="33" t="s">
        <v>652</v>
      </c>
      <c r="B42" s="33"/>
      <c r="C42" s="33"/>
      <c r="D42" s="33"/>
      <c r="E42" s="33"/>
      <c r="F42" s="33"/>
      <c r="G42" s="33"/>
      <c r="H42" s="33"/>
      <c r="I42" s="33"/>
      <c r="J42" s="33"/>
      <c r="K42" s="33"/>
      <c r="L42" s="33"/>
      <c r="M42" s="698"/>
      <c r="N42" s="699"/>
    </row>
    <row r="43" spans="1:14" ht="15.75" customHeight="1">
      <c r="A43" s="58" t="s">
        <v>653</v>
      </c>
      <c r="B43" s="58"/>
      <c r="C43" s="58"/>
      <c r="D43" s="58"/>
      <c r="E43" s="58"/>
      <c r="F43" s="58"/>
      <c r="G43" s="58"/>
      <c r="H43" s="58"/>
      <c r="I43" s="58"/>
      <c r="J43" s="58"/>
      <c r="K43" s="58"/>
      <c r="L43" s="33"/>
      <c r="M43" s="698"/>
      <c r="N43" s="703"/>
    </row>
    <row r="44" spans="1:14" ht="15.75" customHeight="1">
      <c r="A44" s="33" t="s">
        <v>654</v>
      </c>
      <c r="B44" s="33"/>
      <c r="C44" s="33"/>
      <c r="D44" s="33"/>
      <c r="E44" s="33"/>
      <c r="F44" s="33"/>
      <c r="G44" s="33"/>
      <c r="H44" s="33"/>
      <c r="I44" s="33"/>
      <c r="J44" s="33"/>
      <c r="K44" s="33"/>
      <c r="L44" s="33"/>
      <c r="M44" s="698"/>
      <c r="N44" s="699"/>
    </row>
    <row r="45" spans="1:14" ht="15.75" customHeight="1">
      <c r="A45" s="33" t="s">
        <v>655</v>
      </c>
      <c r="B45" s="33"/>
      <c r="C45" s="33"/>
      <c r="D45" s="33"/>
      <c r="E45" s="33"/>
      <c r="F45" s="33"/>
      <c r="G45" s="33"/>
      <c r="H45" s="33"/>
      <c r="I45" s="33"/>
      <c r="J45" s="33"/>
      <c r="K45" s="33"/>
      <c r="L45" s="33"/>
      <c r="M45" s="698"/>
      <c r="N45" s="699"/>
    </row>
    <row r="46" spans="1:14" ht="15.75" customHeight="1">
      <c r="A46" s="33" t="s">
        <v>656</v>
      </c>
      <c r="B46" s="33"/>
      <c r="C46" s="33"/>
      <c r="D46" s="33"/>
      <c r="E46" s="33"/>
      <c r="F46" s="33"/>
      <c r="G46" s="33"/>
      <c r="H46" s="33"/>
      <c r="I46" s="33"/>
      <c r="J46" s="33"/>
      <c r="K46" s="33"/>
      <c r="L46" s="33"/>
      <c r="M46" s="698"/>
      <c r="N46" s="699"/>
    </row>
    <row r="47" spans="1:14" ht="15.75" customHeight="1">
      <c r="A47" s="33"/>
      <c r="B47" s="33"/>
      <c r="C47" s="33"/>
      <c r="D47" s="33"/>
      <c r="E47" s="33"/>
      <c r="F47" s="33"/>
      <c r="G47" s="33"/>
      <c r="H47" s="33"/>
      <c r="I47" s="33"/>
      <c r="J47" s="33"/>
      <c r="K47" s="33"/>
      <c r="L47" s="33"/>
      <c r="M47" s="72"/>
      <c r="N47" s="72"/>
    </row>
    <row r="48" spans="1:14" ht="15.75" customHeight="1">
      <c r="A48" s="702" t="s">
        <v>657</v>
      </c>
      <c r="B48" s="702"/>
      <c r="C48" s="702"/>
      <c r="D48" s="702"/>
      <c r="E48" s="702"/>
      <c r="F48" s="702"/>
      <c r="G48" s="702"/>
      <c r="H48" s="702"/>
      <c r="I48" s="702"/>
      <c r="J48" s="702"/>
      <c r="K48" s="702"/>
      <c r="L48" s="702"/>
      <c r="M48" s="702"/>
      <c r="N48" s="702"/>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73" priority="7" stopIfTrue="1" operator="equal">
      <formula>"Fail"</formula>
    </cfRule>
  </conditionalFormatting>
  <conditionalFormatting sqref="M41:N41">
    <cfRule type="cellIs" dxfId="172" priority="6" stopIfTrue="1" operator="equal">
      <formula>"Fail"</formula>
    </cfRule>
  </conditionalFormatting>
  <conditionalFormatting sqref="M34:N34">
    <cfRule type="cellIs" dxfId="171" priority="5" stopIfTrue="1" operator="equal">
      <formula>"Fail"</formula>
    </cfRule>
  </conditionalFormatting>
  <conditionalFormatting sqref="M31:N31">
    <cfRule type="cellIs" dxfId="170" priority="2" stopIfTrue="1" operator="equal">
      <formula>"Fail"</formula>
    </cfRule>
  </conditionalFormatting>
  <conditionalFormatting sqref="M35:N35">
    <cfRule type="cellIs" dxfId="169" priority="4" stopIfTrue="1" operator="equal">
      <formula>"Fail"</formula>
    </cfRule>
  </conditionalFormatting>
  <conditionalFormatting sqref="M30:N30">
    <cfRule type="cellIs" dxfId="168" priority="3" stopIfTrue="1" operator="equal">
      <formula>"Fail"</formula>
    </cfRule>
  </conditionalFormatting>
  <conditionalFormatting sqref="M46:N46">
    <cfRule type="cellIs" dxfId="167"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I34:I35 H35 H34">
      <formula1>SpeckMassList</formula1>
    </dataValidation>
    <dataValidation allowBlank="1" showInputMessage="1" sqref="D37:D38"/>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ColWidth="9" defaultRowHeight="14.25"/>
  <cols>
    <col min="1" max="23" width="8.25" style="3" customWidth="1"/>
    <col min="24" max="16384" width="9" style="1"/>
  </cols>
  <sheetData>
    <row r="1" spans="1:3">
      <c r="A1" s="8" t="s">
        <v>551</v>
      </c>
    </row>
    <row r="2" spans="1:3">
      <c r="B2" s="3" t="s">
        <v>552</v>
      </c>
    </row>
    <row r="3" spans="1:3">
      <c r="B3" s="3" t="s">
        <v>553</v>
      </c>
    </row>
    <row r="4" spans="1:3">
      <c r="B4" s="3" t="s">
        <v>554</v>
      </c>
    </row>
    <row r="5" spans="1:3">
      <c r="B5" s="3" t="s">
        <v>555</v>
      </c>
    </row>
    <row r="6" spans="1:3">
      <c r="B6" s="3" t="s">
        <v>556</v>
      </c>
    </row>
    <row r="8" spans="1:3">
      <c r="A8" s="8" t="s">
        <v>557</v>
      </c>
    </row>
    <row r="9" spans="1:3">
      <c r="A9" s="8"/>
      <c r="B9" s="3" t="s">
        <v>558</v>
      </c>
    </row>
    <row r="10" spans="1:3">
      <c r="A10" s="8"/>
      <c r="B10" s="3" t="s">
        <v>559</v>
      </c>
    </row>
    <row r="11" spans="1:3">
      <c r="B11" s="9" t="s">
        <v>560</v>
      </c>
      <c r="C11" s="9" t="s">
        <v>561</v>
      </c>
    </row>
    <row r="12" spans="1:3">
      <c r="B12" s="10">
        <v>29</v>
      </c>
      <c r="C12" s="11">
        <f>IF(B12&lt;A22,B12+B22+B12*C22+B12^2*D22+B12^3*E22+B12^4*F22+B12^5*G22+B12^6*H22,B12+B23+B12*C23+B12^2*D23+B12^3*E23+B12^4*F23+B12^5*G23+B12^6*H23)</f>
        <v>30.282068178701138</v>
      </c>
    </row>
    <row r="14" spans="1:3">
      <c r="A14" s="8" t="s">
        <v>562</v>
      </c>
    </row>
    <row r="15" spans="1:3">
      <c r="A15" s="8"/>
      <c r="B15" s="3" t="s">
        <v>563</v>
      </c>
    </row>
    <row r="16" spans="1:3">
      <c r="A16" s="8"/>
      <c r="B16" s="3" t="s">
        <v>564</v>
      </c>
    </row>
    <row r="17" spans="1:8">
      <c r="B17" s="9" t="s">
        <v>560</v>
      </c>
      <c r="C17" s="9" t="s">
        <v>561</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565</v>
      </c>
    </row>
    <row r="2" spans="1:1">
      <c r="A2" s="3" t="s">
        <v>566</v>
      </c>
    </row>
    <row r="3" spans="1:1">
      <c r="A3" s="3" t="s">
        <v>567</v>
      </c>
    </row>
    <row r="5" spans="1:1">
      <c r="A5" s="8" t="s">
        <v>568</v>
      </c>
    </row>
    <row r="6" spans="1:1">
      <c r="A6" s="3" t="s">
        <v>566</v>
      </c>
    </row>
    <row r="7" spans="1:1">
      <c r="A7" s="3" t="s">
        <v>567</v>
      </c>
    </row>
    <row r="8" spans="1:1">
      <c r="A8" s="3" t="s">
        <v>569</v>
      </c>
    </row>
    <row r="10" spans="1:1">
      <c r="A10" s="12" t="s">
        <v>570</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409</v>
      </c>
    </row>
    <row r="25" spans="1:1">
      <c r="A25" s="30" t="s">
        <v>583</v>
      </c>
    </row>
    <row r="26" spans="1:1">
      <c r="A26" s="30" t="s">
        <v>626</v>
      </c>
    </row>
    <row r="27" spans="1:1">
      <c r="A27" s="642" t="s">
        <v>733</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07" t="s">
        <v>400</v>
      </c>
      <c r="B1" s="707"/>
      <c r="C1" s="707"/>
      <c r="D1" s="707"/>
      <c r="E1" s="707"/>
      <c r="F1" s="707"/>
      <c r="G1" s="707"/>
      <c r="H1" s="707"/>
      <c r="I1" s="707"/>
      <c r="J1" s="707"/>
      <c r="K1" s="707"/>
      <c r="L1" s="707"/>
    </row>
    <row r="2" spans="1:12" ht="18" customHeight="1">
      <c r="A2" s="708" t="s">
        <v>658</v>
      </c>
      <c r="B2" s="709"/>
      <c r="C2" s="709"/>
      <c r="D2" s="709"/>
      <c r="E2" s="709"/>
      <c r="F2" s="709"/>
      <c r="G2" s="709"/>
      <c r="H2" s="709"/>
      <c r="I2" s="709"/>
      <c r="J2" s="709"/>
      <c r="K2" s="709"/>
      <c r="L2" s="709"/>
    </row>
    <row r="3" spans="1:12" ht="15.75" customHeight="1"/>
    <row r="4" spans="1:12" ht="24" customHeight="1">
      <c r="A4" s="710" t="s">
        <v>435</v>
      </c>
      <c r="B4" s="710"/>
      <c r="C4" s="710"/>
      <c r="D4" s="710"/>
      <c r="E4" s="710"/>
      <c r="F4" s="710"/>
      <c r="G4" s="710"/>
      <c r="H4" s="710"/>
      <c r="I4" s="710"/>
      <c r="J4" s="710"/>
      <c r="K4" s="710"/>
      <c r="L4" s="710"/>
    </row>
    <row r="5" spans="1:12" ht="42" customHeight="1">
      <c r="A5" s="711" t="s">
        <v>659</v>
      </c>
      <c r="B5" s="711"/>
      <c r="C5" s="711"/>
      <c r="D5" s="711"/>
      <c r="E5" s="711"/>
      <c r="F5" s="711"/>
      <c r="G5" s="711"/>
      <c r="H5" s="711"/>
      <c r="I5" s="711"/>
      <c r="J5" s="711"/>
      <c r="K5" s="711"/>
      <c r="L5" s="711"/>
    </row>
    <row r="6" spans="1:12" ht="15" customHeight="1">
      <c r="A6" s="75" t="s">
        <v>660</v>
      </c>
      <c r="B6" s="76"/>
      <c r="C6" s="76"/>
      <c r="D6" s="76"/>
      <c r="E6" s="76"/>
      <c r="F6" s="76"/>
      <c r="G6" s="76"/>
      <c r="H6" s="76"/>
      <c r="I6" s="77"/>
      <c r="J6" s="78"/>
      <c r="K6" s="78"/>
      <c r="L6" s="79"/>
    </row>
    <row r="7" spans="1:12" ht="15" customHeight="1">
      <c r="A7" s="80" t="s">
        <v>661</v>
      </c>
      <c r="B7" s="81"/>
      <c r="C7" s="81"/>
      <c r="D7" s="81"/>
      <c r="E7" s="81"/>
      <c r="F7" s="81"/>
      <c r="G7" s="81"/>
      <c r="H7" s="81"/>
      <c r="I7" s="81"/>
      <c r="J7" s="81"/>
      <c r="K7" s="81"/>
      <c r="L7" s="82"/>
    </row>
    <row r="8" spans="1:12" ht="15" customHeight="1">
      <c r="J8" s="712"/>
      <c r="K8" s="712"/>
      <c r="L8" s="712"/>
    </row>
    <row r="9" spans="1:12" ht="15" customHeight="1">
      <c r="A9" s="37"/>
      <c r="E9" s="37"/>
      <c r="H9" s="83" t="s">
        <v>436</v>
      </c>
      <c r="I9" s="54"/>
      <c r="J9" s="713" t="s">
        <v>421</v>
      </c>
      <c r="K9" s="713"/>
      <c r="L9" s="713"/>
    </row>
    <row r="10" spans="1:12" ht="15.75" customHeight="1">
      <c r="A10" s="84" t="s">
        <v>437</v>
      </c>
      <c r="B10" s="85" t="s">
        <v>662</v>
      </c>
      <c r="H10" s="86" t="s">
        <v>438</v>
      </c>
      <c r="J10" s="704"/>
      <c r="K10" s="705"/>
      <c r="L10" s="706"/>
    </row>
    <row r="11" spans="1:12" ht="15.75" customHeight="1">
      <c r="A11" s="87" t="s">
        <v>439</v>
      </c>
      <c r="B11" s="85" t="s">
        <v>440</v>
      </c>
      <c r="H11" s="86" t="s">
        <v>438</v>
      </c>
      <c r="J11" s="704"/>
      <c r="K11" s="705"/>
      <c r="L11" s="706"/>
    </row>
    <row r="12" spans="1:12" ht="15.75" customHeight="1">
      <c r="A12" s="87" t="s">
        <v>441</v>
      </c>
      <c r="B12" s="85" t="s">
        <v>173</v>
      </c>
      <c r="H12" s="86" t="s">
        <v>438</v>
      </c>
      <c r="J12" s="704"/>
      <c r="K12" s="705"/>
      <c r="L12" s="706"/>
    </row>
    <row r="13" spans="1:12" ht="15.75" customHeight="1">
      <c r="A13" s="87" t="s">
        <v>442</v>
      </c>
      <c r="B13" s="85" t="s">
        <v>443</v>
      </c>
      <c r="H13" s="86" t="s">
        <v>438</v>
      </c>
      <c r="J13" s="704"/>
      <c r="K13" s="705"/>
      <c r="L13" s="706"/>
    </row>
    <row r="14" spans="1:12" ht="15.75" customHeight="1">
      <c r="A14" s="87" t="s">
        <v>444</v>
      </c>
      <c r="B14" s="85" t="s">
        <v>445</v>
      </c>
      <c r="H14" s="86" t="s">
        <v>438</v>
      </c>
      <c r="J14" s="704"/>
      <c r="K14" s="705"/>
      <c r="L14" s="706"/>
    </row>
    <row r="15" spans="1:12" ht="15.75" customHeight="1">
      <c r="A15" s="87" t="s">
        <v>446</v>
      </c>
      <c r="B15" s="85" t="s">
        <v>447</v>
      </c>
      <c r="H15" s="86" t="s">
        <v>438</v>
      </c>
      <c r="J15" s="704"/>
      <c r="K15" s="705"/>
      <c r="L15" s="706"/>
    </row>
    <row r="16" spans="1:12" ht="15.75" customHeight="1">
      <c r="A16" s="87" t="s">
        <v>448</v>
      </c>
      <c r="B16" s="88" t="s">
        <v>164</v>
      </c>
      <c r="H16" s="86" t="s">
        <v>449</v>
      </c>
      <c r="J16" s="704"/>
      <c r="K16" s="705"/>
      <c r="L16" s="706"/>
    </row>
    <row r="17" spans="1:12" ht="15.75" customHeight="1">
      <c r="A17" s="87" t="s">
        <v>450</v>
      </c>
      <c r="B17" s="88" t="s">
        <v>451</v>
      </c>
      <c r="H17" s="86" t="s">
        <v>452</v>
      </c>
      <c r="J17" s="704"/>
      <c r="K17" s="705"/>
      <c r="L17" s="706"/>
    </row>
    <row r="18" spans="1:12" ht="15.75" customHeight="1">
      <c r="A18" s="84" t="s">
        <v>453</v>
      </c>
      <c r="B18" s="85" t="s">
        <v>454</v>
      </c>
      <c r="H18" s="86" t="s">
        <v>455</v>
      </c>
      <c r="J18" s="704"/>
      <c r="K18" s="705"/>
      <c r="L18" s="706"/>
    </row>
    <row r="19" spans="1:12" ht="15.75" customHeight="1">
      <c r="A19" s="84" t="s">
        <v>456</v>
      </c>
      <c r="B19" s="85" t="s">
        <v>457</v>
      </c>
      <c r="H19" s="89" t="s">
        <v>458</v>
      </c>
      <c r="J19" s="704"/>
      <c r="K19" s="705"/>
      <c r="L19" s="706"/>
    </row>
    <row r="20" spans="1:12" ht="15.75" customHeight="1">
      <c r="A20" s="90" t="s">
        <v>459</v>
      </c>
      <c r="B20" s="85" t="s">
        <v>663</v>
      </c>
      <c r="C20" s="64"/>
      <c r="D20" s="64"/>
      <c r="E20" s="64"/>
      <c r="F20" s="64"/>
      <c r="G20" s="64"/>
      <c r="H20" s="91" t="s">
        <v>458</v>
      </c>
      <c r="J20" s="704"/>
      <c r="K20" s="705"/>
      <c r="L20" s="706"/>
    </row>
    <row r="21" spans="1:12" ht="15.75" customHeight="1">
      <c r="A21" s="84" t="s">
        <v>460</v>
      </c>
      <c r="B21" s="85" t="s">
        <v>664</v>
      </c>
      <c r="H21" s="89" t="s">
        <v>665</v>
      </c>
      <c r="J21" s="704"/>
      <c r="K21" s="705"/>
      <c r="L21" s="706"/>
    </row>
    <row r="22" spans="1:12" ht="15.75" customHeight="1">
      <c r="A22" s="84" t="s">
        <v>666</v>
      </c>
      <c r="B22" s="85" t="s">
        <v>667</v>
      </c>
      <c r="H22" s="86" t="s">
        <v>668</v>
      </c>
      <c r="J22" s="704"/>
      <c r="K22" s="705"/>
      <c r="L22" s="706"/>
    </row>
    <row r="23" spans="1:12" ht="15.75" customHeight="1"/>
    <row r="24" spans="1:12" ht="24" customHeight="1">
      <c r="A24" s="714" t="s">
        <v>461</v>
      </c>
      <c r="B24" s="714"/>
      <c r="C24" s="714"/>
      <c r="D24" s="714"/>
      <c r="E24" s="714"/>
      <c r="F24" s="714"/>
      <c r="G24" s="714"/>
      <c r="H24" s="714"/>
      <c r="I24" s="714"/>
      <c r="J24" s="714"/>
      <c r="K24" s="714"/>
      <c r="L24" s="714"/>
    </row>
    <row r="25" spans="1:12" ht="15" customHeight="1"/>
    <row r="26" spans="1:12" ht="241.5" customHeight="1">
      <c r="A26" s="715"/>
      <c r="B26" s="716"/>
      <c r="C26" s="716"/>
      <c r="D26" s="716"/>
      <c r="E26" s="716"/>
      <c r="F26" s="716"/>
      <c r="G26" s="716"/>
      <c r="H26" s="716"/>
      <c r="I26" s="716"/>
      <c r="J26" s="716"/>
      <c r="K26" s="716"/>
      <c r="L26" s="717"/>
    </row>
    <row r="27" spans="1:12" ht="15" customHeight="1" thickBot="1"/>
    <row r="28" spans="1:12" ht="204.75" customHeight="1" thickBot="1">
      <c r="A28" s="718" t="s">
        <v>669</v>
      </c>
      <c r="B28" s="719"/>
      <c r="C28" s="719"/>
      <c r="D28" s="719"/>
      <c r="E28" s="719"/>
      <c r="F28" s="719"/>
      <c r="G28" s="719"/>
      <c r="H28" s="719"/>
      <c r="I28" s="719"/>
      <c r="J28" s="719"/>
      <c r="K28" s="719"/>
      <c r="L28" s="720"/>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66" priority="2" stopIfTrue="1" operator="equal">
      <formula>"Fail"</formula>
    </cfRule>
  </conditionalFormatting>
  <conditionalFormatting sqref="J21:L21">
    <cfRule type="cellIs" dxfId="165"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74" t="s">
        <v>767</v>
      </c>
      <c r="B1" s="674"/>
      <c r="C1" s="674"/>
      <c r="D1" s="674"/>
      <c r="E1" s="674"/>
      <c r="F1" s="674"/>
      <c r="G1" s="674"/>
      <c r="H1" s="674"/>
      <c r="I1" s="674"/>
      <c r="J1" s="674"/>
      <c r="K1" s="674"/>
      <c r="L1" s="674"/>
      <c r="M1" s="674"/>
    </row>
    <row r="2" spans="1:14" ht="26.25">
      <c r="A2" s="674" t="s">
        <v>766</v>
      </c>
      <c r="B2" s="674"/>
      <c r="C2" s="674"/>
      <c r="D2" s="674"/>
      <c r="E2" s="674"/>
      <c r="F2" s="674"/>
      <c r="G2" s="674"/>
      <c r="H2" s="674"/>
      <c r="I2" s="674"/>
      <c r="J2" s="674"/>
      <c r="K2" s="674"/>
      <c r="L2" s="674"/>
      <c r="M2" s="674"/>
    </row>
    <row r="3" spans="1:14" ht="15" customHeight="1">
      <c r="A3" s="631"/>
      <c r="B3" s="631"/>
      <c r="C3" s="631"/>
      <c r="D3" s="631"/>
      <c r="E3" s="631"/>
      <c r="F3" s="631"/>
      <c r="G3" s="631"/>
      <c r="H3" s="631"/>
      <c r="I3" s="631"/>
      <c r="J3" s="631"/>
      <c r="K3" s="631"/>
      <c r="L3" s="631"/>
      <c r="M3" s="631"/>
    </row>
    <row r="4" spans="1:14" ht="18" customHeight="1">
      <c r="A4" s="33" t="s">
        <v>401</v>
      </c>
      <c r="B4" s="33"/>
      <c r="C4" s="675" t="s">
        <v>695</v>
      </c>
      <c r="D4" s="676"/>
      <c r="E4" s="676"/>
      <c r="F4" s="676"/>
      <c r="G4" s="676"/>
      <c r="H4" s="677"/>
      <c r="I4" s="34"/>
      <c r="J4" s="35" t="s">
        <v>402</v>
      </c>
      <c r="K4" s="734"/>
      <c r="L4" s="735"/>
      <c r="M4" s="736"/>
    </row>
    <row r="5" spans="1:14" ht="18" customHeight="1">
      <c r="A5" s="33" t="s">
        <v>403</v>
      </c>
      <c r="B5" s="33"/>
      <c r="C5" s="675" t="s">
        <v>696</v>
      </c>
      <c r="D5" s="676"/>
      <c r="E5" s="676"/>
      <c r="F5" s="676"/>
      <c r="G5" s="676"/>
      <c r="H5" s="677"/>
      <c r="I5" s="34"/>
      <c r="J5" s="35" t="s">
        <v>404</v>
      </c>
      <c r="K5" s="734">
        <f>Sheet1!P7</f>
        <v>0</v>
      </c>
      <c r="L5" s="735"/>
      <c r="M5" s="736"/>
    </row>
    <row r="6" spans="1:14" ht="18" customHeight="1">
      <c r="A6" s="33" t="s">
        <v>407</v>
      </c>
      <c r="B6" s="33"/>
      <c r="C6" s="33"/>
      <c r="D6" s="727" t="str">
        <f>Sheet1!R17</f>
        <v/>
      </c>
      <c r="E6" s="728"/>
      <c r="F6" s="728"/>
      <c r="G6" s="728"/>
      <c r="H6" s="729"/>
      <c r="I6" s="34"/>
      <c r="J6" s="35" t="s">
        <v>409</v>
      </c>
      <c r="K6" s="727" t="str">
        <f>Sheet1!R18</f>
        <v/>
      </c>
      <c r="L6" s="728"/>
      <c r="M6" s="729"/>
    </row>
    <row r="7" spans="1:14" ht="18" customHeight="1">
      <c r="A7" s="33" t="s">
        <v>410</v>
      </c>
      <c r="B7" s="33"/>
      <c r="C7" s="33"/>
      <c r="D7" s="730" t="str">
        <f>Sheet1!V12</f>
        <v/>
      </c>
      <c r="E7" s="731"/>
      <c r="F7" s="731"/>
      <c r="G7" s="731"/>
      <c r="H7" s="732"/>
      <c r="I7" s="34"/>
      <c r="J7" s="35" t="s">
        <v>411</v>
      </c>
      <c r="K7" s="724" t="str">
        <f>Sheet1!R14</f>
        <v/>
      </c>
      <c r="L7" s="725"/>
      <c r="M7" s="726"/>
    </row>
    <row r="8" spans="1:14" ht="18" customHeight="1">
      <c r="A8" s="33" t="s">
        <v>765</v>
      </c>
      <c r="B8" s="33"/>
      <c r="C8" s="33"/>
      <c r="D8" s="698" t="s">
        <v>569</v>
      </c>
      <c r="E8" s="733"/>
      <c r="F8" s="733"/>
      <c r="G8" s="733"/>
      <c r="H8" s="699"/>
      <c r="I8" s="34"/>
      <c r="J8" s="35" t="s">
        <v>764</v>
      </c>
      <c r="K8" s="724" t="s">
        <v>569</v>
      </c>
      <c r="L8" s="725"/>
      <c r="M8" s="726"/>
    </row>
    <row r="9" spans="1:14" ht="18" customHeight="1">
      <c r="A9" s="33" t="s">
        <v>763</v>
      </c>
      <c r="B9" s="33"/>
      <c r="C9" s="33"/>
      <c r="D9" s="698" t="s">
        <v>569</v>
      </c>
      <c r="E9" s="733"/>
      <c r="F9" s="733"/>
      <c r="G9" s="733"/>
      <c r="H9" s="699"/>
      <c r="I9" s="34"/>
      <c r="J9" s="35" t="s">
        <v>409</v>
      </c>
      <c r="K9" s="724" t="s">
        <v>569</v>
      </c>
      <c r="L9" s="725"/>
      <c r="M9" s="726"/>
    </row>
    <row r="10" spans="1:14" ht="18" customHeight="1">
      <c r="A10" s="33" t="s">
        <v>762</v>
      </c>
      <c r="B10" s="33"/>
      <c r="C10" s="33"/>
      <c r="D10" s="698" t="str">
        <f>Sheet1!R17</f>
        <v/>
      </c>
      <c r="E10" s="733"/>
      <c r="F10" s="733"/>
      <c r="G10" s="733"/>
      <c r="H10" s="699"/>
      <c r="I10" s="34"/>
      <c r="J10" s="35" t="s">
        <v>409</v>
      </c>
      <c r="K10" s="724" t="str">
        <f>Sheet1!R18</f>
        <v/>
      </c>
      <c r="L10" s="725"/>
      <c r="M10" s="726"/>
    </row>
    <row r="11" spans="1:14" ht="18" customHeight="1">
      <c r="A11" s="33" t="s">
        <v>405</v>
      </c>
      <c r="B11" s="33"/>
      <c r="C11" s="33"/>
      <c r="D11" s="698" t="str">
        <f>Sheet1!X7</f>
        <v>Eugene Mah</v>
      </c>
      <c r="E11" s="733"/>
      <c r="F11" s="733"/>
      <c r="G11" s="733"/>
      <c r="H11" s="699"/>
      <c r="I11" s="34"/>
      <c r="J11" s="35" t="s">
        <v>406</v>
      </c>
      <c r="K11" s="724"/>
      <c r="L11" s="725"/>
      <c r="M11" s="726"/>
    </row>
    <row r="12" spans="1:14" ht="18" customHeight="1">
      <c r="A12" s="33"/>
      <c r="B12" s="33"/>
      <c r="C12" s="34"/>
      <c r="D12" s="654"/>
      <c r="E12" s="654"/>
      <c r="F12" s="654"/>
      <c r="G12" s="654"/>
      <c r="H12" s="654"/>
      <c r="I12" s="34"/>
      <c r="J12" s="653"/>
      <c r="K12" s="652"/>
      <c r="L12" s="652"/>
      <c r="M12" s="652"/>
      <c r="N12" s="37"/>
    </row>
    <row r="13" spans="1:14" ht="18" customHeight="1">
      <c r="A13" s="684" t="s">
        <v>419</v>
      </c>
      <c r="B13" s="684"/>
      <c r="C13" s="684"/>
      <c r="D13" s="684"/>
      <c r="E13" s="684"/>
      <c r="F13" s="684"/>
      <c r="G13" s="684"/>
      <c r="H13" s="684"/>
      <c r="I13" s="684"/>
      <c r="J13" s="684"/>
      <c r="K13" s="684"/>
      <c r="L13" s="684"/>
      <c r="M13" s="684"/>
    </row>
    <row r="14" spans="1:14" ht="18" customHeight="1">
      <c r="M14" s="630" t="s">
        <v>421</v>
      </c>
    </row>
    <row r="15" spans="1:14" ht="18" customHeight="1">
      <c r="A15" s="33" t="s">
        <v>761</v>
      </c>
      <c r="B15" s="33"/>
      <c r="C15" s="42"/>
      <c r="D15" s="33"/>
      <c r="E15" s="33"/>
      <c r="F15" s="59"/>
      <c r="G15" s="59"/>
      <c r="H15" s="33"/>
      <c r="I15" s="33"/>
      <c r="J15" s="33"/>
      <c r="K15" s="33"/>
      <c r="L15" s="33"/>
      <c r="M15" s="671"/>
    </row>
    <row r="16" spans="1:14" ht="18" customHeight="1">
      <c r="A16" s="33" t="s">
        <v>423</v>
      </c>
      <c r="B16" s="33"/>
      <c r="C16" s="33"/>
      <c r="D16" s="33"/>
      <c r="E16" s="33"/>
      <c r="F16" s="59"/>
      <c r="G16" s="59"/>
      <c r="H16" s="33"/>
      <c r="I16" s="33"/>
      <c r="J16" s="33"/>
      <c r="K16" s="33"/>
      <c r="L16" s="33"/>
      <c r="M16" s="651"/>
    </row>
    <row r="17" spans="1:14" ht="18" customHeight="1">
      <c r="A17" s="42"/>
      <c r="B17" s="42"/>
      <c r="C17" s="60" t="s">
        <v>760</v>
      </c>
      <c r="D17" s="42"/>
      <c r="E17" s="42"/>
      <c r="F17" s="649"/>
      <c r="G17" s="649"/>
      <c r="H17" s="42"/>
      <c r="I17" s="42"/>
      <c r="J17" s="42"/>
      <c r="K17" s="42"/>
      <c r="L17" s="42"/>
      <c r="M17" s="671"/>
    </row>
    <row r="18" spans="1:14" ht="18" customHeight="1">
      <c r="A18" s="42"/>
      <c r="B18" s="42"/>
      <c r="C18" s="60" t="s">
        <v>759</v>
      </c>
      <c r="D18" s="42"/>
      <c r="E18" s="42"/>
      <c r="F18" s="649"/>
      <c r="G18" s="649"/>
      <c r="H18" s="42"/>
      <c r="I18" s="42"/>
      <c r="J18" s="42"/>
      <c r="K18" s="42"/>
      <c r="L18" s="42"/>
      <c r="M18" s="671"/>
    </row>
    <row r="19" spans="1:14" ht="18" customHeight="1">
      <c r="A19" s="33" t="s">
        <v>758</v>
      </c>
      <c r="B19" s="33"/>
      <c r="C19" s="33"/>
      <c r="D19" s="33"/>
      <c r="E19" s="33"/>
      <c r="F19" s="59"/>
      <c r="G19" s="59"/>
      <c r="H19" s="33"/>
      <c r="I19" s="33"/>
      <c r="J19" s="34"/>
      <c r="K19" s="34"/>
      <c r="L19" s="34"/>
      <c r="M19" s="650"/>
      <c r="N19" s="37"/>
    </row>
    <row r="20" spans="1:14" ht="18" customHeight="1">
      <c r="A20" s="42"/>
      <c r="B20" s="42"/>
      <c r="C20" s="60" t="s">
        <v>757</v>
      </c>
      <c r="D20" s="42"/>
      <c r="E20" s="42"/>
      <c r="F20" s="649"/>
      <c r="G20" s="649"/>
      <c r="H20" s="42"/>
      <c r="I20" s="42"/>
      <c r="J20" s="42"/>
      <c r="K20" s="42"/>
      <c r="L20" s="42"/>
      <c r="M20" s="671" t="s">
        <v>569</v>
      </c>
    </row>
    <row r="21" spans="1:14" ht="18" customHeight="1">
      <c r="A21" s="42"/>
      <c r="B21" s="42"/>
      <c r="C21" s="60" t="s">
        <v>756</v>
      </c>
      <c r="D21" s="42"/>
      <c r="E21" s="42"/>
      <c r="F21" s="649"/>
      <c r="G21" s="649"/>
      <c r="H21" s="42"/>
      <c r="I21" s="42"/>
      <c r="J21" s="42"/>
      <c r="K21" s="42"/>
      <c r="L21" s="42"/>
      <c r="M21" s="671"/>
    </row>
    <row r="22" spans="1:14" ht="18" customHeight="1">
      <c r="A22" s="33" t="s">
        <v>425</v>
      </c>
      <c r="B22" s="33"/>
      <c r="C22" s="33"/>
      <c r="D22" s="33"/>
      <c r="E22" s="33"/>
      <c r="F22" s="59"/>
      <c r="G22" s="59"/>
      <c r="H22" s="33"/>
      <c r="I22" s="33"/>
      <c r="J22" s="33"/>
      <c r="K22" s="33"/>
      <c r="L22" s="33"/>
      <c r="M22" s="648"/>
    </row>
    <row r="23" spans="1:14" ht="18" customHeight="1">
      <c r="A23" s="33"/>
      <c r="B23" s="33"/>
      <c r="C23" s="60" t="s">
        <v>755</v>
      </c>
      <c r="D23" s="33"/>
      <c r="E23" s="33"/>
      <c r="F23" s="59"/>
      <c r="G23" s="59"/>
      <c r="H23" s="33"/>
      <c r="I23" s="33"/>
      <c r="J23" s="33"/>
      <c r="K23" s="33"/>
      <c r="L23" s="33"/>
      <c r="M23" s="671"/>
    </row>
    <row r="24" spans="1:14" ht="18" customHeight="1">
      <c r="A24" s="33"/>
      <c r="B24" s="33"/>
      <c r="C24" s="60" t="s">
        <v>754</v>
      </c>
      <c r="D24" s="33"/>
      <c r="E24" s="33"/>
      <c r="F24" s="59"/>
      <c r="G24" s="59"/>
      <c r="H24" s="33"/>
      <c r="I24" s="33"/>
      <c r="J24" s="33"/>
      <c r="K24" s="33"/>
      <c r="L24" s="33"/>
      <c r="M24" s="671"/>
    </row>
    <row r="25" spans="1:14" ht="18" customHeight="1">
      <c r="A25" s="33" t="s">
        <v>753</v>
      </c>
      <c r="B25" s="33"/>
      <c r="C25" s="33"/>
      <c r="D25" s="33"/>
      <c r="E25" s="33"/>
      <c r="F25" s="59"/>
      <c r="G25" s="59"/>
      <c r="H25" s="33"/>
      <c r="I25" s="33"/>
      <c r="J25" s="33"/>
      <c r="K25" s="33"/>
      <c r="L25" s="33"/>
      <c r="M25" s="648"/>
    </row>
    <row r="26" spans="1:14" ht="18" customHeight="1">
      <c r="A26" s="33"/>
      <c r="B26" s="33"/>
      <c r="C26" s="60" t="s">
        <v>752</v>
      </c>
      <c r="D26" s="33"/>
      <c r="E26" s="33"/>
      <c r="F26" s="59"/>
      <c r="G26" s="59"/>
      <c r="H26" s="33"/>
      <c r="I26" s="33"/>
      <c r="J26" s="33"/>
      <c r="K26" s="33"/>
      <c r="L26" s="33"/>
      <c r="M26" s="671"/>
    </row>
    <row r="27" spans="1:14" ht="18" customHeight="1">
      <c r="A27" s="33" t="s">
        <v>751</v>
      </c>
      <c r="B27" s="33"/>
      <c r="C27" s="33"/>
      <c r="D27" s="33"/>
      <c r="E27" s="33"/>
      <c r="F27" s="59"/>
      <c r="G27" s="59"/>
      <c r="H27" s="33"/>
      <c r="I27" s="33"/>
      <c r="J27" s="33"/>
      <c r="K27" s="33"/>
      <c r="L27" s="33"/>
      <c r="M27" s="59"/>
    </row>
    <row r="28" spans="1:14" ht="18" customHeight="1">
      <c r="A28" s="33"/>
      <c r="B28" s="33"/>
      <c r="C28" s="42" t="s">
        <v>750</v>
      </c>
      <c r="D28" s="33"/>
      <c r="E28" s="33"/>
      <c r="F28" s="59"/>
      <c r="G28" s="59"/>
      <c r="H28" s="33"/>
      <c r="I28" s="33"/>
      <c r="J28" s="33"/>
      <c r="K28" s="33"/>
      <c r="L28" s="33"/>
      <c r="M28" s="671"/>
    </row>
    <row r="29" spans="1:14" ht="18" customHeight="1">
      <c r="A29" s="33" t="s">
        <v>749</v>
      </c>
      <c r="B29" s="33"/>
      <c r="C29" s="33"/>
      <c r="D29" s="33"/>
      <c r="E29" s="33"/>
      <c r="F29" s="59"/>
      <c r="G29" s="59"/>
      <c r="H29" s="33"/>
      <c r="I29" s="33"/>
      <c r="J29" s="33"/>
      <c r="K29" s="33"/>
      <c r="L29" s="33"/>
      <c r="M29" s="59"/>
    </row>
    <row r="30" spans="1:14" ht="18" customHeight="1">
      <c r="A30" s="33"/>
      <c r="B30" s="33"/>
      <c r="C30" s="42" t="s">
        <v>748</v>
      </c>
      <c r="D30" s="33"/>
      <c r="E30" s="33"/>
      <c r="F30" s="59"/>
      <c r="G30" s="59"/>
      <c r="H30" s="33"/>
      <c r="I30" s="33"/>
      <c r="J30" s="33"/>
      <c r="K30" s="33"/>
      <c r="L30" s="33"/>
      <c r="M30" s="671"/>
    </row>
    <row r="31" spans="1:14" ht="18" customHeight="1">
      <c r="A31" s="33" t="s">
        <v>747</v>
      </c>
      <c r="B31" s="33"/>
      <c r="C31" s="33"/>
      <c r="D31" s="33"/>
      <c r="E31" s="33"/>
      <c r="F31" s="59"/>
      <c r="G31" s="59"/>
      <c r="H31" s="33"/>
      <c r="I31" s="33"/>
      <c r="J31" s="33"/>
      <c r="K31" s="33"/>
      <c r="L31" s="33"/>
      <c r="M31" s="59"/>
    </row>
    <row r="32" spans="1:14" ht="18" customHeight="1">
      <c r="A32" s="33"/>
      <c r="B32" s="33"/>
      <c r="C32" s="60" t="s">
        <v>746</v>
      </c>
      <c r="F32" s="61"/>
      <c r="G32" s="61"/>
      <c r="K32" s="647"/>
      <c r="L32" s="62"/>
      <c r="M32" s="671"/>
    </row>
    <row r="33" spans="1:13" ht="18" customHeight="1">
      <c r="A33" s="33"/>
      <c r="B33" s="33"/>
      <c r="C33" s="60" t="s">
        <v>745</v>
      </c>
      <c r="F33" s="61"/>
      <c r="G33" s="61"/>
      <c r="K33" s="672" t="str">
        <f>Sheet1!X358</f>
        <v/>
      </c>
      <c r="L33" s="62" t="s">
        <v>324</v>
      </c>
      <c r="M33" s="671"/>
    </row>
    <row r="34" spans="1:13" ht="18" customHeight="1">
      <c r="A34" s="33" t="s">
        <v>744</v>
      </c>
      <c r="B34" s="33"/>
      <c r="C34" s="33"/>
      <c r="D34" s="33"/>
      <c r="E34" s="33"/>
      <c r="F34" s="59"/>
      <c r="G34" s="59"/>
      <c r="H34" s="33"/>
      <c r="I34" s="33"/>
      <c r="J34" s="33"/>
      <c r="K34" s="33"/>
      <c r="L34" s="33"/>
      <c r="M34" s="646"/>
    </row>
    <row r="35" spans="1:13" ht="18" customHeight="1">
      <c r="A35" s="33"/>
      <c r="B35" s="33"/>
      <c r="C35" s="60" t="s">
        <v>743</v>
      </c>
      <c r="D35" s="644"/>
      <c r="E35" s="644"/>
      <c r="F35" s="645"/>
      <c r="G35" s="645"/>
      <c r="H35" s="644"/>
      <c r="I35" s="644"/>
      <c r="J35" s="644"/>
      <c r="K35" s="34"/>
      <c r="L35" s="34"/>
      <c r="M35" s="671"/>
    </row>
    <row r="36" spans="1:13" ht="18" customHeight="1">
      <c r="A36" s="33"/>
      <c r="B36" s="33"/>
      <c r="C36" s="60" t="s">
        <v>742</v>
      </c>
      <c r="D36" s="644" t="s">
        <v>741</v>
      </c>
      <c r="F36" s="645"/>
      <c r="G36" s="645"/>
      <c r="H36" s="644"/>
      <c r="I36" s="644"/>
      <c r="J36" s="644" t="s">
        <v>740</v>
      </c>
      <c r="L36" s="34"/>
    </row>
    <row r="37" spans="1:13" ht="18" customHeight="1">
      <c r="A37" s="33"/>
      <c r="B37" s="33"/>
      <c r="C37" s="60" t="s">
        <v>739</v>
      </c>
      <c r="D37" s="42"/>
      <c r="E37" s="42"/>
      <c r="F37" s="67"/>
      <c r="G37" s="67" t="s">
        <v>430</v>
      </c>
      <c r="H37" s="673">
        <f>Sheet1!V490</f>
        <v>0</v>
      </c>
      <c r="I37" s="67" t="s">
        <v>431</v>
      </c>
      <c r="J37" s="673">
        <f>Sheet1!V491</f>
        <v>0</v>
      </c>
      <c r="K37" s="67" t="s">
        <v>432</v>
      </c>
      <c r="L37" s="673">
        <f>Sheet1!V492</f>
        <v>0</v>
      </c>
      <c r="M37" s="643"/>
    </row>
    <row r="38" spans="1:13" ht="18" customHeight="1">
      <c r="A38" s="33" t="s">
        <v>738</v>
      </c>
      <c r="B38" s="33"/>
      <c r="C38" s="33"/>
      <c r="D38" s="33"/>
      <c r="E38" s="33"/>
      <c r="F38" s="59"/>
      <c r="G38" s="59"/>
      <c r="H38" s="33"/>
      <c r="I38" s="33"/>
      <c r="J38" s="33"/>
      <c r="K38" s="33"/>
      <c r="L38" s="33"/>
      <c r="M38" s="59"/>
    </row>
    <row r="39" spans="1:13" ht="18" customHeight="1">
      <c r="A39" s="33"/>
      <c r="B39" s="33"/>
      <c r="C39" s="42" t="s">
        <v>737</v>
      </c>
      <c r="D39" s="33"/>
      <c r="E39" s="33"/>
      <c r="F39" s="59"/>
      <c r="G39" s="59"/>
      <c r="H39" s="33"/>
      <c r="I39" s="33"/>
      <c r="J39" s="33"/>
      <c r="K39" s="33"/>
      <c r="L39" s="33"/>
      <c r="M39" s="671"/>
    </row>
    <row r="40" spans="1:13" ht="12" customHeight="1">
      <c r="A40" s="33"/>
      <c r="B40" s="33"/>
      <c r="C40" s="42"/>
      <c r="D40" s="33"/>
      <c r="E40" s="33"/>
      <c r="F40" s="59"/>
      <c r="G40" s="59"/>
      <c r="H40" s="33"/>
      <c r="I40" s="33"/>
      <c r="J40" s="33"/>
      <c r="K40" s="33"/>
      <c r="L40" s="33"/>
      <c r="M40" s="33"/>
    </row>
    <row r="41" spans="1:13" ht="36" customHeight="1">
      <c r="A41" s="33"/>
      <c r="B41" s="33"/>
      <c r="C41" s="721" t="s">
        <v>736</v>
      </c>
      <c r="D41" s="722"/>
      <c r="E41" s="722"/>
      <c r="F41" s="722"/>
      <c r="G41" s="722"/>
      <c r="H41" s="722"/>
      <c r="I41" s="722"/>
      <c r="J41" s="722"/>
      <c r="K41" s="722"/>
      <c r="L41" s="722"/>
      <c r="M41" s="723"/>
    </row>
    <row r="42" spans="1:13" ht="18" customHeight="1">
      <c r="A42" s="33" t="s">
        <v>735</v>
      </c>
      <c r="B42" s="33"/>
      <c r="C42" s="33"/>
      <c r="D42" s="33"/>
      <c r="E42" s="33"/>
      <c r="F42" s="59"/>
      <c r="G42" s="59"/>
      <c r="H42" s="33"/>
      <c r="I42" s="33"/>
      <c r="J42" s="33"/>
      <c r="K42" s="33"/>
      <c r="L42" s="33"/>
      <c r="M42" s="33"/>
    </row>
    <row r="43" spans="1:13" ht="18" customHeight="1">
      <c r="A43" s="33"/>
      <c r="B43" s="33"/>
      <c r="C43" s="42" t="s">
        <v>734</v>
      </c>
      <c r="D43" s="33"/>
      <c r="E43" s="33"/>
      <c r="F43" s="59"/>
      <c r="G43" s="59"/>
      <c r="H43" s="33"/>
      <c r="I43" s="33"/>
      <c r="J43" s="33"/>
      <c r="K43" s="33"/>
      <c r="L43" s="33"/>
      <c r="M43" s="671"/>
    </row>
    <row r="44" spans="1:13" ht="18" customHeight="1"/>
    <row r="45" spans="1:13" ht="18" customHeight="1">
      <c r="A45" s="702" t="s">
        <v>657</v>
      </c>
      <c r="B45" s="702"/>
      <c r="C45" s="702"/>
      <c r="D45" s="702"/>
      <c r="E45" s="702"/>
      <c r="F45" s="702"/>
      <c r="G45" s="702"/>
      <c r="H45" s="702"/>
      <c r="I45" s="702"/>
      <c r="J45" s="702"/>
      <c r="K45" s="702"/>
      <c r="L45" s="702"/>
      <c r="M45" s="702"/>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conditionalFormatting sqref="M15 M17:M18 M20:M21 M23:M24 M26 M28 M30 M32:M33 M35 M39 M43">
    <cfRule type="cellIs" dxfId="164" priority="2" operator="equal">
      <formula>"Fail"</formula>
    </cfRule>
  </conditionalFormatting>
  <conditionalFormatting sqref="K33">
    <cfRule type="cellIs" dxfId="163"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formula1>FiberLst</formula1>
    </dataValidation>
    <dataValidation type="list" allowBlank="1" showInputMessage="1" sqref="H37">
      <formula1>FiberList</formula1>
    </dataValidation>
    <dataValidation type="list" allowBlank="1" showInputMessage="1" sqref="J37 L37">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07" t="s">
        <v>767</v>
      </c>
      <c r="B1" s="707"/>
      <c r="C1" s="707"/>
      <c r="D1" s="707"/>
      <c r="E1" s="707"/>
      <c r="F1" s="707"/>
      <c r="G1" s="707"/>
      <c r="H1" s="707"/>
      <c r="I1" s="707"/>
      <c r="J1" s="707"/>
    </row>
    <row r="2" spans="1:10" ht="26.25">
      <c r="A2" s="674" t="s">
        <v>788</v>
      </c>
      <c r="B2" s="737"/>
      <c r="C2" s="737"/>
      <c r="D2" s="737"/>
      <c r="E2" s="737"/>
      <c r="F2" s="737"/>
      <c r="G2" s="737"/>
      <c r="H2" s="737"/>
      <c r="I2" s="737"/>
      <c r="J2" s="737"/>
    </row>
    <row r="5" spans="1:10" ht="23.25">
      <c r="A5" s="663" t="s">
        <v>787</v>
      </c>
      <c r="B5" s="662"/>
      <c r="C5" s="661"/>
      <c r="D5" s="661"/>
      <c r="E5" s="661"/>
      <c r="F5" s="661"/>
      <c r="G5" s="661"/>
      <c r="H5" s="661"/>
      <c r="I5" s="661"/>
      <c r="J5" s="660"/>
    </row>
    <row r="6" spans="1:10" ht="23.25" customHeight="1">
      <c r="J6" s="632"/>
    </row>
    <row r="7" spans="1:10" ht="15.75" customHeight="1">
      <c r="A7" s="37"/>
      <c r="E7" s="37"/>
      <c r="H7" s="659" t="s">
        <v>786</v>
      </c>
      <c r="J7" s="632" t="s">
        <v>421</v>
      </c>
    </row>
    <row r="8" spans="1:10" ht="18" customHeight="1">
      <c r="A8" s="84" t="s">
        <v>437</v>
      </c>
      <c r="B8" s="657" t="s">
        <v>785</v>
      </c>
      <c r="H8" s="86" t="s">
        <v>782</v>
      </c>
      <c r="J8" s="670"/>
    </row>
    <row r="9" spans="1:10" ht="18" customHeight="1">
      <c r="A9" s="84" t="s">
        <v>439</v>
      </c>
      <c r="B9" s="657" t="s">
        <v>784</v>
      </c>
      <c r="H9" s="86" t="s">
        <v>782</v>
      </c>
      <c r="J9" s="670" t="s">
        <v>569</v>
      </c>
    </row>
    <row r="10" spans="1:10" ht="18" customHeight="1">
      <c r="A10" s="84" t="s">
        <v>441</v>
      </c>
      <c r="B10" s="657" t="s">
        <v>783</v>
      </c>
      <c r="H10" s="86" t="s">
        <v>782</v>
      </c>
      <c r="J10" s="670" t="s">
        <v>569</v>
      </c>
    </row>
    <row r="11" spans="1:10" ht="18" customHeight="1">
      <c r="A11" s="87" t="s">
        <v>442</v>
      </c>
      <c r="B11" s="657" t="s">
        <v>781</v>
      </c>
      <c r="H11" s="86" t="s">
        <v>438</v>
      </c>
      <c r="J11" s="670"/>
    </row>
    <row r="12" spans="1:10" ht="18" customHeight="1">
      <c r="A12" s="84" t="s">
        <v>444</v>
      </c>
      <c r="B12" s="657" t="s">
        <v>780</v>
      </c>
      <c r="H12" s="86" t="s">
        <v>438</v>
      </c>
      <c r="J12" s="670" t="s">
        <v>569</v>
      </c>
    </row>
    <row r="13" spans="1:10" ht="18" customHeight="1">
      <c r="A13" s="87" t="s">
        <v>446</v>
      </c>
      <c r="B13" s="657" t="s">
        <v>779</v>
      </c>
      <c r="H13" s="86" t="s">
        <v>438</v>
      </c>
      <c r="J13" s="670"/>
    </row>
    <row r="14" spans="1:10" ht="18" customHeight="1">
      <c r="A14" s="84" t="s">
        <v>448</v>
      </c>
      <c r="B14" s="658" t="s">
        <v>778</v>
      </c>
      <c r="H14" s="86" t="s">
        <v>452</v>
      </c>
      <c r="J14" s="670" t="s">
        <v>569</v>
      </c>
    </row>
    <row r="15" spans="1:10" ht="18" customHeight="1">
      <c r="A15" s="84" t="s">
        <v>450</v>
      </c>
      <c r="B15" s="658" t="s">
        <v>451</v>
      </c>
      <c r="H15" s="86" t="s">
        <v>452</v>
      </c>
      <c r="J15" s="670"/>
    </row>
    <row r="16" spans="1:10" ht="18" customHeight="1">
      <c r="A16" s="84" t="s">
        <v>453</v>
      </c>
      <c r="B16" s="657" t="s">
        <v>777</v>
      </c>
      <c r="H16" s="86" t="s">
        <v>455</v>
      </c>
      <c r="J16" s="670" t="s">
        <v>569</v>
      </c>
    </row>
    <row r="17" spans="1:10" ht="18" customHeight="1">
      <c r="A17" s="84" t="s">
        <v>456</v>
      </c>
      <c r="B17" s="657" t="s">
        <v>457</v>
      </c>
      <c r="H17" s="89" t="s">
        <v>458</v>
      </c>
      <c r="I17" s="37"/>
      <c r="J17" s="670"/>
    </row>
    <row r="18" spans="1:10" ht="18" customHeight="1">
      <c r="A18" s="84" t="s">
        <v>459</v>
      </c>
      <c r="B18" s="657" t="s">
        <v>776</v>
      </c>
      <c r="H18" s="89" t="s">
        <v>458</v>
      </c>
      <c r="J18" s="670"/>
    </row>
    <row r="19" spans="1:10" ht="18" customHeight="1">
      <c r="A19" s="84" t="s">
        <v>460</v>
      </c>
      <c r="B19" s="657" t="s">
        <v>775</v>
      </c>
      <c r="H19" s="89" t="s">
        <v>458</v>
      </c>
      <c r="J19" s="670" t="s">
        <v>569</v>
      </c>
    </row>
    <row r="20" spans="1:10" ht="18" customHeight="1">
      <c r="A20" s="84" t="s">
        <v>666</v>
      </c>
      <c r="B20" s="657" t="s">
        <v>774</v>
      </c>
      <c r="H20" s="86" t="s">
        <v>458</v>
      </c>
      <c r="J20" s="670" t="s">
        <v>569</v>
      </c>
    </row>
    <row r="21" spans="1:10" ht="18" customHeight="1">
      <c r="A21" s="87" t="s">
        <v>773</v>
      </c>
      <c r="B21" s="657" t="s">
        <v>772</v>
      </c>
      <c r="H21" s="86" t="s">
        <v>771</v>
      </c>
      <c r="J21" s="670" t="s">
        <v>569</v>
      </c>
    </row>
    <row r="22" spans="1:10" ht="18" customHeight="1">
      <c r="A22" s="87" t="s">
        <v>770</v>
      </c>
      <c r="B22" s="657" t="s">
        <v>769</v>
      </c>
      <c r="H22" s="86" t="s">
        <v>768</v>
      </c>
      <c r="J22" s="670" t="s">
        <v>566</v>
      </c>
    </row>
    <row r="23" spans="1:10" ht="18" customHeight="1"/>
    <row r="24" spans="1:10" ht="23.25" customHeight="1">
      <c r="A24" s="656" t="s">
        <v>461</v>
      </c>
      <c r="B24" s="655"/>
      <c r="C24" s="655"/>
      <c r="D24" s="655"/>
      <c r="E24" s="655"/>
      <c r="F24" s="655"/>
      <c r="G24" s="655"/>
      <c r="H24" s="655"/>
      <c r="I24" s="655"/>
      <c r="J24" s="655"/>
    </row>
    <row r="25" spans="1:10" ht="8.25" customHeight="1"/>
    <row r="26" spans="1:10" ht="266.25" customHeight="1">
      <c r="A26" s="721" t="s">
        <v>179</v>
      </c>
      <c r="B26" s="738"/>
      <c r="C26" s="738"/>
      <c r="D26" s="738"/>
      <c r="E26" s="738"/>
      <c r="F26" s="738"/>
      <c r="G26" s="738"/>
      <c r="H26" s="738"/>
      <c r="I26" s="738"/>
      <c r="J26" s="739"/>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2"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55" t="s">
        <v>462</v>
      </c>
      <c r="B1" s="756"/>
      <c r="C1" s="756"/>
      <c r="D1" s="756"/>
      <c r="E1" s="756"/>
    </row>
    <row r="2" spans="1:5" ht="18" customHeight="1">
      <c r="A2" s="92"/>
      <c r="B2" s="92"/>
      <c r="C2" s="92"/>
      <c r="D2" s="92"/>
      <c r="E2" s="92"/>
    </row>
    <row r="3" spans="1:5" ht="16.5" customHeight="1">
      <c r="A3" s="93" t="s">
        <v>463</v>
      </c>
      <c r="B3" s="757" t="str">
        <f>'QC Test Summary-Hologic'!C4</f>
        <v>HCC Breast Imaging Program</v>
      </c>
      <c r="C3" s="757"/>
      <c r="D3" s="757"/>
      <c r="E3" s="757"/>
    </row>
    <row r="4" spans="1:5" ht="16.5" customHeight="1">
      <c r="A4" s="93" t="s">
        <v>464</v>
      </c>
      <c r="B4" s="758" t="str">
        <f>Sheet1!R17</f>
        <v/>
      </c>
      <c r="C4" s="758"/>
      <c r="D4" s="612" t="s">
        <v>23</v>
      </c>
      <c r="E4" s="613" t="str">
        <f>Sheet1!R18</f>
        <v/>
      </c>
    </row>
    <row r="5" spans="1:5" ht="16.5" customHeight="1">
      <c r="A5" s="93" t="s">
        <v>465</v>
      </c>
      <c r="B5" s="758" t="str">
        <f>Sheet1!V18</f>
        <v/>
      </c>
      <c r="C5" s="758"/>
      <c r="D5" s="612" t="s">
        <v>466</v>
      </c>
      <c r="E5" s="614" t="str">
        <f>Sheet1!V17</f>
        <v/>
      </c>
    </row>
    <row r="6" spans="1:5" ht="16.5" customHeight="1">
      <c r="A6" s="93" t="s">
        <v>467</v>
      </c>
      <c r="B6" s="758" t="str">
        <f>Sheet1!X7</f>
        <v>Eugene Mah</v>
      </c>
      <c r="C6" s="758"/>
      <c r="D6" s="612" t="s">
        <v>468</v>
      </c>
      <c r="E6" s="615" t="str">
        <f>Sheet1!R14</f>
        <v/>
      </c>
    </row>
    <row r="7" spans="1:5" ht="16.5" customHeight="1">
      <c r="A7" s="93" t="s">
        <v>469</v>
      </c>
      <c r="B7" s="758"/>
      <c r="C7" s="758"/>
      <c r="D7" s="612" t="s">
        <v>470</v>
      </c>
      <c r="E7" s="616">
        <f>Sheet1!P7</f>
        <v>0</v>
      </c>
    </row>
    <row r="8" spans="1:5" ht="21.75" customHeight="1" thickBot="1"/>
    <row r="9" spans="1:5" ht="35.25" customHeight="1" thickBot="1">
      <c r="A9" s="94" t="s">
        <v>471</v>
      </c>
      <c r="B9" s="95" t="s">
        <v>472</v>
      </c>
      <c r="C9" s="96" t="s">
        <v>473</v>
      </c>
      <c r="D9" s="95" t="s">
        <v>474</v>
      </c>
      <c r="E9" s="97" t="s">
        <v>675</v>
      </c>
    </row>
    <row r="10" spans="1:5" ht="33" customHeight="1" thickTop="1">
      <c r="A10" s="754" t="s">
        <v>475</v>
      </c>
      <c r="B10" s="98" t="s">
        <v>476</v>
      </c>
      <c r="C10" s="99" t="s">
        <v>712</v>
      </c>
      <c r="D10" s="100" t="s">
        <v>477</v>
      </c>
      <c r="E10" s="101"/>
    </row>
    <row r="11" spans="1:5" ht="25.5" customHeight="1" thickBot="1">
      <c r="A11" s="750"/>
      <c r="B11" s="102" t="s">
        <v>478</v>
      </c>
      <c r="C11" s="114" t="s">
        <v>479</v>
      </c>
      <c r="D11" s="103" t="s">
        <v>477</v>
      </c>
      <c r="E11" s="104"/>
    </row>
    <row r="12" spans="1:5" ht="33.75" customHeight="1">
      <c r="A12" s="745" t="s">
        <v>480</v>
      </c>
      <c r="B12" s="105" t="s">
        <v>481</v>
      </c>
      <c r="C12" s="106" t="s">
        <v>482</v>
      </c>
      <c r="D12" s="107" t="s">
        <v>483</v>
      </c>
      <c r="E12" s="108"/>
    </row>
    <row r="13" spans="1:5" ht="33.75" customHeight="1">
      <c r="A13" s="746"/>
      <c r="B13" s="109" t="s">
        <v>484</v>
      </c>
      <c r="C13" s="110" t="s">
        <v>710</v>
      </c>
      <c r="D13" s="111" t="s">
        <v>483</v>
      </c>
      <c r="E13" s="112"/>
    </row>
    <row r="14" spans="1:5" ht="34.5" customHeight="1" thickBot="1">
      <c r="A14" s="747"/>
      <c r="B14" s="113" t="s">
        <v>485</v>
      </c>
      <c r="C14" s="114" t="s">
        <v>486</v>
      </c>
      <c r="D14" s="103" t="s">
        <v>477</v>
      </c>
      <c r="E14" s="115"/>
    </row>
    <row r="15" spans="1:5" ht="33.75">
      <c r="A15" s="748" t="s">
        <v>487</v>
      </c>
      <c r="B15" s="116" t="s">
        <v>488</v>
      </c>
      <c r="C15" s="117" t="s">
        <v>711</v>
      </c>
      <c r="D15" s="107" t="s">
        <v>477</v>
      </c>
      <c r="E15" s="118"/>
    </row>
    <row r="16" spans="1:5" ht="54.75" customHeight="1" thickBot="1">
      <c r="A16" s="749"/>
      <c r="B16" s="102" t="s">
        <v>489</v>
      </c>
      <c r="C16" s="119" t="s">
        <v>490</v>
      </c>
      <c r="D16" s="103" t="s">
        <v>491</v>
      </c>
      <c r="E16" s="120"/>
    </row>
    <row r="17" spans="1:5" ht="33.75" customHeight="1">
      <c r="A17" s="740" t="s">
        <v>492</v>
      </c>
      <c r="B17" s="121" t="s">
        <v>493</v>
      </c>
      <c r="C17" s="106" t="s">
        <v>713</v>
      </c>
      <c r="D17" s="107" t="s">
        <v>477</v>
      </c>
      <c r="E17" s="122"/>
    </row>
    <row r="18" spans="1:5" ht="33.75" customHeight="1" thickBot="1">
      <c r="A18" s="750"/>
      <c r="B18" s="123" t="s">
        <v>494</v>
      </c>
      <c r="C18" s="124" t="s">
        <v>495</v>
      </c>
      <c r="D18" s="103" t="s">
        <v>477</v>
      </c>
      <c r="E18" s="104"/>
    </row>
    <row r="19" spans="1:5" ht="33.75">
      <c r="A19" s="751" t="s">
        <v>496</v>
      </c>
      <c r="B19" s="121" t="s">
        <v>497</v>
      </c>
      <c r="C19" s="106" t="s">
        <v>498</v>
      </c>
      <c r="D19" s="107" t="s">
        <v>477</v>
      </c>
      <c r="E19" s="122"/>
    </row>
    <row r="20" spans="1:5" ht="33.75" customHeight="1">
      <c r="A20" s="752"/>
      <c r="B20" s="125" t="s">
        <v>499</v>
      </c>
      <c r="C20" s="126" t="s">
        <v>500</v>
      </c>
      <c r="D20" s="100" t="s">
        <v>477</v>
      </c>
      <c r="E20" s="127"/>
    </row>
    <row r="21" spans="1:5" ht="54.75" customHeight="1" thickBot="1">
      <c r="A21" s="753"/>
      <c r="B21" s="123" t="s">
        <v>501</v>
      </c>
      <c r="C21" s="124" t="s">
        <v>502</v>
      </c>
      <c r="D21" s="103" t="s">
        <v>477</v>
      </c>
      <c r="E21" s="104"/>
    </row>
    <row r="22" spans="1:5" ht="33.75" customHeight="1">
      <c r="A22" s="740" t="s">
        <v>503</v>
      </c>
      <c r="B22" s="121" t="s">
        <v>504</v>
      </c>
      <c r="C22" s="106" t="s">
        <v>505</v>
      </c>
      <c r="D22" s="107" t="s">
        <v>477</v>
      </c>
      <c r="E22" s="122"/>
    </row>
    <row r="23" spans="1:5" ht="25.5" customHeight="1" thickBot="1">
      <c r="A23" s="750"/>
      <c r="B23" s="102" t="s">
        <v>506</v>
      </c>
      <c r="C23" s="114" t="s">
        <v>507</v>
      </c>
      <c r="D23" s="103" t="s">
        <v>477</v>
      </c>
      <c r="E23" s="120"/>
    </row>
    <row r="24" spans="1:5" ht="33.75">
      <c r="A24" s="751" t="s">
        <v>508</v>
      </c>
      <c r="B24" s="121" t="s">
        <v>509</v>
      </c>
      <c r="C24" s="106" t="s">
        <v>510</v>
      </c>
      <c r="D24" s="107" t="s">
        <v>477</v>
      </c>
      <c r="E24" s="122"/>
    </row>
    <row r="25" spans="1:5" ht="45.75" customHeight="1">
      <c r="A25" s="752"/>
      <c r="B25" s="125" t="s">
        <v>511</v>
      </c>
      <c r="C25" s="110" t="s">
        <v>512</v>
      </c>
      <c r="D25" s="100" t="s">
        <v>491</v>
      </c>
      <c r="E25" s="127"/>
    </row>
    <row r="26" spans="1:5" ht="46.5" customHeight="1">
      <c r="A26" s="752"/>
      <c r="B26" s="128" t="s">
        <v>513</v>
      </c>
      <c r="C26" s="110" t="s">
        <v>514</v>
      </c>
      <c r="D26" s="100" t="s">
        <v>477</v>
      </c>
      <c r="E26" s="127"/>
    </row>
    <row r="27" spans="1:5" ht="22.5">
      <c r="A27" s="752"/>
      <c r="B27" s="128" t="s">
        <v>515</v>
      </c>
      <c r="C27" s="110" t="s">
        <v>516</v>
      </c>
      <c r="D27" s="100" t="s">
        <v>477</v>
      </c>
      <c r="E27" s="127"/>
    </row>
    <row r="28" spans="1:5" ht="23.25" thickBot="1">
      <c r="A28" s="753"/>
      <c r="B28" s="129" t="s">
        <v>517</v>
      </c>
      <c r="C28" s="114" t="s">
        <v>518</v>
      </c>
      <c r="D28" s="103" t="s">
        <v>477</v>
      </c>
      <c r="E28" s="120"/>
    </row>
    <row r="29" spans="1:5" ht="22.5">
      <c r="A29" s="740" t="s">
        <v>519</v>
      </c>
      <c r="B29" s="130" t="s">
        <v>520</v>
      </c>
      <c r="C29" s="106" t="s">
        <v>521</v>
      </c>
      <c r="D29" s="107" t="s">
        <v>477</v>
      </c>
      <c r="E29" s="122"/>
    </row>
    <row r="30" spans="1:5" ht="54.75" customHeight="1">
      <c r="A30" s="741"/>
      <c r="B30" s="128" t="s">
        <v>522</v>
      </c>
      <c r="C30" s="110" t="s">
        <v>523</v>
      </c>
      <c r="D30" s="100" t="s">
        <v>477</v>
      </c>
      <c r="E30" s="127"/>
    </row>
    <row r="31" spans="1:5" ht="34.5" thickBot="1">
      <c r="A31" s="742"/>
      <c r="B31" s="129" t="s">
        <v>524</v>
      </c>
      <c r="C31" s="114" t="s">
        <v>525</v>
      </c>
      <c r="D31" s="103" t="s">
        <v>477</v>
      </c>
      <c r="E31" s="120"/>
    </row>
    <row r="32" spans="1:5" ht="46.5" customHeight="1">
      <c r="A32" s="740" t="s">
        <v>526</v>
      </c>
      <c r="B32" s="130" t="s">
        <v>527</v>
      </c>
      <c r="C32" s="106" t="s">
        <v>528</v>
      </c>
      <c r="D32" s="107" t="s">
        <v>483</v>
      </c>
      <c r="E32" s="122"/>
    </row>
    <row r="33" spans="1:5" ht="66.75" customHeight="1">
      <c r="A33" s="741"/>
      <c r="B33" s="128" t="s">
        <v>529</v>
      </c>
      <c r="C33" s="110" t="s">
        <v>676</v>
      </c>
      <c r="D33" s="111" t="s">
        <v>483</v>
      </c>
      <c r="E33" s="127"/>
    </row>
    <row r="34" spans="1:5" ht="34.5" thickBot="1">
      <c r="A34" s="742"/>
      <c r="B34" s="129" t="s">
        <v>530</v>
      </c>
      <c r="C34" s="114" t="s">
        <v>531</v>
      </c>
      <c r="D34" s="131" t="s">
        <v>483</v>
      </c>
      <c r="E34" s="120"/>
    </row>
    <row r="35" spans="1:5" ht="33.75" customHeight="1" thickBot="1">
      <c r="A35" s="132" t="s">
        <v>677</v>
      </c>
      <c r="B35" s="133">
        <v>11</v>
      </c>
      <c r="C35" s="134" t="s">
        <v>532</v>
      </c>
      <c r="D35" s="135" t="s">
        <v>483</v>
      </c>
      <c r="E35" s="136"/>
    </row>
    <row r="36" spans="1:5" ht="54.75" customHeight="1" thickBot="1">
      <c r="A36" s="132" t="s">
        <v>678</v>
      </c>
      <c r="B36" s="133">
        <v>12</v>
      </c>
      <c r="C36" s="134" t="s">
        <v>533</v>
      </c>
      <c r="D36" s="135" t="s">
        <v>483</v>
      </c>
      <c r="E36" s="136"/>
    </row>
    <row r="37" spans="1:5" ht="45.75" thickBot="1">
      <c r="A37" s="132" t="s">
        <v>679</v>
      </c>
      <c r="B37" s="133">
        <v>13</v>
      </c>
      <c r="C37" s="134" t="s">
        <v>534</v>
      </c>
      <c r="D37" s="135" t="s">
        <v>483</v>
      </c>
      <c r="E37" s="136"/>
    </row>
    <row r="38" spans="1:5" ht="46.5" customHeight="1" thickBot="1">
      <c r="A38" s="132" t="s">
        <v>680</v>
      </c>
      <c r="B38" s="133">
        <v>14</v>
      </c>
      <c r="C38" s="134" t="s">
        <v>535</v>
      </c>
      <c r="D38" s="135" t="s">
        <v>536</v>
      </c>
      <c r="E38" s="136"/>
    </row>
    <row r="39" spans="1:5" ht="46.5" customHeight="1" thickBot="1">
      <c r="A39" s="137" t="s">
        <v>681</v>
      </c>
      <c r="B39" s="138">
        <v>15</v>
      </c>
      <c r="C39" s="124" t="s">
        <v>537</v>
      </c>
      <c r="D39" s="103" t="s">
        <v>536</v>
      </c>
      <c r="E39" s="104"/>
    </row>
    <row r="40" spans="1:5">
      <c r="A40" s="743" t="s">
        <v>682</v>
      </c>
      <c r="B40" s="744"/>
      <c r="C40" s="744"/>
      <c r="D40" s="744"/>
      <c r="E40" s="744"/>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7"/>
  <sheetViews>
    <sheetView tabSelected="1" topLeftCell="A300" zoomScaleNormal="100" workbookViewId="0">
      <selection activeCell="L317" sqref="L317"/>
    </sheetView>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793</v>
      </c>
      <c r="P1" s="151"/>
      <c r="Q1" s="151"/>
      <c r="R1" s="151"/>
      <c r="S1" s="151"/>
      <c r="T1" s="151"/>
      <c r="U1" s="151"/>
      <c r="V1" s="151"/>
      <c r="W1" s="151"/>
      <c r="X1" s="151"/>
      <c r="Y1" s="152"/>
      <c r="AA1" s="154" t="s">
        <v>363</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719</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364</v>
      </c>
      <c r="AB4" s="166" t="s">
        <v>720</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365</v>
      </c>
      <c r="AB6" s="149" t="s">
        <v>366</v>
      </c>
      <c r="AC6" s="149"/>
      <c r="AD6" s="149" t="s">
        <v>367</v>
      </c>
    </row>
    <row r="7" spans="1:44" ht="16.5"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363</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368</v>
      </c>
      <c r="AB8" s="584"/>
      <c r="AC8" s="178" t="str">
        <f t="shared" si="0"/>
        <v/>
      </c>
      <c r="AD8" s="585"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369</v>
      </c>
      <c r="AB9" s="191"/>
      <c r="AC9" s="178" t="str">
        <f t="shared" si="0"/>
        <v>Change</v>
      </c>
      <c r="AD9" s="192" t="str">
        <f>IF(X7="","",X7)</f>
        <v>Eugene Mah</v>
      </c>
      <c r="AH9" s="164" t="s">
        <v>395</v>
      </c>
      <c r="AI9" s="164" t="s">
        <v>396</v>
      </c>
      <c r="AJ9" s="164" t="s">
        <v>397</v>
      </c>
      <c r="AK9" s="164" t="s">
        <v>398</v>
      </c>
      <c r="AL9" s="164" t="s">
        <v>236</v>
      </c>
      <c r="AM9" s="164" t="s">
        <v>48</v>
      </c>
      <c r="AN9" s="164" t="s">
        <v>304</v>
      </c>
      <c r="AO9" s="164" t="s">
        <v>305</v>
      </c>
      <c r="AP9" s="164" t="s">
        <v>399</v>
      </c>
      <c r="AQ9" s="164" t="s">
        <v>573</v>
      </c>
      <c r="AR9" s="164" t="s">
        <v>572</v>
      </c>
    </row>
    <row r="10" spans="1:44">
      <c r="A10" s="145">
        <v>10</v>
      </c>
      <c r="B10" s="193"/>
      <c r="C10" s="194"/>
      <c r="D10" s="149"/>
      <c r="E10" s="165" t="s">
        <v>10</v>
      </c>
      <c r="F10" s="765" t="str">
        <f>IF(R10="","",R10)</f>
        <v/>
      </c>
      <c r="G10" s="765"/>
      <c r="H10" s="149"/>
      <c r="I10" s="149"/>
      <c r="J10" s="165" t="s">
        <v>11</v>
      </c>
      <c r="K10" s="765" t="str">
        <f>IF(V10="","",V10)</f>
        <v/>
      </c>
      <c r="L10" s="765"/>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66" t="str">
        <f>IF(R11="","",R11)</f>
        <v/>
      </c>
      <c r="G11" s="766"/>
      <c r="H11" s="149"/>
      <c r="I11" s="149"/>
      <c r="J11" s="165" t="s">
        <v>13</v>
      </c>
      <c r="K11" s="765" t="str">
        <f>IF(V11="","",V11)</f>
        <v/>
      </c>
      <c r="L11" s="765"/>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66" t="str">
        <f>IF(R12="","",R12)</f>
        <v/>
      </c>
      <c r="G12" s="766"/>
      <c r="H12" s="149"/>
      <c r="I12" s="149"/>
      <c r="J12" s="165" t="s">
        <v>15</v>
      </c>
      <c r="K12" s="767" t="str">
        <f>IF(V12="","",V12)</f>
        <v/>
      </c>
      <c r="L12" s="767"/>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66" t="str">
        <f>IF(R13="","",R13)</f>
        <v/>
      </c>
      <c r="G13" s="766"/>
      <c r="H13" s="149"/>
      <c r="I13" s="149"/>
      <c r="J13" s="165" t="s">
        <v>17</v>
      </c>
      <c r="K13" s="765" t="str">
        <f>IF(V13="","",V13)</f>
        <v/>
      </c>
      <c r="L13" s="765"/>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65" t="str">
        <f>IF(R17="","",R17)</f>
        <v/>
      </c>
      <c r="G16" s="765"/>
      <c r="H16" s="149"/>
      <c r="I16" s="149"/>
      <c r="J16" s="165" t="s">
        <v>22</v>
      </c>
      <c r="K16" s="767" t="str">
        <f>IF(V17="","",V17)</f>
        <v/>
      </c>
      <c r="L16" s="767"/>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65" t="str">
        <f>IF(R18="","",R18)</f>
        <v/>
      </c>
      <c r="G17" s="765"/>
      <c r="H17" s="149"/>
      <c r="I17" s="149"/>
      <c r="J17" s="165" t="s">
        <v>24</v>
      </c>
      <c r="K17" s="765" t="str">
        <f>IF(V18="","",V18)</f>
        <v/>
      </c>
      <c r="L17" s="765"/>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65" t="str">
        <f>IF(R19="","",R19)</f>
        <v/>
      </c>
      <c r="G18" s="765"/>
      <c r="H18" s="149"/>
      <c r="I18" s="149"/>
      <c r="J18" s="165" t="s">
        <v>26</v>
      </c>
      <c r="K18" s="765" t="str">
        <f>IF(V19="","",V19)</f>
        <v/>
      </c>
      <c r="L18" s="765"/>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370</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65" t="str">
        <f>IF(R22="","",R22)</f>
        <v/>
      </c>
      <c r="G21" s="765"/>
      <c r="H21" s="149"/>
      <c r="I21" s="149"/>
      <c r="J21" s="165" t="s">
        <v>29</v>
      </c>
      <c r="K21" s="765" t="str">
        <f>IF(V21="","",V21)</f>
        <v/>
      </c>
      <c r="L21" s="765"/>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67" t="str">
        <f>IF(R23="","",R23)</f>
        <v/>
      </c>
      <c r="G22" s="767"/>
      <c r="H22" s="149"/>
      <c r="I22" s="149"/>
      <c r="J22" s="165"/>
      <c r="K22" s="765" t="str">
        <f>IF(V22="","",V22)</f>
        <v/>
      </c>
      <c r="L22" s="765"/>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65" t="str">
        <f>IF(V24="","",V24)</f>
        <v/>
      </c>
      <c r="L23" s="765"/>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65" t="str">
        <f>IF(R25="","",R25)</f>
        <v/>
      </c>
      <c r="G24" s="765"/>
      <c r="H24" s="149"/>
      <c r="I24" s="149"/>
      <c r="J24" s="149"/>
      <c r="K24" s="765" t="str">
        <f>IF(V25="","",V25)</f>
        <v/>
      </c>
      <c r="L24" s="765"/>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65" t="str">
        <f>IF(R26="","",R26)</f>
        <v/>
      </c>
      <c r="G25" s="765"/>
      <c r="H25" s="149"/>
      <c r="I25" s="149"/>
      <c r="J25" s="210"/>
      <c r="K25" s="765" t="str">
        <f>IF(V26="","",V26)</f>
        <v/>
      </c>
      <c r="L25" s="765"/>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65" t="str">
        <f>IF(R27="","",R27)</f>
        <v/>
      </c>
      <c r="G26" s="765"/>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65" t="str">
        <f>IF(V28="","",V28)</f>
        <v/>
      </c>
      <c r="L27" s="765"/>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65" t="str">
        <f>IF(R29="","",R29)</f>
        <v/>
      </c>
      <c r="G28" s="765"/>
      <c r="H28" s="149"/>
      <c r="I28" s="210"/>
      <c r="J28" s="165" t="s">
        <v>35</v>
      </c>
      <c r="K28" s="765" t="str">
        <f>IF(V29="","",V29)</f>
        <v/>
      </c>
      <c r="L28" s="765"/>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5" thickBot="1">
      <c r="A29" s="145">
        <v>29</v>
      </c>
      <c r="B29" s="193"/>
      <c r="C29" s="194"/>
      <c r="D29" s="149"/>
      <c r="E29" s="165" t="s">
        <v>23</v>
      </c>
      <c r="F29" s="765" t="str">
        <f>IF(R30="","",R30)</f>
        <v/>
      </c>
      <c r="G29" s="765"/>
      <c r="H29" s="149"/>
      <c r="I29" s="202" t="s">
        <v>36</v>
      </c>
      <c r="J29" s="165" t="s">
        <v>37</v>
      </c>
      <c r="K29" s="765" t="str">
        <f>IF(V32="","",V32)</f>
        <v/>
      </c>
      <c r="L29" s="765"/>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65" t="str">
        <f>IF(R31="","",R31)</f>
        <v/>
      </c>
      <c r="G30" s="765"/>
      <c r="H30" s="149"/>
      <c r="I30" s="149"/>
      <c r="J30" s="165" t="s">
        <v>38</v>
      </c>
      <c r="K30" s="765" t="str">
        <f>IF(V33="","",V33)</f>
        <v/>
      </c>
      <c r="L30" s="765"/>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5" thickTop="1">
      <c r="A32" s="145">
        <v>32</v>
      </c>
      <c r="B32" s="149"/>
      <c r="C32" s="149"/>
      <c r="D32" s="149"/>
      <c r="E32" s="149"/>
      <c r="F32" s="149"/>
      <c r="G32" s="149"/>
      <c r="H32" s="149"/>
      <c r="I32" s="149"/>
      <c r="J32" s="149"/>
      <c r="K32" s="149"/>
      <c r="L32" s="149"/>
      <c r="M32" s="149"/>
      <c r="N32" s="149"/>
      <c r="O32" s="281" t="s">
        <v>789</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7.25" thickTop="1" thickBot="1">
      <c r="A34" s="145">
        <v>34</v>
      </c>
      <c r="B34" s="184"/>
      <c r="C34" s="185"/>
      <c r="D34" s="185"/>
      <c r="E34" s="185"/>
      <c r="F34" s="185"/>
      <c r="G34" s="185"/>
      <c r="H34" s="185"/>
      <c r="I34" s="185"/>
      <c r="J34" s="185"/>
      <c r="K34" s="185"/>
      <c r="L34" s="185"/>
      <c r="M34" s="187"/>
      <c r="N34" s="149"/>
      <c r="O34" s="214"/>
      <c r="P34" s="194" t="s">
        <v>730</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7.25" thickTop="1" thickBot="1">
      <c r="A35" s="145">
        <v>35</v>
      </c>
      <c r="B35" s="193"/>
      <c r="C35" s="215" t="s">
        <v>41</v>
      </c>
      <c r="D35" s="768" t="s">
        <v>42</v>
      </c>
      <c r="E35" s="768"/>
      <c r="F35" s="768"/>
      <c r="G35" s="769" t="s">
        <v>43</v>
      </c>
      <c r="H35" s="769"/>
      <c r="I35" s="769"/>
      <c r="J35" s="768" t="s">
        <v>44</v>
      </c>
      <c r="K35" s="768"/>
      <c r="L35" s="768"/>
      <c r="M35" s="195"/>
      <c r="N35" s="149"/>
      <c r="O35" s="668"/>
      <c r="P35" s="194" t="s">
        <v>731</v>
      </c>
      <c r="Q35" s="194"/>
      <c r="R35" s="194"/>
      <c r="S35" s="194"/>
      <c r="T35" s="194"/>
      <c r="U35" s="194"/>
      <c r="V35" s="194"/>
      <c r="W35" s="194"/>
      <c r="X35" s="194"/>
      <c r="Y35" s="161"/>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7.25" thickTop="1" thickBot="1">
      <c r="A36" s="145">
        <v>36</v>
      </c>
      <c r="B36" s="193"/>
      <c r="C36" s="217" t="s">
        <v>45</v>
      </c>
      <c r="D36" s="768"/>
      <c r="E36" s="768"/>
      <c r="F36" s="768"/>
      <c r="G36" s="769"/>
      <c r="H36" s="769"/>
      <c r="I36" s="769"/>
      <c r="J36" s="768"/>
      <c r="K36" s="768"/>
      <c r="L36" s="768"/>
      <c r="M36" s="195"/>
      <c r="N36" s="149"/>
      <c r="O36" s="216"/>
      <c r="P36" s="171" t="s">
        <v>791</v>
      </c>
      <c r="Q36" s="171"/>
      <c r="R36" s="171"/>
      <c r="S36" s="171"/>
      <c r="T36" s="171"/>
      <c r="U36" s="171"/>
      <c r="V36" s="171"/>
      <c r="W36" s="171"/>
      <c r="X36" s="171"/>
      <c r="Y36" s="172"/>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5"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371</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5"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372</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792</v>
      </c>
      <c r="Q40" s="149"/>
      <c r="R40" s="149"/>
      <c r="S40" s="149"/>
      <c r="T40" s="149"/>
      <c r="U40" s="149"/>
      <c r="V40" s="149"/>
      <c r="W40" s="149"/>
      <c r="X40" s="149"/>
      <c r="Y40" s="161"/>
      <c r="AA40" s="165" t="s">
        <v>373</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5" thickBot="1">
      <c r="A41" s="145">
        <v>41</v>
      </c>
      <c r="B41" s="193"/>
      <c r="C41" s="230" t="s">
        <v>56</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57</v>
      </c>
      <c r="Q41" s="149"/>
      <c r="R41" s="149"/>
      <c r="S41" s="149"/>
      <c r="T41" s="149"/>
      <c r="U41" s="149"/>
      <c r="V41" s="149"/>
      <c r="W41" s="149"/>
      <c r="X41" s="149"/>
      <c r="Y41" s="161"/>
      <c r="AA41" s="165" t="s">
        <v>374</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375</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60</v>
      </c>
      <c r="D44" s="149"/>
      <c r="E44" s="149"/>
      <c r="F44" s="149"/>
      <c r="G44" s="149"/>
      <c r="H44" s="149"/>
      <c r="I44" s="149"/>
      <c r="J44" s="149"/>
      <c r="K44" s="149"/>
      <c r="L44" s="770" t="s">
        <v>61</v>
      </c>
      <c r="M44" s="770"/>
      <c r="N44" s="149"/>
      <c r="O44" s="214"/>
      <c r="P44" s="669" t="str">
        <f>IF(OR(O36="",O36=1),"Unit installed as shown on shielding plan","")</f>
        <v>Unit installed as shown on shielding plan</v>
      </c>
      <c r="Q44" s="149"/>
      <c r="R44" s="149"/>
      <c r="S44" s="149"/>
      <c r="T44" s="149"/>
      <c r="U44" s="149"/>
      <c r="V44" s="149"/>
      <c r="W44" s="149"/>
      <c r="X44" s="149"/>
      <c r="Y44" s="161"/>
      <c r="AA44" s="165" t="s">
        <v>376</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64</v>
      </c>
      <c r="D46" s="149"/>
      <c r="E46" s="166" t="s">
        <v>792</v>
      </c>
      <c r="F46" s="149"/>
      <c r="G46" s="149"/>
      <c r="H46" s="149"/>
      <c r="I46" s="149"/>
      <c r="J46" s="149"/>
      <c r="K46" s="149"/>
      <c r="L46" s="236" t="str">
        <f>IF(O40="","TBD",IF(O40=1,"YES",IF(O40=3,"NA","")))</f>
        <v>TBD</v>
      </c>
      <c r="M46" s="237" t="str">
        <f t="shared" si="9"/>
        <v/>
      </c>
      <c r="N46" s="149"/>
      <c r="O46" s="214"/>
      <c r="P46" s="194" t="s">
        <v>65</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66</v>
      </c>
      <c r="D47" s="149"/>
      <c r="E47" s="166" t="s">
        <v>57</v>
      </c>
      <c r="F47" s="149"/>
      <c r="G47" s="149"/>
      <c r="H47" s="149"/>
      <c r="I47" s="149"/>
      <c r="J47" s="149"/>
      <c r="K47" s="149"/>
      <c r="L47" s="236" t="str">
        <f>IF(O41="","TBD",IF(O41=1,"YES",IF(O41=3,"NA","")))</f>
        <v>TBD</v>
      </c>
      <c r="M47" s="237" t="str">
        <f t="shared" si="9"/>
        <v/>
      </c>
      <c r="N47" s="149"/>
      <c r="O47" s="214"/>
      <c r="P47" s="194" t="s">
        <v>67</v>
      </c>
      <c r="Q47" s="149"/>
      <c r="R47" s="149"/>
      <c r="S47" s="149"/>
      <c r="T47" s="149"/>
      <c r="U47" s="149"/>
      <c r="V47" s="149"/>
      <c r="W47" s="149"/>
      <c r="X47" s="149"/>
      <c r="Y47" s="161"/>
      <c r="AA47" s="165" t="s">
        <v>267</v>
      </c>
      <c r="AB47" s="191"/>
      <c r="AC47" s="149" t="str">
        <f t="shared" ref="AC47:AC58" si="10">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68</v>
      </c>
      <c r="Q48" s="149"/>
      <c r="R48" s="149"/>
      <c r="S48" s="149"/>
      <c r="T48" s="149"/>
      <c r="U48" s="149"/>
      <c r="V48" s="149"/>
      <c r="W48" s="149"/>
      <c r="X48" s="149"/>
      <c r="Y48" s="161"/>
      <c r="AA48" s="165" t="s">
        <v>377</v>
      </c>
      <c r="AB48" s="191"/>
      <c r="AC48" s="149" t="str">
        <f t="shared" si="10"/>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69</v>
      </c>
      <c r="Q49" s="149"/>
      <c r="R49" s="149"/>
      <c r="S49" s="149"/>
      <c r="T49" s="149"/>
      <c r="U49" s="149"/>
      <c r="V49" s="149"/>
      <c r="W49" s="149"/>
      <c r="X49" s="149"/>
      <c r="Y49" s="161"/>
      <c r="AA49" s="165" t="s">
        <v>378</v>
      </c>
      <c r="AB49" s="191"/>
      <c r="AC49" s="149" t="str">
        <f t="shared" si="10"/>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70</v>
      </c>
      <c r="Q50" s="149"/>
      <c r="R50" s="149"/>
      <c r="S50" s="149"/>
      <c r="T50" s="149"/>
      <c r="U50" s="149"/>
      <c r="V50" s="149"/>
      <c r="W50" s="149"/>
      <c r="X50" s="149"/>
      <c r="Y50" s="161"/>
      <c r="AA50" s="165" t="s">
        <v>267</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71</v>
      </c>
      <c r="Q51" s="149"/>
      <c r="R51" s="149"/>
      <c r="S51" s="149"/>
      <c r="T51" s="149"/>
      <c r="U51" s="149"/>
      <c r="V51" s="149"/>
      <c r="W51" s="149"/>
      <c r="X51" s="149"/>
      <c r="Y51" s="161"/>
      <c r="AA51" s="165" t="s">
        <v>377</v>
      </c>
      <c r="AB51" s="191"/>
      <c r="AC51" s="149" t="str">
        <f t="shared" si="10"/>
        <v/>
      </c>
      <c r="AD51" s="192" t="str">
        <f>IF(Q101="","",Q101)</f>
        <v/>
      </c>
      <c r="AH51"/>
      <c r="AI51"/>
      <c r="AJ51"/>
      <c r="AK51"/>
      <c r="AL51"/>
      <c r="AM51"/>
      <c r="AN51"/>
      <c r="AO51"/>
      <c r="AP51"/>
      <c r="AQ51"/>
      <c r="AR51"/>
    </row>
    <row r="52" spans="1:44">
      <c r="A52" s="145">
        <v>52</v>
      </c>
      <c r="B52" s="193"/>
      <c r="C52" s="149"/>
      <c r="D52" s="149"/>
      <c r="E52" s="194" t="s">
        <v>65</v>
      </c>
      <c r="F52" s="149"/>
      <c r="G52" s="149"/>
      <c r="H52" s="149"/>
      <c r="I52" s="149"/>
      <c r="J52" s="149"/>
      <c r="K52" s="149"/>
      <c r="L52" s="236" t="str">
        <f t="shared" ref="L52:L64" si="11">IF(O46="","TBD",IF(O46=1,"YES",IF(O46=3,"NA","")))</f>
        <v>TBD</v>
      </c>
      <c r="M52" s="237" t="str">
        <f t="shared" ref="M52:M64" si="12">IF(O46=2,"NO","")</f>
        <v/>
      </c>
      <c r="N52" s="149"/>
      <c r="O52" s="238" t="str">
        <f>IF(S132="","",IF(S132="Pass",1,2))</f>
        <v/>
      </c>
      <c r="P52" s="194" t="s">
        <v>72</v>
      </c>
      <c r="Q52" s="149"/>
      <c r="R52" s="149"/>
      <c r="S52" s="149"/>
      <c r="T52" s="149"/>
      <c r="U52" s="149"/>
      <c r="V52" s="149"/>
      <c r="W52" s="149"/>
      <c r="X52" s="149"/>
      <c r="Y52" s="161"/>
      <c r="AA52" s="165" t="s">
        <v>378</v>
      </c>
      <c r="AB52" s="191"/>
      <c r="AC52" s="149" t="str">
        <f t="shared" si="10"/>
        <v/>
      </c>
      <c r="AD52" s="192" t="str">
        <f>IF(R101="","",R101)</f>
        <v/>
      </c>
      <c r="AH52"/>
      <c r="AI52"/>
      <c r="AJ52"/>
      <c r="AK52"/>
      <c r="AL52"/>
      <c r="AM52"/>
      <c r="AN52"/>
      <c r="AO52"/>
      <c r="AP52"/>
      <c r="AQ52"/>
      <c r="AR52"/>
    </row>
    <row r="53" spans="1:44">
      <c r="A53" s="145">
        <v>53</v>
      </c>
      <c r="B53" s="193"/>
      <c r="C53" s="149"/>
      <c r="D53" s="149"/>
      <c r="E53" s="194" t="s">
        <v>67</v>
      </c>
      <c r="F53" s="149"/>
      <c r="G53" s="149"/>
      <c r="H53" s="149"/>
      <c r="I53" s="149"/>
      <c r="J53" s="149"/>
      <c r="K53" s="149"/>
      <c r="L53" s="236" t="str">
        <f t="shared" si="11"/>
        <v>TBD</v>
      </c>
      <c r="M53" s="237" t="str">
        <f t="shared" si="12"/>
        <v/>
      </c>
      <c r="N53" s="149"/>
      <c r="O53" s="214"/>
      <c r="P53" s="194" t="s">
        <v>73</v>
      </c>
      <c r="Q53" s="149"/>
      <c r="R53" s="149"/>
      <c r="S53" s="149"/>
      <c r="T53" s="149"/>
      <c r="U53" s="149"/>
      <c r="V53" s="149"/>
      <c r="W53" s="149"/>
      <c r="X53" s="149"/>
      <c r="Y53" s="161"/>
      <c r="AA53" s="165" t="s">
        <v>267</v>
      </c>
      <c r="AB53" s="191"/>
      <c r="AC53" s="149" t="str">
        <f t="shared" si="10"/>
        <v/>
      </c>
      <c r="AD53" s="192" t="str">
        <f>IF(P102="","",P102)</f>
        <v/>
      </c>
      <c r="AH53"/>
      <c r="AI53"/>
      <c r="AJ53"/>
      <c r="AK53"/>
      <c r="AL53"/>
      <c r="AM53"/>
      <c r="AN53"/>
      <c r="AO53"/>
      <c r="AP53"/>
      <c r="AQ53"/>
      <c r="AR53"/>
    </row>
    <row r="54" spans="1:44">
      <c r="A54" s="145">
        <v>54</v>
      </c>
      <c r="B54" s="193"/>
      <c r="C54" s="149"/>
      <c r="D54" s="149"/>
      <c r="E54" s="194" t="s">
        <v>68</v>
      </c>
      <c r="F54" s="149"/>
      <c r="G54" s="149"/>
      <c r="H54" s="149"/>
      <c r="I54" s="149"/>
      <c r="J54" s="149"/>
      <c r="K54" s="149"/>
      <c r="L54" s="236" t="str">
        <f t="shared" si="11"/>
        <v>TBD</v>
      </c>
      <c r="M54" s="237" t="str">
        <f t="shared" si="12"/>
        <v/>
      </c>
      <c r="N54" s="149"/>
      <c r="O54" s="214"/>
      <c r="P54" s="194" t="s">
        <v>74</v>
      </c>
      <c r="Q54" s="149"/>
      <c r="R54" s="149"/>
      <c r="S54" s="149"/>
      <c r="T54" s="149"/>
      <c r="U54" s="149"/>
      <c r="V54" s="149"/>
      <c r="W54" s="149"/>
      <c r="X54" s="149"/>
      <c r="Y54" s="161"/>
      <c r="AA54" s="165" t="s">
        <v>377</v>
      </c>
      <c r="AB54" s="191"/>
      <c r="AC54" s="149" t="str">
        <f t="shared" si="10"/>
        <v/>
      </c>
      <c r="AD54" s="192" t="str">
        <f>IF(Q102="","",Q102)</f>
        <v/>
      </c>
      <c r="AH54"/>
      <c r="AI54"/>
      <c r="AJ54"/>
      <c r="AK54"/>
      <c r="AL54"/>
      <c r="AM54"/>
      <c r="AN54"/>
      <c r="AO54"/>
      <c r="AP54"/>
      <c r="AQ54"/>
      <c r="AR54"/>
    </row>
    <row r="55" spans="1:44">
      <c r="A55" s="145">
        <v>55</v>
      </c>
      <c r="B55" s="193"/>
      <c r="C55" s="149"/>
      <c r="D55" s="149"/>
      <c r="E55" s="194" t="s">
        <v>69</v>
      </c>
      <c r="F55" s="149"/>
      <c r="G55" s="149"/>
      <c r="H55" s="149"/>
      <c r="I55" s="149"/>
      <c r="J55" s="149"/>
      <c r="K55" s="149"/>
      <c r="L55" s="236" t="str">
        <f t="shared" si="11"/>
        <v>TBD</v>
      </c>
      <c r="M55" s="237" t="str">
        <f t="shared" si="12"/>
        <v/>
      </c>
      <c r="N55" s="149"/>
      <c r="O55" s="214"/>
      <c r="P55" s="194" t="s">
        <v>75</v>
      </c>
      <c r="Q55" s="149"/>
      <c r="R55" s="149"/>
      <c r="S55" s="149"/>
      <c r="T55" s="149"/>
      <c r="U55" s="149"/>
      <c r="V55" s="149"/>
      <c r="W55" s="149"/>
      <c r="X55" s="149"/>
      <c r="Y55" s="161"/>
      <c r="AA55" s="165" t="s">
        <v>378</v>
      </c>
      <c r="AB55" s="191"/>
      <c r="AC55" s="149" t="str">
        <f t="shared" si="10"/>
        <v/>
      </c>
      <c r="AD55" s="192" t="str">
        <f>IF(R102="","",R102)</f>
        <v/>
      </c>
      <c r="AH55"/>
      <c r="AI55"/>
      <c r="AJ55"/>
      <c r="AK55"/>
      <c r="AL55"/>
      <c r="AM55"/>
      <c r="AN55"/>
      <c r="AO55"/>
      <c r="AP55"/>
      <c r="AQ55"/>
      <c r="AR55"/>
    </row>
    <row r="56" spans="1:44">
      <c r="A56" s="145">
        <v>56</v>
      </c>
      <c r="B56" s="193"/>
      <c r="C56" s="149"/>
      <c r="D56" s="149"/>
      <c r="E56" s="194" t="s">
        <v>70</v>
      </c>
      <c r="F56" s="149"/>
      <c r="G56" s="149"/>
      <c r="H56" s="149"/>
      <c r="I56" s="149"/>
      <c r="J56" s="149"/>
      <c r="K56" s="149"/>
      <c r="L56" s="236" t="str">
        <f t="shared" si="11"/>
        <v>NA</v>
      </c>
      <c r="M56" s="237" t="str">
        <f t="shared" si="12"/>
        <v/>
      </c>
      <c r="N56" s="149"/>
      <c r="O56" s="214"/>
      <c r="P56" s="194" t="s">
        <v>76</v>
      </c>
      <c r="Q56" s="149"/>
      <c r="R56" s="149"/>
      <c r="S56" s="149"/>
      <c r="T56" s="149"/>
      <c r="U56" s="149"/>
      <c r="V56" s="149"/>
      <c r="W56" s="149"/>
      <c r="X56" s="149"/>
      <c r="Y56" s="161"/>
      <c r="AA56" s="165" t="s">
        <v>267</v>
      </c>
      <c r="AB56" s="191"/>
      <c r="AC56" s="149" t="str">
        <f t="shared" si="10"/>
        <v/>
      </c>
      <c r="AD56" s="192" t="str">
        <f>IF(P103="","",P103)</f>
        <v/>
      </c>
      <c r="AH56"/>
      <c r="AI56"/>
      <c r="AJ56"/>
      <c r="AK56"/>
      <c r="AL56"/>
      <c r="AM56"/>
      <c r="AN56"/>
      <c r="AO56"/>
      <c r="AP56"/>
      <c r="AQ56"/>
      <c r="AR56"/>
    </row>
    <row r="57" spans="1:44">
      <c r="A57" s="145">
        <v>57</v>
      </c>
      <c r="B57" s="193"/>
      <c r="C57" s="149"/>
      <c r="D57" s="149"/>
      <c r="E57" s="194" t="s">
        <v>71</v>
      </c>
      <c r="F57" s="149"/>
      <c r="G57" s="149"/>
      <c r="H57" s="149"/>
      <c r="I57" s="149"/>
      <c r="J57" s="149"/>
      <c r="K57" s="149"/>
      <c r="L57" s="236" t="str">
        <f t="shared" si="11"/>
        <v>TBD</v>
      </c>
      <c r="M57" s="237" t="str">
        <f t="shared" si="12"/>
        <v/>
      </c>
      <c r="N57" s="149"/>
      <c r="O57" s="214"/>
      <c r="P57" s="194" t="s">
        <v>77</v>
      </c>
      <c r="Q57" s="149"/>
      <c r="R57" s="149"/>
      <c r="S57" s="149"/>
      <c r="T57" s="149"/>
      <c r="U57" s="149"/>
      <c r="V57" s="149"/>
      <c r="W57" s="149"/>
      <c r="X57" s="149"/>
      <c r="Y57" s="161"/>
      <c r="AA57" s="165" t="s">
        <v>377</v>
      </c>
      <c r="AB57" s="191"/>
      <c r="AC57" s="149" t="str">
        <f t="shared" si="10"/>
        <v/>
      </c>
      <c r="AD57" s="192" t="str">
        <f>IF(Q103="","",Q103)</f>
        <v/>
      </c>
      <c r="AH57"/>
      <c r="AI57"/>
      <c r="AJ57"/>
      <c r="AK57"/>
      <c r="AL57"/>
      <c r="AM57"/>
      <c r="AN57"/>
      <c r="AO57"/>
      <c r="AP57"/>
      <c r="AQ57"/>
      <c r="AR57"/>
    </row>
    <row r="58" spans="1:44">
      <c r="A58" s="145">
        <v>58</v>
      </c>
      <c r="B58" s="193"/>
      <c r="C58" s="149"/>
      <c r="D58" s="149"/>
      <c r="E58" s="194" t="s">
        <v>72</v>
      </c>
      <c r="F58" s="149"/>
      <c r="G58" s="149"/>
      <c r="H58" s="149"/>
      <c r="I58" s="149"/>
      <c r="J58" s="149"/>
      <c r="K58" s="149"/>
      <c r="L58" s="236" t="str">
        <f t="shared" si="11"/>
        <v>TBD</v>
      </c>
      <c r="M58" s="237" t="str">
        <f t="shared" si="12"/>
        <v/>
      </c>
      <c r="N58" s="149"/>
      <c r="O58" s="214"/>
      <c r="P58" s="149" t="s">
        <v>78</v>
      </c>
      <c r="Q58" s="149"/>
      <c r="R58" s="149"/>
      <c r="S58" s="149"/>
      <c r="T58" s="149"/>
      <c r="U58" s="149"/>
      <c r="V58" s="149"/>
      <c r="W58" s="149"/>
      <c r="X58" s="149"/>
      <c r="Y58" s="161"/>
      <c r="AA58" s="165" t="s">
        <v>378</v>
      </c>
      <c r="AB58" s="191"/>
      <c r="AC58" s="149" t="str">
        <f t="shared" si="10"/>
        <v/>
      </c>
      <c r="AD58" s="192" t="str">
        <f>IF(R103="","",R103)</f>
        <v/>
      </c>
      <c r="AH58"/>
      <c r="AI58"/>
      <c r="AJ58"/>
      <c r="AK58"/>
      <c r="AL58"/>
      <c r="AM58"/>
      <c r="AN58"/>
      <c r="AO58"/>
      <c r="AP58"/>
      <c r="AQ58"/>
      <c r="AR58"/>
    </row>
    <row r="59" spans="1:44">
      <c r="A59" s="145">
        <v>59</v>
      </c>
      <c r="B59" s="193"/>
      <c r="C59" s="149"/>
      <c r="D59" s="149"/>
      <c r="E59" s="194" t="s">
        <v>73</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379</v>
      </c>
      <c r="AB59" s="149"/>
      <c r="AC59" s="149"/>
      <c r="AD59" s="149"/>
      <c r="AH59"/>
      <c r="AI59"/>
      <c r="AJ59"/>
      <c r="AK59"/>
      <c r="AL59"/>
      <c r="AM59"/>
      <c r="AN59"/>
      <c r="AO59"/>
      <c r="AP59"/>
      <c r="AQ59"/>
      <c r="AR59"/>
    </row>
    <row r="60" spans="1:44">
      <c r="A60" s="145">
        <v>60</v>
      </c>
      <c r="B60" s="193"/>
      <c r="C60" s="149"/>
      <c r="D60" s="149"/>
      <c r="E60" s="194" t="s">
        <v>74</v>
      </c>
      <c r="F60" s="149"/>
      <c r="G60" s="149"/>
      <c r="H60" s="149"/>
      <c r="I60" s="149"/>
      <c r="J60" s="149"/>
      <c r="K60" s="149"/>
      <c r="L60" s="236" t="str">
        <f t="shared" si="11"/>
        <v>TBD</v>
      </c>
      <c r="M60" s="237" t="str">
        <f t="shared" si="12"/>
        <v/>
      </c>
      <c r="N60" s="149"/>
      <c r="O60" s="159"/>
      <c r="P60" s="149"/>
      <c r="Q60" s="149"/>
      <c r="R60" s="149"/>
      <c r="S60" s="149"/>
      <c r="T60" s="182" t="s">
        <v>79</v>
      </c>
      <c r="U60" s="149"/>
      <c r="V60" s="149"/>
      <c r="W60" s="149"/>
      <c r="X60" s="149"/>
      <c r="Y60" s="161"/>
      <c r="AA60" s="165" t="s">
        <v>267</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75</v>
      </c>
      <c r="F61" s="149"/>
      <c r="G61" s="149"/>
      <c r="H61" s="149"/>
      <c r="I61" s="149"/>
      <c r="J61" s="149"/>
      <c r="K61" s="149"/>
      <c r="L61" s="236" t="str">
        <f t="shared" si="11"/>
        <v>TBD</v>
      </c>
      <c r="M61" s="237" t="str">
        <f t="shared" si="12"/>
        <v/>
      </c>
      <c r="N61" s="149"/>
      <c r="O61" s="214"/>
      <c r="P61" s="149" t="s">
        <v>80</v>
      </c>
      <c r="Q61" s="149"/>
      <c r="R61" s="149"/>
      <c r="S61" s="149"/>
      <c r="T61" s="149"/>
      <c r="U61" s="149"/>
      <c r="V61" s="149"/>
      <c r="W61" s="149"/>
      <c r="X61" s="149"/>
      <c r="Y61" s="161"/>
      <c r="AA61" s="165" t="s">
        <v>377</v>
      </c>
      <c r="AB61" s="191"/>
      <c r="AC61" s="149" t="str">
        <f t="shared" si="13"/>
        <v/>
      </c>
      <c r="AD61" s="192" t="str">
        <f>IF(T100="","",T100)</f>
        <v/>
      </c>
      <c r="AH61"/>
      <c r="AI61"/>
      <c r="AJ61"/>
      <c r="AK61"/>
      <c r="AL61"/>
      <c r="AM61"/>
      <c r="AN61"/>
      <c r="AO61"/>
      <c r="AP61"/>
      <c r="AQ61"/>
      <c r="AR61"/>
    </row>
    <row r="62" spans="1:44">
      <c r="A62" s="145">
        <v>62</v>
      </c>
      <c r="B62" s="193"/>
      <c r="C62" s="149"/>
      <c r="D62" s="149"/>
      <c r="E62" s="194" t="s">
        <v>76</v>
      </c>
      <c r="F62" s="149"/>
      <c r="G62" s="149"/>
      <c r="H62" s="149"/>
      <c r="I62" s="149"/>
      <c r="J62" s="149"/>
      <c r="K62" s="149"/>
      <c r="L62" s="236" t="str">
        <f t="shared" si="11"/>
        <v>TBD</v>
      </c>
      <c r="M62" s="237" t="str">
        <f t="shared" si="12"/>
        <v/>
      </c>
      <c r="N62" s="149"/>
      <c r="O62" s="214"/>
      <c r="P62" s="149" t="s">
        <v>82</v>
      </c>
      <c r="Q62" s="149"/>
      <c r="R62" s="149"/>
      <c r="S62" s="149"/>
      <c r="T62" s="149"/>
      <c r="U62" s="149"/>
      <c r="V62" s="149"/>
      <c r="W62" s="149"/>
      <c r="X62" s="149"/>
      <c r="Y62" s="161"/>
      <c r="AA62" s="165" t="s">
        <v>378</v>
      </c>
      <c r="AB62" s="191"/>
      <c r="AC62" s="149" t="str">
        <f t="shared" si="13"/>
        <v/>
      </c>
      <c r="AD62" s="192" t="str">
        <f>IF(U100="","",U100)</f>
        <v/>
      </c>
      <c r="AH62"/>
      <c r="AI62"/>
      <c r="AJ62"/>
      <c r="AK62"/>
      <c r="AL62"/>
      <c r="AM62"/>
      <c r="AN62"/>
      <c r="AO62"/>
      <c r="AP62"/>
      <c r="AQ62"/>
      <c r="AR62"/>
    </row>
    <row r="63" spans="1:44">
      <c r="A63" s="145">
        <v>63</v>
      </c>
      <c r="B63" s="193"/>
      <c r="C63" s="149"/>
      <c r="D63" s="149"/>
      <c r="E63" s="194" t="s">
        <v>81</v>
      </c>
      <c r="F63" s="149"/>
      <c r="G63" s="149"/>
      <c r="H63" s="149"/>
      <c r="I63" s="149"/>
      <c r="J63" s="149"/>
      <c r="K63" s="149"/>
      <c r="L63" s="236" t="str">
        <f t="shared" si="11"/>
        <v>TBD</v>
      </c>
      <c r="M63" s="237" t="str">
        <f t="shared" si="12"/>
        <v/>
      </c>
      <c r="N63" s="149"/>
      <c r="O63" s="214"/>
      <c r="P63" s="149" t="s">
        <v>84</v>
      </c>
      <c r="Q63" s="149"/>
      <c r="R63" s="149"/>
      <c r="S63" s="149"/>
      <c r="T63" s="149"/>
      <c r="U63" s="149"/>
      <c r="V63" s="149"/>
      <c r="W63" s="149"/>
      <c r="X63" s="149"/>
      <c r="Y63" s="161"/>
      <c r="AA63" s="165" t="s">
        <v>267</v>
      </c>
      <c r="AB63" s="191"/>
      <c r="AC63" s="149" t="str">
        <f t="shared" si="13"/>
        <v/>
      </c>
      <c r="AD63" s="192" t="str">
        <f>IF(S101="","",S101)</f>
        <v/>
      </c>
      <c r="AH63"/>
      <c r="AI63"/>
      <c r="AJ63"/>
      <c r="AK63"/>
      <c r="AL63"/>
      <c r="AM63"/>
      <c r="AN63"/>
      <c r="AO63"/>
      <c r="AP63"/>
      <c r="AQ63"/>
      <c r="AR63"/>
    </row>
    <row r="64" spans="1:44">
      <c r="A64" s="145">
        <v>64</v>
      </c>
      <c r="B64" s="193"/>
      <c r="C64" s="239"/>
      <c r="D64" s="239"/>
      <c r="E64" s="149" t="s">
        <v>83</v>
      </c>
      <c r="F64" s="149"/>
      <c r="G64" s="149"/>
      <c r="H64" s="149"/>
      <c r="I64" s="149"/>
      <c r="J64" s="149"/>
      <c r="K64" s="149"/>
      <c r="L64" s="236" t="str">
        <f t="shared" si="11"/>
        <v>TBD</v>
      </c>
      <c r="M64" s="237" t="str">
        <f t="shared" si="12"/>
        <v/>
      </c>
      <c r="N64" s="149"/>
      <c r="O64" s="214"/>
      <c r="P64" s="149" t="s">
        <v>85</v>
      </c>
      <c r="Q64" s="149"/>
      <c r="R64" s="149"/>
      <c r="S64" s="149"/>
      <c r="T64" s="149"/>
      <c r="U64" s="149"/>
      <c r="V64" s="149"/>
      <c r="W64" s="149"/>
      <c r="X64" s="149"/>
      <c r="Y64" s="161"/>
      <c r="AA64" s="165" t="s">
        <v>377</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86</v>
      </c>
      <c r="Q65" s="149"/>
      <c r="R65" s="149"/>
      <c r="S65" s="149"/>
      <c r="T65" s="149"/>
      <c r="U65" s="149"/>
      <c r="V65" s="149"/>
      <c r="W65" s="149"/>
      <c r="X65" s="149"/>
      <c r="Y65" s="161"/>
      <c r="AA65" s="165" t="s">
        <v>378</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87</v>
      </c>
      <c r="Q66" s="149"/>
      <c r="R66" s="149"/>
      <c r="S66" s="149"/>
      <c r="T66" s="149"/>
      <c r="U66" s="149"/>
      <c r="V66" s="149"/>
      <c r="W66" s="149"/>
      <c r="X66" s="149"/>
      <c r="Y66" s="161"/>
      <c r="AA66" s="165" t="s">
        <v>267</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88</v>
      </c>
      <c r="Q67" s="149"/>
      <c r="R67" s="149"/>
      <c r="S67" s="149"/>
      <c r="T67" s="149"/>
      <c r="U67" s="149"/>
      <c r="V67" s="149"/>
      <c r="W67" s="149"/>
      <c r="X67" s="149"/>
      <c r="Y67" s="161"/>
      <c r="AA67" s="165" t="s">
        <v>377</v>
      </c>
      <c r="AB67" s="191"/>
      <c r="AC67" s="149" t="str">
        <f t="shared" si="13"/>
        <v/>
      </c>
      <c r="AD67" s="192" t="str">
        <f>IF(T102="","",T102)</f>
        <v/>
      </c>
      <c r="AH67"/>
      <c r="AI67"/>
      <c r="AJ67"/>
      <c r="AK67"/>
      <c r="AL67"/>
      <c r="AM67"/>
      <c r="AN67"/>
      <c r="AO67"/>
      <c r="AP67"/>
      <c r="AQ67"/>
      <c r="AR67"/>
    </row>
    <row r="68" spans="1:44">
      <c r="A68" s="145">
        <v>68</v>
      </c>
      <c r="B68" s="149"/>
      <c r="C68" s="241" t="s">
        <v>89</v>
      </c>
      <c r="D68" s="244" t="str">
        <f>IF($R$14="","",$R$14)</f>
        <v/>
      </c>
      <c r="E68" s="156"/>
      <c r="F68" s="156"/>
      <c r="G68" s="156"/>
      <c r="H68" s="156"/>
      <c r="I68" s="156"/>
      <c r="J68" s="156"/>
      <c r="K68" s="156"/>
      <c r="L68" s="241" t="s">
        <v>16</v>
      </c>
      <c r="M68" s="243" t="str">
        <f>IF($R$13="","",$R$13)</f>
        <v/>
      </c>
      <c r="N68" s="149"/>
      <c r="O68" s="214"/>
      <c r="P68" s="149" t="s">
        <v>90</v>
      </c>
      <c r="Q68" s="149"/>
      <c r="R68" s="149"/>
      <c r="S68" s="149"/>
      <c r="T68" s="149"/>
      <c r="U68" s="149"/>
      <c r="V68" s="149"/>
      <c r="W68" s="149"/>
      <c r="X68" s="149"/>
      <c r="Y68" s="161"/>
      <c r="AA68" s="165" t="s">
        <v>378</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91</v>
      </c>
      <c r="Q69" s="149"/>
      <c r="R69" s="149"/>
      <c r="S69" s="149"/>
      <c r="T69" s="149"/>
      <c r="U69" s="149"/>
      <c r="V69" s="149"/>
      <c r="W69" s="149"/>
      <c r="X69" s="149"/>
      <c r="Y69" s="161"/>
      <c r="AA69" s="165" t="s">
        <v>267</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92</v>
      </c>
      <c r="Q70" s="149"/>
      <c r="R70" s="149"/>
      <c r="S70" s="149"/>
      <c r="T70" s="149"/>
      <c r="U70" s="149"/>
      <c r="V70" s="149"/>
      <c r="W70" s="149"/>
      <c r="X70" s="149"/>
      <c r="Y70" s="161"/>
      <c r="AA70" s="165" t="s">
        <v>377</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79</v>
      </c>
      <c r="I71" s="185"/>
      <c r="J71" s="185"/>
      <c r="K71" s="185"/>
      <c r="L71" s="185"/>
      <c r="M71" s="187"/>
      <c r="N71" s="149"/>
      <c r="O71" s="214"/>
      <c r="P71" s="149" t="s">
        <v>93</v>
      </c>
      <c r="Q71" s="149"/>
      <c r="R71" s="149"/>
      <c r="S71" s="149"/>
      <c r="T71" s="149"/>
      <c r="U71" s="149"/>
      <c r="V71" s="149"/>
      <c r="W71" s="149"/>
      <c r="X71" s="149"/>
      <c r="Y71" s="161"/>
      <c r="AA71" s="165" t="s">
        <v>378</v>
      </c>
      <c r="AB71" s="191"/>
      <c r="AC71" s="149" t="str">
        <f t="shared" si="13"/>
        <v/>
      </c>
      <c r="AD71" s="192" t="str">
        <f>IF(U103="","",U103)</f>
        <v/>
      </c>
      <c r="AH71"/>
      <c r="AI71"/>
      <c r="AJ71"/>
      <c r="AK71"/>
      <c r="AL71"/>
      <c r="AM71"/>
      <c r="AN71"/>
      <c r="AO71"/>
      <c r="AP71"/>
      <c r="AQ71"/>
      <c r="AR71"/>
    </row>
    <row r="72" spans="1:44">
      <c r="A72" s="145">
        <v>4</v>
      </c>
      <c r="B72" s="193"/>
      <c r="C72" s="149" t="s">
        <v>94</v>
      </c>
      <c r="D72" s="149"/>
      <c r="E72" s="149" t="s">
        <v>95</v>
      </c>
      <c r="F72" s="149"/>
      <c r="G72" s="149"/>
      <c r="H72" s="149"/>
      <c r="I72" s="149"/>
      <c r="J72" s="149"/>
      <c r="K72" s="149"/>
      <c r="L72" s="236" t="str">
        <f t="shared" ref="L72:L104" si="14">IF(O61="","TBD",IF(O61=1,"YES",IF(O61=3,"NA","")))</f>
        <v>TBD</v>
      </c>
      <c r="M72" s="237" t="str">
        <f t="shared" ref="M72:M104" si="15">IF(O61=2,"NO","")</f>
        <v/>
      </c>
      <c r="N72" s="149"/>
      <c r="O72" s="214"/>
      <c r="P72" s="149" t="s">
        <v>96</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97</v>
      </c>
      <c r="D73" s="149"/>
      <c r="E73" s="149" t="s">
        <v>98</v>
      </c>
      <c r="F73" s="149"/>
      <c r="G73" s="149"/>
      <c r="H73" s="149"/>
      <c r="I73" s="149"/>
      <c r="J73" s="149"/>
      <c r="K73" s="149"/>
      <c r="L73" s="236" t="str">
        <f t="shared" si="14"/>
        <v>TBD</v>
      </c>
      <c r="M73" s="237" t="str">
        <f t="shared" si="15"/>
        <v/>
      </c>
      <c r="N73" s="149"/>
      <c r="O73" s="214"/>
      <c r="P73" s="149" t="s">
        <v>99</v>
      </c>
      <c r="Q73" s="149"/>
      <c r="R73" s="149"/>
      <c r="S73" s="149"/>
      <c r="T73" s="149"/>
      <c r="U73" s="149"/>
      <c r="V73" s="149"/>
      <c r="W73" s="149"/>
      <c r="X73" s="149"/>
      <c r="Y73" s="161"/>
      <c r="AA73" s="165" t="s">
        <v>267</v>
      </c>
      <c r="AB73" s="191"/>
      <c r="AC73" s="149" t="str">
        <f t="shared" ref="AC73:AC84" si="16">IF(AB73&lt;&gt;AD73,"Change","")</f>
        <v/>
      </c>
      <c r="AD73" s="192" t="str">
        <f>IF(V100="","",V100)</f>
        <v/>
      </c>
      <c r="AH73"/>
      <c r="AI73"/>
      <c r="AJ73"/>
      <c r="AK73"/>
      <c r="AL73"/>
      <c r="AM73"/>
      <c r="AN73"/>
      <c r="AO73"/>
      <c r="AP73"/>
      <c r="AQ73"/>
      <c r="AR73"/>
    </row>
    <row r="74" spans="1:44">
      <c r="A74" s="145">
        <v>6</v>
      </c>
      <c r="B74" s="193"/>
      <c r="C74" s="149" t="s">
        <v>100</v>
      </c>
      <c r="D74" s="149"/>
      <c r="E74" s="149" t="s">
        <v>84</v>
      </c>
      <c r="F74" s="149"/>
      <c r="G74" s="149"/>
      <c r="H74" s="149"/>
      <c r="I74" s="149"/>
      <c r="J74" s="149"/>
      <c r="K74" s="149"/>
      <c r="L74" s="236" t="str">
        <f t="shared" si="14"/>
        <v>TBD</v>
      </c>
      <c r="M74" s="237" t="str">
        <f t="shared" si="15"/>
        <v/>
      </c>
      <c r="N74" s="149"/>
      <c r="O74" s="214"/>
      <c r="P74" s="149" t="s">
        <v>101</v>
      </c>
      <c r="Q74" s="149"/>
      <c r="R74" s="149"/>
      <c r="S74" s="149"/>
      <c r="T74" s="149"/>
      <c r="U74" s="149"/>
      <c r="V74" s="149"/>
      <c r="W74" s="149"/>
      <c r="X74" s="149"/>
      <c r="Y74" s="161"/>
      <c r="AA74" s="165" t="s">
        <v>377</v>
      </c>
      <c r="AB74" s="191"/>
      <c r="AC74" s="149" t="str">
        <f t="shared" si="16"/>
        <v/>
      </c>
      <c r="AD74" s="192" t="str">
        <f>IF(W100="","",W100)</f>
        <v/>
      </c>
      <c r="AH74"/>
      <c r="AI74"/>
      <c r="AJ74"/>
      <c r="AK74"/>
      <c r="AL74"/>
      <c r="AM74"/>
      <c r="AN74"/>
      <c r="AO74"/>
      <c r="AP74"/>
      <c r="AQ74"/>
      <c r="AR74"/>
    </row>
    <row r="75" spans="1:44">
      <c r="A75" s="145">
        <v>7</v>
      </c>
      <c r="B75" s="193"/>
      <c r="C75" s="149" t="s">
        <v>102</v>
      </c>
      <c r="D75" s="149"/>
      <c r="E75" s="149" t="s">
        <v>103</v>
      </c>
      <c r="F75" s="149"/>
      <c r="G75" s="149"/>
      <c r="H75" s="149"/>
      <c r="I75" s="149"/>
      <c r="J75" s="149"/>
      <c r="K75" s="149"/>
      <c r="L75" s="236" t="str">
        <f t="shared" si="14"/>
        <v>TBD</v>
      </c>
      <c r="M75" s="237" t="str">
        <f t="shared" si="15"/>
        <v/>
      </c>
      <c r="N75" s="149"/>
      <c r="O75" s="214"/>
      <c r="P75" s="149" t="s">
        <v>104</v>
      </c>
      <c r="Q75" s="149"/>
      <c r="R75" s="149"/>
      <c r="S75" s="149"/>
      <c r="T75" s="149"/>
      <c r="U75" s="149"/>
      <c r="V75" s="149"/>
      <c r="W75" s="149"/>
      <c r="X75" s="149"/>
      <c r="Y75" s="161"/>
      <c r="AA75" s="165" t="s">
        <v>378</v>
      </c>
      <c r="AB75" s="191"/>
      <c r="AC75" s="149" t="str">
        <f t="shared" si="16"/>
        <v/>
      </c>
      <c r="AD75" s="192" t="str">
        <f>IF(X100="","",X100)</f>
        <v/>
      </c>
      <c r="AH75"/>
      <c r="AI75"/>
      <c r="AJ75"/>
      <c r="AK75"/>
      <c r="AL75"/>
      <c r="AM75"/>
      <c r="AN75"/>
      <c r="AO75"/>
      <c r="AP75"/>
      <c r="AQ75"/>
      <c r="AR75"/>
    </row>
    <row r="76" spans="1:44">
      <c r="A76" s="145">
        <v>8</v>
      </c>
      <c r="B76" s="193"/>
      <c r="C76" s="149" t="s">
        <v>105</v>
      </c>
      <c r="D76" s="149"/>
      <c r="E76" s="149" t="s">
        <v>86</v>
      </c>
      <c r="F76" s="149"/>
      <c r="G76" s="149"/>
      <c r="H76" s="149"/>
      <c r="I76" s="149"/>
      <c r="J76" s="149"/>
      <c r="K76" s="149"/>
      <c r="L76" s="236" t="str">
        <f t="shared" si="14"/>
        <v>TBD</v>
      </c>
      <c r="M76" s="237" t="str">
        <f t="shared" si="15"/>
        <v/>
      </c>
      <c r="N76" s="149"/>
      <c r="O76" s="214"/>
      <c r="P76" s="149" t="s">
        <v>106</v>
      </c>
      <c r="Q76" s="149"/>
      <c r="R76" s="149"/>
      <c r="S76" s="149"/>
      <c r="T76" s="149"/>
      <c r="U76" s="149"/>
      <c r="V76" s="149"/>
      <c r="W76" s="149"/>
      <c r="X76" s="149"/>
      <c r="Y76" s="161"/>
      <c r="AA76" s="165" t="s">
        <v>267</v>
      </c>
      <c r="AB76" s="191"/>
      <c r="AC76" s="149" t="str">
        <f t="shared" si="16"/>
        <v/>
      </c>
      <c r="AD76" s="192" t="str">
        <f>IF(V101="","",V101)</f>
        <v/>
      </c>
      <c r="AH76"/>
      <c r="AI76"/>
      <c r="AJ76"/>
      <c r="AK76"/>
      <c r="AL76"/>
      <c r="AM76"/>
      <c r="AN76"/>
      <c r="AO76"/>
      <c r="AP76"/>
      <c r="AQ76"/>
      <c r="AR76"/>
    </row>
    <row r="77" spans="1:44">
      <c r="A77" s="145">
        <v>9</v>
      </c>
      <c r="B77" s="193"/>
      <c r="C77" s="149" t="s">
        <v>107</v>
      </c>
      <c r="D77" s="149"/>
      <c r="E77" s="149" t="s">
        <v>108</v>
      </c>
      <c r="F77" s="149"/>
      <c r="G77" s="149"/>
      <c r="H77" s="149"/>
      <c r="I77" s="149"/>
      <c r="J77" s="149"/>
      <c r="K77" s="149"/>
      <c r="L77" s="236" t="str">
        <f t="shared" si="14"/>
        <v>TBD</v>
      </c>
      <c r="M77" s="237" t="str">
        <f t="shared" si="15"/>
        <v/>
      </c>
      <c r="N77" s="149"/>
      <c r="O77" s="214"/>
      <c r="P77" s="149" t="s">
        <v>109</v>
      </c>
      <c r="Q77" s="149"/>
      <c r="R77" s="149"/>
      <c r="S77" s="149"/>
      <c r="T77" s="149"/>
      <c r="U77" s="149"/>
      <c r="V77" s="149"/>
      <c r="W77" s="149"/>
      <c r="X77" s="149"/>
      <c r="Y77" s="161"/>
      <c r="AA77" s="165" t="s">
        <v>377</v>
      </c>
      <c r="AB77" s="191"/>
      <c r="AC77" s="149" t="str">
        <f t="shared" si="16"/>
        <v/>
      </c>
      <c r="AD77" s="192" t="str">
        <f>IF(W101="","",W101)</f>
        <v/>
      </c>
      <c r="AH77"/>
      <c r="AI77"/>
      <c r="AJ77"/>
      <c r="AK77"/>
      <c r="AL77"/>
      <c r="AM77"/>
      <c r="AN77"/>
      <c r="AO77"/>
      <c r="AP77"/>
      <c r="AQ77"/>
      <c r="AR77"/>
    </row>
    <row r="78" spans="1:44">
      <c r="A78" s="145">
        <v>10</v>
      </c>
      <c r="B78" s="193"/>
      <c r="C78" s="149" t="s">
        <v>110</v>
      </c>
      <c r="D78" s="149"/>
      <c r="E78" s="149" t="s">
        <v>88</v>
      </c>
      <c r="F78" s="149"/>
      <c r="G78" s="149"/>
      <c r="H78" s="149"/>
      <c r="I78" s="149"/>
      <c r="J78" s="149"/>
      <c r="K78" s="149"/>
      <c r="L78" s="236" t="str">
        <f t="shared" si="14"/>
        <v>TBD</v>
      </c>
      <c r="M78" s="237" t="str">
        <f t="shared" si="15"/>
        <v/>
      </c>
      <c r="N78" s="149"/>
      <c r="O78" s="214"/>
      <c r="P78" s="149" t="s">
        <v>111</v>
      </c>
      <c r="Q78" s="149"/>
      <c r="R78" s="149"/>
      <c r="S78" s="149"/>
      <c r="T78" s="149"/>
      <c r="U78" s="149"/>
      <c r="V78" s="149"/>
      <c r="W78" s="149"/>
      <c r="X78" s="149"/>
      <c r="Y78" s="161"/>
      <c r="AA78" s="165" t="s">
        <v>378</v>
      </c>
      <c r="AB78" s="191"/>
      <c r="AC78" s="149" t="str">
        <f t="shared" si="16"/>
        <v/>
      </c>
      <c r="AD78" s="192" t="str">
        <f>IF(X101="","",X101)</f>
        <v/>
      </c>
      <c r="AH78"/>
      <c r="AI78"/>
      <c r="AJ78"/>
      <c r="AK78"/>
      <c r="AL78"/>
      <c r="AM78"/>
      <c r="AN78"/>
      <c r="AO78"/>
      <c r="AP78"/>
      <c r="AQ78"/>
      <c r="AR78"/>
    </row>
    <row r="79" spans="1:44">
      <c r="A79" s="145">
        <v>11</v>
      </c>
      <c r="B79" s="193"/>
      <c r="C79" s="149" t="s">
        <v>112</v>
      </c>
      <c r="D79" s="149"/>
      <c r="E79" s="149" t="s">
        <v>113</v>
      </c>
      <c r="F79" s="149"/>
      <c r="G79" s="149"/>
      <c r="H79" s="149"/>
      <c r="I79" s="149"/>
      <c r="J79" s="149"/>
      <c r="K79" s="149"/>
      <c r="L79" s="236" t="str">
        <f t="shared" si="14"/>
        <v>TBD</v>
      </c>
      <c r="M79" s="237" t="str">
        <f t="shared" si="15"/>
        <v/>
      </c>
      <c r="N79" s="149"/>
      <c r="O79" s="238" t="str">
        <f>IF(O213="","",O213)</f>
        <v/>
      </c>
      <c r="P79" s="149" t="s">
        <v>114</v>
      </c>
      <c r="Q79" s="149"/>
      <c r="R79" s="149"/>
      <c r="S79" s="149"/>
      <c r="T79" s="149"/>
      <c r="U79" s="149"/>
      <c r="V79" s="149"/>
      <c r="W79" s="149"/>
      <c r="X79" s="149"/>
      <c r="Y79" s="161"/>
      <c r="AA79" s="165" t="s">
        <v>267</v>
      </c>
      <c r="AB79" s="191"/>
      <c r="AC79" s="149" t="str">
        <f t="shared" si="16"/>
        <v/>
      </c>
      <c r="AD79" s="192" t="str">
        <f>IF(V102="","",V102)</f>
        <v/>
      </c>
      <c r="AH79"/>
      <c r="AI79"/>
      <c r="AJ79"/>
      <c r="AK79"/>
      <c r="AL79"/>
      <c r="AM79"/>
      <c r="AN79"/>
      <c r="AO79"/>
      <c r="AP79"/>
      <c r="AQ79"/>
      <c r="AR79"/>
    </row>
    <row r="80" spans="1:44">
      <c r="A80" s="145">
        <v>12</v>
      </c>
      <c r="B80" s="193"/>
      <c r="C80" s="149" t="s">
        <v>115</v>
      </c>
      <c r="D80" s="149"/>
      <c r="E80" s="149" t="s">
        <v>91</v>
      </c>
      <c r="F80" s="149"/>
      <c r="G80" s="149"/>
      <c r="H80" s="149"/>
      <c r="I80" s="149"/>
      <c r="J80" s="149"/>
      <c r="K80" s="149"/>
      <c r="L80" s="236" t="str">
        <f t="shared" si="14"/>
        <v>TBD</v>
      </c>
      <c r="M80" s="237" t="str">
        <f t="shared" si="15"/>
        <v/>
      </c>
      <c r="N80" s="149"/>
      <c r="O80" s="238" t="str">
        <f>IF(O212="","",O212)</f>
        <v/>
      </c>
      <c r="P80" s="149" t="s">
        <v>116</v>
      </c>
      <c r="Q80" s="149"/>
      <c r="R80" s="149"/>
      <c r="S80" s="149"/>
      <c r="T80" s="149"/>
      <c r="U80" s="149"/>
      <c r="V80" s="149"/>
      <c r="W80" s="149"/>
      <c r="X80" s="149"/>
      <c r="Y80" s="161"/>
      <c r="AA80" s="165" t="s">
        <v>377</v>
      </c>
      <c r="AB80" s="191"/>
      <c r="AC80" s="149" t="str">
        <f t="shared" si="16"/>
        <v/>
      </c>
      <c r="AD80" s="192" t="str">
        <f>IF(W102="","",W102)</f>
        <v/>
      </c>
      <c r="AH80"/>
      <c r="AI80"/>
      <c r="AJ80"/>
      <c r="AK80"/>
      <c r="AL80"/>
      <c r="AM80"/>
      <c r="AN80"/>
      <c r="AO80"/>
      <c r="AP80"/>
      <c r="AQ80"/>
      <c r="AR80"/>
    </row>
    <row r="81" spans="1:44">
      <c r="A81" s="145">
        <v>13</v>
      </c>
      <c r="B81" s="193"/>
      <c r="C81" s="149" t="s">
        <v>117</v>
      </c>
      <c r="D81" s="149"/>
      <c r="E81" s="149" t="s">
        <v>92</v>
      </c>
      <c r="F81" s="149"/>
      <c r="G81" s="149"/>
      <c r="H81" s="149"/>
      <c r="I81" s="149"/>
      <c r="J81" s="149"/>
      <c r="K81" s="149"/>
      <c r="L81" s="236" t="str">
        <f t="shared" si="14"/>
        <v>TBD</v>
      </c>
      <c r="M81" s="237" t="str">
        <f t="shared" si="15"/>
        <v/>
      </c>
      <c r="N81" s="149"/>
      <c r="O81" s="214"/>
      <c r="P81" s="149" t="s">
        <v>118</v>
      </c>
      <c r="Q81" s="149"/>
      <c r="R81" s="149"/>
      <c r="S81" s="149"/>
      <c r="T81" s="149"/>
      <c r="U81" s="149"/>
      <c r="V81" s="149"/>
      <c r="W81" s="149"/>
      <c r="X81" s="149"/>
      <c r="Y81" s="161"/>
      <c r="AA81" s="165" t="s">
        <v>378</v>
      </c>
      <c r="AB81" s="191"/>
      <c r="AC81" s="149" t="str">
        <f t="shared" si="16"/>
        <v/>
      </c>
      <c r="AD81" s="192" t="str">
        <f>IF(X102="","",X102)</f>
        <v/>
      </c>
      <c r="AH81"/>
      <c r="AI81"/>
      <c r="AJ81"/>
      <c r="AK81"/>
      <c r="AL81"/>
      <c r="AM81"/>
      <c r="AN81"/>
      <c r="AO81"/>
      <c r="AP81"/>
      <c r="AQ81"/>
      <c r="AR81"/>
    </row>
    <row r="82" spans="1:44">
      <c r="A82" s="145">
        <v>14</v>
      </c>
      <c r="B82" s="193"/>
      <c r="C82" s="149" t="s">
        <v>117</v>
      </c>
      <c r="D82" s="149"/>
      <c r="E82" s="149" t="s">
        <v>93</v>
      </c>
      <c r="F82" s="149"/>
      <c r="G82" s="149"/>
      <c r="H82" s="149"/>
      <c r="I82" s="149"/>
      <c r="J82" s="149"/>
      <c r="K82" s="149"/>
      <c r="L82" s="236" t="str">
        <f t="shared" si="14"/>
        <v>TBD</v>
      </c>
      <c r="M82" s="237" t="str">
        <f t="shared" si="15"/>
        <v/>
      </c>
      <c r="N82" s="149"/>
      <c r="O82" s="214"/>
      <c r="P82" s="149" t="s">
        <v>119</v>
      </c>
      <c r="Q82" s="149"/>
      <c r="R82" s="149"/>
      <c r="S82" s="149"/>
      <c r="T82" s="149"/>
      <c r="U82" s="149"/>
      <c r="V82" s="149"/>
      <c r="W82" s="149"/>
      <c r="X82" s="149"/>
      <c r="Y82" s="161"/>
      <c r="AA82" s="165" t="s">
        <v>267</v>
      </c>
      <c r="AB82" s="191"/>
      <c r="AC82" s="149" t="str">
        <f t="shared" si="16"/>
        <v/>
      </c>
      <c r="AD82" s="192" t="str">
        <f>IF(V103="","",V103)</f>
        <v/>
      </c>
      <c r="AH82"/>
      <c r="AI82"/>
      <c r="AJ82"/>
      <c r="AK82"/>
      <c r="AL82"/>
      <c r="AM82"/>
      <c r="AN82"/>
      <c r="AO82"/>
      <c r="AP82"/>
      <c r="AQ82"/>
      <c r="AR82"/>
    </row>
    <row r="83" spans="1:44">
      <c r="A83" s="145">
        <v>15</v>
      </c>
      <c r="B83" s="193"/>
      <c r="C83" s="149" t="s">
        <v>120</v>
      </c>
      <c r="D83" s="149"/>
      <c r="E83" s="149" t="s">
        <v>96</v>
      </c>
      <c r="F83" s="149"/>
      <c r="G83" s="149"/>
      <c r="H83" s="149"/>
      <c r="I83" s="149"/>
      <c r="J83" s="149"/>
      <c r="K83" s="149"/>
      <c r="L83" s="236" t="str">
        <f t="shared" si="14"/>
        <v>TBD</v>
      </c>
      <c r="M83" s="237" t="str">
        <f t="shared" si="15"/>
        <v/>
      </c>
      <c r="N83" s="149"/>
      <c r="O83" s="214"/>
      <c r="P83" s="149" t="s">
        <v>121</v>
      </c>
      <c r="Q83" s="149"/>
      <c r="R83" s="149"/>
      <c r="S83" s="149"/>
      <c r="T83" s="149"/>
      <c r="U83" s="149"/>
      <c r="V83" s="149"/>
      <c r="W83" s="149"/>
      <c r="X83" s="149"/>
      <c r="Y83" s="161"/>
      <c r="AA83" s="165" t="s">
        <v>377</v>
      </c>
      <c r="AB83" s="191"/>
      <c r="AC83" s="149" t="str">
        <f t="shared" si="16"/>
        <v/>
      </c>
      <c r="AD83" s="192" t="str">
        <f>IF(W103="","",W103)</f>
        <v/>
      </c>
      <c r="AH83"/>
      <c r="AI83"/>
      <c r="AJ83"/>
      <c r="AK83"/>
      <c r="AL83"/>
      <c r="AM83"/>
      <c r="AN83"/>
      <c r="AO83"/>
      <c r="AP83"/>
      <c r="AQ83"/>
      <c r="AR83"/>
    </row>
    <row r="84" spans="1:44">
      <c r="A84" s="145">
        <v>16</v>
      </c>
      <c r="B84" s="193"/>
      <c r="C84" s="149" t="s">
        <v>122</v>
      </c>
      <c r="D84" s="149"/>
      <c r="E84" s="149" t="s">
        <v>99</v>
      </c>
      <c r="F84" s="149"/>
      <c r="G84" s="149"/>
      <c r="H84" s="149"/>
      <c r="I84" s="149"/>
      <c r="J84" s="149"/>
      <c r="K84" s="149"/>
      <c r="L84" s="236" t="str">
        <f t="shared" si="14"/>
        <v>TBD</v>
      </c>
      <c r="M84" s="237" t="str">
        <f t="shared" si="15"/>
        <v/>
      </c>
      <c r="N84" s="149"/>
      <c r="O84" s="214"/>
      <c r="P84" s="149" t="s">
        <v>123</v>
      </c>
      <c r="Q84" s="149"/>
      <c r="R84" s="149"/>
      <c r="S84" s="149"/>
      <c r="T84" s="149"/>
      <c r="U84" s="149"/>
      <c r="V84" s="149"/>
      <c r="W84" s="149"/>
      <c r="X84" s="149"/>
      <c r="Y84" s="161"/>
      <c r="AA84" s="165" t="s">
        <v>378</v>
      </c>
      <c r="AB84" s="191"/>
      <c r="AC84" s="149" t="str">
        <f t="shared" si="16"/>
        <v/>
      </c>
      <c r="AD84" s="192" t="str">
        <f>IF(X103="","",X103)</f>
        <v/>
      </c>
      <c r="AH84"/>
      <c r="AI84"/>
      <c r="AJ84"/>
      <c r="AK84"/>
      <c r="AL84"/>
      <c r="AM84"/>
      <c r="AN84"/>
      <c r="AO84"/>
      <c r="AP84"/>
      <c r="AQ84"/>
      <c r="AR84"/>
    </row>
    <row r="85" spans="1:44">
      <c r="A85" s="145">
        <v>17</v>
      </c>
      <c r="B85" s="193"/>
      <c r="C85" s="210"/>
      <c r="D85" s="149"/>
      <c r="E85" s="149" t="s">
        <v>101</v>
      </c>
      <c r="F85" s="149"/>
      <c r="G85" s="149"/>
      <c r="H85" s="149"/>
      <c r="I85" s="149"/>
      <c r="J85" s="149"/>
      <c r="K85" s="149"/>
      <c r="L85" s="236" t="str">
        <f t="shared" si="14"/>
        <v>TBD</v>
      </c>
      <c r="M85" s="237" t="str">
        <f t="shared" si="15"/>
        <v/>
      </c>
      <c r="N85" s="149"/>
      <c r="O85" s="214"/>
      <c r="P85" s="149" t="s">
        <v>124</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125</v>
      </c>
      <c r="D86" s="149"/>
      <c r="E86" s="149" t="s">
        <v>104</v>
      </c>
      <c r="F86" s="149"/>
      <c r="G86" s="149"/>
      <c r="H86" s="149"/>
      <c r="I86" s="149"/>
      <c r="J86" s="149"/>
      <c r="K86" s="149"/>
      <c r="L86" s="236" t="str">
        <f t="shared" si="14"/>
        <v>TBD</v>
      </c>
      <c r="M86" s="237" t="str">
        <f t="shared" si="15"/>
        <v/>
      </c>
      <c r="N86" s="149"/>
      <c r="O86" s="214"/>
      <c r="P86" s="149" t="s">
        <v>126</v>
      </c>
      <c r="Q86" s="149"/>
      <c r="R86" s="149"/>
      <c r="S86" s="149"/>
      <c r="T86" s="149"/>
      <c r="U86" s="149"/>
      <c r="V86" s="149"/>
      <c r="W86" s="149"/>
      <c r="X86" s="149"/>
      <c r="Y86" s="161"/>
      <c r="AA86" s="165" t="s">
        <v>380</v>
      </c>
      <c r="AB86" s="191"/>
      <c r="AC86" s="149" t="str">
        <f t="shared" ref="AC86:AC94" si="17">IF(AB86&lt;&gt;AD86,"Change","")</f>
        <v/>
      </c>
      <c r="AD86" s="249" t="str">
        <f>IF(X297="","",X297)</f>
        <v/>
      </c>
    </row>
    <row r="87" spans="1:44">
      <c r="A87" s="145">
        <v>19</v>
      </c>
      <c r="B87" s="193"/>
      <c r="C87" s="149" t="s">
        <v>127</v>
      </c>
      <c r="D87" s="149"/>
      <c r="E87" s="149" t="s">
        <v>106</v>
      </c>
      <c r="F87" s="149"/>
      <c r="G87" s="149"/>
      <c r="H87" s="149"/>
      <c r="I87" s="149"/>
      <c r="J87" s="149"/>
      <c r="K87" s="149"/>
      <c r="L87" s="236" t="str">
        <f t="shared" si="14"/>
        <v>TBD</v>
      </c>
      <c r="M87" s="237" t="str">
        <f t="shared" si="15"/>
        <v/>
      </c>
      <c r="N87" s="149"/>
      <c r="O87" s="214"/>
      <c r="P87" s="149" t="s">
        <v>128</v>
      </c>
      <c r="Q87" s="149"/>
      <c r="R87" s="149"/>
      <c r="S87" s="149"/>
      <c r="T87" s="149"/>
      <c r="U87" s="149"/>
      <c r="V87" s="149"/>
      <c r="W87" s="149"/>
      <c r="X87" s="149"/>
      <c r="Y87" s="161"/>
      <c r="AA87" s="165" t="s">
        <v>381</v>
      </c>
      <c r="AB87" s="191"/>
      <c r="AC87" s="149" t="str">
        <f t="shared" si="17"/>
        <v/>
      </c>
      <c r="AD87" s="250" t="str">
        <f>IF(W423="","",W423)</f>
        <v/>
      </c>
    </row>
    <row r="88" spans="1:44">
      <c r="A88" s="145">
        <v>20</v>
      </c>
      <c r="B88" s="193"/>
      <c r="C88" s="149" t="s">
        <v>129</v>
      </c>
      <c r="D88" s="149"/>
      <c r="E88" s="149" t="s">
        <v>109</v>
      </c>
      <c r="F88" s="149"/>
      <c r="G88" s="149"/>
      <c r="H88" s="149"/>
      <c r="I88" s="149"/>
      <c r="J88" s="149"/>
      <c r="K88" s="149"/>
      <c r="L88" s="236" t="str">
        <f t="shared" si="14"/>
        <v>TBD</v>
      </c>
      <c r="M88" s="237" t="str">
        <f t="shared" si="15"/>
        <v/>
      </c>
      <c r="N88" s="149"/>
      <c r="O88" s="214"/>
      <c r="P88" s="149" t="s">
        <v>130</v>
      </c>
      <c r="Q88" s="149"/>
      <c r="R88" s="149"/>
      <c r="S88" s="149"/>
      <c r="T88" s="149"/>
      <c r="U88" s="149"/>
      <c r="V88" s="149"/>
      <c r="W88" s="149"/>
      <c r="X88" s="149"/>
      <c r="Y88" s="161"/>
      <c r="AA88" s="165" t="s">
        <v>382</v>
      </c>
      <c r="AB88" s="191"/>
      <c r="AC88" s="149" t="str">
        <f t="shared" si="17"/>
        <v/>
      </c>
      <c r="AD88" s="249" t="str">
        <f>IF(X423="","",X423)</f>
        <v/>
      </c>
    </row>
    <row r="89" spans="1:44">
      <c r="A89" s="145">
        <v>21</v>
      </c>
      <c r="B89" s="193"/>
      <c r="C89" s="149" t="s">
        <v>131</v>
      </c>
      <c r="D89" s="149"/>
      <c r="E89" s="149" t="s">
        <v>132</v>
      </c>
      <c r="F89" s="149"/>
      <c r="G89" s="149"/>
      <c r="H89" s="149"/>
      <c r="I89" s="149"/>
      <c r="J89" s="149"/>
      <c r="K89" s="149"/>
      <c r="L89" s="236" t="str">
        <f t="shared" si="14"/>
        <v>TBD</v>
      </c>
      <c r="M89" s="237" t="str">
        <f t="shared" si="15"/>
        <v/>
      </c>
      <c r="N89" s="149"/>
      <c r="O89" s="214">
        <v>3</v>
      </c>
      <c r="P89" s="149" t="s">
        <v>133</v>
      </c>
      <c r="Q89" s="149"/>
      <c r="R89" s="149"/>
      <c r="S89" s="149"/>
      <c r="T89" s="149"/>
      <c r="U89" s="149"/>
      <c r="V89" s="149"/>
      <c r="W89" s="149"/>
      <c r="X89" s="149"/>
      <c r="Y89" s="161"/>
      <c r="AA89" s="165" t="s">
        <v>383</v>
      </c>
      <c r="AB89" s="191"/>
      <c r="AC89" s="149" t="str">
        <f t="shared" si="17"/>
        <v/>
      </c>
      <c r="AD89" s="249" t="str">
        <f>IF(X312="","",X312)</f>
        <v/>
      </c>
    </row>
    <row r="90" spans="1:44">
      <c r="A90" s="145">
        <v>22</v>
      </c>
      <c r="B90" s="193"/>
      <c r="C90" s="149" t="s">
        <v>134</v>
      </c>
      <c r="D90" s="149"/>
      <c r="E90" s="149" t="s">
        <v>135</v>
      </c>
      <c r="F90" s="149"/>
      <c r="G90" s="149"/>
      <c r="H90" s="149"/>
      <c r="I90" s="149"/>
      <c r="J90" s="149"/>
      <c r="K90" s="149"/>
      <c r="L90" s="236" t="str">
        <f t="shared" si="14"/>
        <v>TBD</v>
      </c>
      <c r="M90" s="237" t="str">
        <f t="shared" si="15"/>
        <v/>
      </c>
      <c r="N90" s="149"/>
      <c r="O90" s="214">
        <v>3</v>
      </c>
      <c r="P90" s="149" t="s">
        <v>136</v>
      </c>
      <c r="Q90" s="149"/>
      <c r="R90" s="149"/>
      <c r="S90" s="149"/>
      <c r="T90" s="149"/>
      <c r="U90" s="149"/>
      <c r="V90" s="149"/>
      <c r="W90" s="149"/>
      <c r="X90" s="149"/>
      <c r="Y90" s="161"/>
      <c r="AA90" s="165" t="s">
        <v>384</v>
      </c>
      <c r="AB90" s="191"/>
      <c r="AC90" s="239" t="str">
        <f t="shared" si="17"/>
        <v/>
      </c>
      <c r="AD90" s="249" t="str">
        <f>IF(X332="","",X332)</f>
        <v/>
      </c>
    </row>
    <row r="91" spans="1:44">
      <c r="A91" s="145">
        <v>23</v>
      </c>
      <c r="B91" s="193"/>
      <c r="C91" s="239"/>
      <c r="D91" s="239"/>
      <c r="E91" s="149" t="s">
        <v>116</v>
      </c>
      <c r="F91" s="239"/>
      <c r="G91" s="239"/>
      <c r="H91" s="239"/>
      <c r="I91" s="239"/>
      <c r="J91" s="239"/>
      <c r="K91" s="239"/>
      <c r="L91" s="236" t="str">
        <f t="shared" si="14"/>
        <v>TBD</v>
      </c>
      <c r="M91" s="237" t="str">
        <f t="shared" si="15"/>
        <v/>
      </c>
      <c r="N91" s="149"/>
      <c r="O91" s="214">
        <v>3</v>
      </c>
      <c r="P91" s="149" t="s">
        <v>137</v>
      </c>
      <c r="Q91" s="149"/>
      <c r="R91" s="149"/>
      <c r="S91" s="149"/>
      <c r="T91" s="149"/>
      <c r="U91" s="149"/>
      <c r="V91" s="149"/>
      <c r="W91" s="149"/>
      <c r="X91" s="149"/>
      <c r="Y91" s="161"/>
      <c r="AA91" s="165" t="s">
        <v>385</v>
      </c>
      <c r="AB91" s="191"/>
      <c r="AC91" s="239" t="str">
        <f t="shared" si="17"/>
        <v/>
      </c>
      <c r="AD91" s="249" t="str">
        <f>IF(X344="","",X344)</f>
        <v/>
      </c>
    </row>
    <row r="92" spans="1:44">
      <c r="A92" s="145">
        <v>24</v>
      </c>
      <c r="B92" s="193"/>
      <c r="C92" s="149" t="s">
        <v>138</v>
      </c>
      <c r="D92" s="149"/>
      <c r="E92" s="149" t="s">
        <v>118</v>
      </c>
      <c r="F92" s="149"/>
      <c r="G92" s="149"/>
      <c r="H92" s="149"/>
      <c r="I92" s="149"/>
      <c r="J92" s="149"/>
      <c r="K92" s="149"/>
      <c r="L92" s="236" t="str">
        <f t="shared" si="14"/>
        <v>TBD</v>
      </c>
      <c r="M92" s="237" t="str">
        <f t="shared" si="15"/>
        <v/>
      </c>
      <c r="N92" s="149"/>
      <c r="O92" s="214"/>
      <c r="P92" s="149" t="s">
        <v>139</v>
      </c>
      <c r="Q92" s="149"/>
      <c r="R92" s="149"/>
      <c r="S92" s="149"/>
      <c r="T92" s="149"/>
      <c r="U92" s="149"/>
      <c r="V92" s="149"/>
      <c r="W92" s="149"/>
      <c r="X92" s="149"/>
      <c r="Y92" s="161"/>
      <c r="AA92" s="165" t="s">
        <v>386</v>
      </c>
      <c r="AB92" s="191"/>
      <c r="AC92" s="239" t="str">
        <f t="shared" si="17"/>
        <v/>
      </c>
      <c r="AD92" s="249" t="str">
        <f>IF(X349="","",X349)</f>
        <v/>
      </c>
    </row>
    <row r="93" spans="1:44" ht="16.5" thickBot="1">
      <c r="A93" s="145">
        <v>25</v>
      </c>
      <c r="B93" s="193"/>
      <c r="C93" s="149" t="s">
        <v>140</v>
      </c>
      <c r="D93" s="149"/>
      <c r="E93" s="149" t="s">
        <v>119</v>
      </c>
      <c r="F93" s="149"/>
      <c r="G93" s="149"/>
      <c r="H93" s="149"/>
      <c r="I93" s="149"/>
      <c r="J93" s="149"/>
      <c r="K93" s="149"/>
      <c r="L93" s="236" t="str">
        <f t="shared" si="14"/>
        <v>TBD</v>
      </c>
      <c r="M93" s="237" t="str">
        <f t="shared" si="15"/>
        <v/>
      </c>
      <c r="N93" s="149"/>
      <c r="O93" s="216"/>
      <c r="P93" s="171" t="s">
        <v>141</v>
      </c>
      <c r="Q93" s="171"/>
      <c r="R93" s="171"/>
      <c r="S93" s="171"/>
      <c r="T93" s="171"/>
      <c r="U93" s="171"/>
      <c r="V93" s="171"/>
      <c r="W93" s="171"/>
      <c r="X93" s="171"/>
      <c r="Y93" s="172"/>
      <c r="AA93" s="639" t="s">
        <v>721</v>
      </c>
      <c r="AB93" s="191"/>
      <c r="AC93" s="239" t="str">
        <f t="shared" si="17"/>
        <v/>
      </c>
      <c r="AD93" s="249" t="str">
        <f>IF(X358="","",X358)</f>
        <v/>
      </c>
    </row>
    <row r="94" spans="1:44">
      <c r="A94" s="145">
        <v>26</v>
      </c>
      <c r="B94" s="193"/>
      <c r="C94" s="149" t="s">
        <v>142</v>
      </c>
      <c r="D94" s="149"/>
      <c r="E94" s="149" t="s">
        <v>121</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9" t="s">
        <v>722</v>
      </c>
      <c r="AB94" s="191"/>
      <c r="AC94" s="239" t="str">
        <f t="shared" si="17"/>
        <v/>
      </c>
      <c r="AD94" s="249" t="str">
        <f>IF(X373="","",X373)</f>
        <v/>
      </c>
    </row>
    <row r="95" spans="1:44" ht="16.5" thickBot="1">
      <c r="A95" s="145">
        <v>27</v>
      </c>
      <c r="B95" s="193"/>
      <c r="C95" s="149" t="s">
        <v>143</v>
      </c>
      <c r="D95" s="149"/>
      <c r="E95" s="149" t="s">
        <v>123</v>
      </c>
      <c r="F95" s="149"/>
      <c r="G95" s="149"/>
      <c r="H95" s="149"/>
      <c r="I95" s="149"/>
      <c r="J95" s="149"/>
      <c r="K95" s="149"/>
      <c r="L95" s="236" t="str">
        <f t="shared" si="14"/>
        <v>TBD</v>
      </c>
      <c r="M95" s="237" t="str">
        <f t="shared" si="15"/>
        <v/>
      </c>
      <c r="N95" s="149"/>
      <c r="O95" s="149"/>
      <c r="P95" s="149"/>
      <c r="Q95" s="149"/>
      <c r="R95" s="149"/>
      <c r="S95" s="149"/>
      <c r="T95" s="182" t="s">
        <v>144</v>
      </c>
      <c r="U95" s="149"/>
      <c r="V95" s="149"/>
      <c r="W95" s="149"/>
      <c r="X95" s="149"/>
      <c r="Y95" s="149"/>
      <c r="AA95" s="254" t="s">
        <v>229</v>
      </c>
      <c r="AB95" s="239"/>
      <c r="AC95" s="239"/>
      <c r="AD95" s="239"/>
    </row>
    <row r="96" spans="1:44" ht="16.5" thickBot="1">
      <c r="A96" s="145">
        <v>28</v>
      </c>
      <c r="B96" s="193"/>
      <c r="C96" s="149" t="s">
        <v>145</v>
      </c>
      <c r="D96" s="149"/>
      <c r="E96" s="149" t="s">
        <v>124</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126</v>
      </c>
      <c r="F97" s="149"/>
      <c r="G97" s="149"/>
      <c r="H97" s="149"/>
      <c r="I97" s="149"/>
      <c r="J97" s="149"/>
      <c r="K97" s="149"/>
      <c r="L97" s="236" t="str">
        <f t="shared" si="14"/>
        <v>TBD</v>
      </c>
      <c r="M97" s="237" t="str">
        <f t="shared" si="15"/>
        <v/>
      </c>
      <c r="N97" s="149"/>
      <c r="O97" s="215" t="s">
        <v>41</v>
      </c>
      <c r="P97" s="768" t="s">
        <v>42</v>
      </c>
      <c r="Q97" s="768"/>
      <c r="R97" s="768"/>
      <c r="S97" s="769" t="s">
        <v>43</v>
      </c>
      <c r="T97" s="769"/>
      <c r="U97" s="769"/>
      <c r="V97" s="768" t="s">
        <v>44</v>
      </c>
      <c r="W97" s="768"/>
      <c r="X97" s="768"/>
      <c r="Y97" s="161"/>
      <c r="AA97" s="255">
        <f>R223</f>
        <v>0</v>
      </c>
      <c r="AB97" s="191"/>
      <c r="AC97" s="255" t="str">
        <f t="shared" si="18"/>
        <v/>
      </c>
      <c r="AD97" s="249" t="str">
        <f>IF(R226="","",R226)</f>
        <v/>
      </c>
    </row>
    <row r="98" spans="1:30" ht="16.5" thickTop="1">
      <c r="A98" s="145">
        <v>30</v>
      </c>
      <c r="B98" s="193"/>
      <c r="C98" s="149"/>
      <c r="D98" s="149"/>
      <c r="E98" s="149" t="s">
        <v>128</v>
      </c>
      <c r="F98" s="149"/>
      <c r="G98" s="149"/>
      <c r="H98" s="149"/>
      <c r="I98" s="149"/>
      <c r="J98" s="149"/>
      <c r="K98" s="149"/>
      <c r="L98" s="236" t="str">
        <f t="shared" si="14"/>
        <v>TBD</v>
      </c>
      <c r="M98" s="237" t="str">
        <f t="shared" si="15"/>
        <v/>
      </c>
      <c r="N98" s="149"/>
      <c r="O98" s="217" t="s">
        <v>45</v>
      </c>
      <c r="P98" s="768"/>
      <c r="Q98" s="768"/>
      <c r="R98" s="768"/>
      <c r="S98" s="769"/>
      <c r="T98" s="769"/>
      <c r="U98" s="769"/>
      <c r="V98" s="768"/>
      <c r="W98" s="768"/>
      <c r="X98" s="768"/>
      <c r="Y98" s="161"/>
      <c r="AA98" s="255">
        <f>S223</f>
        <v>0</v>
      </c>
      <c r="AB98" s="191"/>
      <c r="AC98" s="255" t="str">
        <f t="shared" si="18"/>
        <v/>
      </c>
      <c r="AD98" s="249" t="str">
        <f>IF(S226="","",S226)</f>
        <v/>
      </c>
    </row>
    <row r="99" spans="1:30" ht="16.5" thickBot="1">
      <c r="A99" s="145">
        <v>31</v>
      </c>
      <c r="B99" s="193"/>
      <c r="C99" s="149" t="s">
        <v>146</v>
      </c>
      <c r="D99" s="149"/>
      <c r="E99" s="149" t="s">
        <v>130</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147</v>
      </c>
      <c r="D100" s="149"/>
      <c r="E100" s="149" t="s">
        <v>133</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387</v>
      </c>
      <c r="AB100" s="149"/>
      <c r="AC100" s="149"/>
      <c r="AD100" s="149"/>
    </row>
    <row r="101" spans="1:30">
      <c r="A101" s="145">
        <v>33</v>
      </c>
      <c r="B101" s="193"/>
      <c r="C101" s="149" t="s">
        <v>148</v>
      </c>
      <c r="D101" s="149"/>
      <c r="E101" s="149" t="s">
        <v>149</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175</v>
      </c>
      <c r="AB101" s="191"/>
      <c r="AC101" s="149" t="str">
        <f t="shared" ref="AC101:AC109" si="19">IF(AB101&lt;&gt;AD101,"Change","")</f>
        <v/>
      </c>
      <c r="AD101" s="192">
        <f t="shared" ref="AD101:AD106" si="20">IF(Q471="","",Q471)</f>
        <v>0</v>
      </c>
    </row>
    <row r="102" spans="1:30">
      <c r="A102" s="145">
        <v>34</v>
      </c>
      <c r="B102" s="193"/>
      <c r="C102" s="149" t="s">
        <v>150</v>
      </c>
      <c r="D102" s="149"/>
      <c r="E102" s="149" t="s">
        <v>137</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265</v>
      </c>
      <c r="AB102" s="191"/>
      <c r="AC102" s="149" t="str">
        <f t="shared" si="19"/>
        <v/>
      </c>
      <c r="AD102" s="192">
        <f t="shared" si="20"/>
        <v>0</v>
      </c>
    </row>
    <row r="103" spans="1:30" ht="16.5" thickBot="1">
      <c r="A103" s="145">
        <v>35</v>
      </c>
      <c r="B103" s="193"/>
      <c r="C103" s="149" t="s">
        <v>151</v>
      </c>
      <c r="D103" s="149"/>
      <c r="E103" s="149" t="s">
        <v>139</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388</v>
      </c>
      <c r="AB103" s="191"/>
      <c r="AC103" s="149" t="str">
        <f t="shared" si="19"/>
        <v/>
      </c>
      <c r="AD103" s="192" t="str">
        <f t="shared" si="20"/>
        <v/>
      </c>
    </row>
    <row r="104" spans="1:30" ht="17.25" thickTop="1" thickBot="1">
      <c r="A104" s="145">
        <v>36</v>
      </c>
      <c r="B104" s="193"/>
      <c r="C104" s="149" t="s">
        <v>152</v>
      </c>
      <c r="D104" s="149"/>
      <c r="E104" s="149" t="s">
        <v>141</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271</v>
      </c>
      <c r="AB104" s="191"/>
      <c r="AC104" s="149" t="str">
        <f t="shared" si="19"/>
        <v/>
      </c>
      <c r="AD104" s="192" t="str">
        <f t="shared" si="20"/>
        <v/>
      </c>
    </row>
    <row r="105" spans="1:30" ht="17.25" thickTop="1" thickBot="1">
      <c r="A105" s="145">
        <v>37</v>
      </c>
      <c r="B105" s="193"/>
      <c r="C105" s="149"/>
      <c r="D105" s="149"/>
      <c r="E105" s="149"/>
      <c r="F105" s="149"/>
      <c r="G105" s="149"/>
      <c r="H105" s="182" t="s">
        <v>153</v>
      </c>
      <c r="I105" s="149"/>
      <c r="J105" s="149"/>
      <c r="K105" s="149"/>
      <c r="L105" s="149"/>
      <c r="M105" s="195"/>
      <c r="N105" s="149"/>
      <c r="O105" s="215" t="s">
        <v>41</v>
      </c>
      <c r="P105" s="768" t="s">
        <v>42</v>
      </c>
      <c r="Q105" s="768"/>
      <c r="R105" s="768"/>
      <c r="S105" s="769" t="s">
        <v>43</v>
      </c>
      <c r="T105" s="769"/>
      <c r="U105" s="769"/>
      <c r="V105" s="768" t="s">
        <v>44</v>
      </c>
      <c r="W105" s="768"/>
      <c r="X105" s="768"/>
      <c r="Y105" s="161"/>
      <c r="AA105" s="165" t="s">
        <v>276</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68"/>
      <c r="Q106" s="768"/>
      <c r="R106" s="768"/>
      <c r="S106" s="769"/>
      <c r="T106" s="769"/>
      <c r="U106" s="769"/>
      <c r="V106" s="768"/>
      <c r="W106" s="768"/>
      <c r="X106" s="768"/>
      <c r="Y106" s="161"/>
      <c r="AA106" s="165" t="s">
        <v>279</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269</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272</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277</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389</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390</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265</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391</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154</v>
      </c>
      <c r="P114" s="151"/>
      <c r="Q114" s="151"/>
      <c r="R114" s="151"/>
      <c r="S114" s="151"/>
      <c r="T114" s="151"/>
      <c r="U114" s="151"/>
      <c r="V114" s="151"/>
      <c r="W114" s="151"/>
      <c r="X114" s="151"/>
      <c r="Y114" s="152"/>
      <c r="AA114" s="165" t="s">
        <v>269</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155</v>
      </c>
      <c r="R115" s="149" t="s">
        <v>156</v>
      </c>
      <c r="S115" s="149" t="s">
        <v>157</v>
      </c>
      <c r="T115" s="149" t="s">
        <v>158</v>
      </c>
      <c r="U115" s="149"/>
      <c r="V115" s="149"/>
      <c r="W115" s="149"/>
      <c r="X115" s="149"/>
      <c r="Y115" s="161"/>
      <c r="AA115" s="165" t="s">
        <v>272</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159</v>
      </c>
      <c r="Q116" s="280"/>
      <c r="R116" s="280"/>
      <c r="S116" s="280"/>
      <c r="T116" s="280"/>
      <c r="U116" s="149"/>
      <c r="V116" s="149"/>
      <c r="W116" s="149"/>
      <c r="X116" s="149"/>
      <c r="Y116" s="161"/>
      <c r="AA116" s="165" t="s">
        <v>277</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160</v>
      </c>
      <c r="Q117" s="280"/>
      <c r="R117" s="280"/>
      <c r="S117" s="280"/>
      <c r="T117" s="280"/>
      <c r="U117" s="149"/>
      <c r="V117" s="149"/>
      <c r="W117" s="149"/>
      <c r="X117" s="149"/>
      <c r="Y117" s="161"/>
      <c r="AA117" s="165" t="s">
        <v>392</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161</v>
      </c>
      <c r="Q118" s="156" t="s">
        <v>162</v>
      </c>
      <c r="R118" s="149"/>
      <c r="S118" s="149"/>
      <c r="T118" s="149"/>
      <c r="U118" s="149"/>
      <c r="V118" s="149"/>
      <c r="W118" s="149"/>
      <c r="X118" s="149"/>
      <c r="Y118" s="161"/>
      <c r="AA118" s="165" t="s">
        <v>265</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163</v>
      </c>
      <c r="R119" s="149"/>
      <c r="S119" s="149"/>
      <c r="T119" s="149"/>
      <c r="U119" s="149"/>
      <c r="V119" s="149"/>
      <c r="W119" s="149"/>
      <c r="X119" s="149"/>
      <c r="Y119" s="161"/>
      <c r="AA119" s="165" t="s">
        <v>391</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269</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164</v>
      </c>
      <c r="P121" s="149"/>
      <c r="Q121" s="149"/>
      <c r="R121" s="149"/>
      <c r="S121" s="149"/>
      <c r="T121" s="149"/>
      <c r="U121" s="149"/>
      <c r="V121" s="149"/>
      <c r="W121" s="149"/>
      <c r="X121" s="149"/>
      <c r="Y121" s="161"/>
      <c r="AA121" s="165" t="s">
        <v>272</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165</v>
      </c>
      <c r="Q122" s="164" t="s">
        <v>155</v>
      </c>
      <c r="R122" s="164" t="s">
        <v>166</v>
      </c>
      <c r="S122" s="149"/>
      <c r="T122" s="149"/>
      <c r="U122" s="149"/>
      <c r="V122" s="149"/>
      <c r="W122" s="149"/>
      <c r="X122" s="149"/>
      <c r="Y122" s="161"/>
      <c r="AA122" s="165" t="s">
        <v>277</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393</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265</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167</v>
      </c>
      <c r="T125" s="284" t="str">
        <f>IF(OR(Q125="",Q126="",Q127="",Q128=""),"",AVERAGE(Q125:Q128))</f>
        <v/>
      </c>
      <c r="U125" s="149"/>
      <c r="V125" s="149"/>
      <c r="W125" s="149"/>
      <c r="X125" s="149"/>
      <c r="Y125" s="161"/>
      <c r="AA125" s="165" t="s">
        <v>391</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168</v>
      </c>
      <c r="T126" s="285" t="str">
        <f>IF(OR(Q125="",Q126="",Q127="",Q128=""),"",STDEV(Q125:Q128))</f>
        <v/>
      </c>
      <c r="U126" s="149"/>
      <c r="V126" s="149"/>
      <c r="W126" s="149"/>
      <c r="X126" s="149"/>
      <c r="Y126" s="161"/>
      <c r="AA126" s="165" t="s">
        <v>269</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272</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161</v>
      </c>
      <c r="U128" s="156" t="s">
        <v>169</v>
      </c>
      <c r="V128" s="149"/>
      <c r="W128" s="149"/>
      <c r="X128" s="149"/>
      <c r="Y128" s="161"/>
      <c r="AA128" s="165" t="s">
        <v>277</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726</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265</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391</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170</v>
      </c>
      <c r="Q132" s="149"/>
      <c r="R132" s="149"/>
      <c r="S132" s="292" t="str">
        <f>IF(R123="","",IF(OR(R123&gt;0.5,R124&gt;0.5,R125&gt;0.5,R126&gt;0.5,R127&gt;0.5,R128&gt;0.5,R129&gt;0.5,R130&gt;0.5),"Fail","Pass"))</f>
        <v/>
      </c>
      <c r="T132" s="166" t="s">
        <v>171</v>
      </c>
      <c r="U132" s="149"/>
      <c r="V132" s="149"/>
      <c r="W132" s="149"/>
      <c r="X132" s="149"/>
      <c r="Y132" s="161"/>
      <c r="AA132" s="165" t="s">
        <v>269</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172</v>
      </c>
      <c r="Q133" s="149"/>
      <c r="R133" s="149"/>
      <c r="S133" s="149"/>
      <c r="T133" s="149"/>
      <c r="U133" s="149"/>
      <c r="V133" s="149"/>
      <c r="W133" s="149"/>
      <c r="X133" s="149"/>
      <c r="Y133" s="161"/>
      <c r="AA133" s="165" t="s">
        <v>272</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277</v>
      </c>
      <c r="AB134" s="191"/>
      <c r="AC134" s="149" t="str">
        <f t="shared" si="26"/>
        <v/>
      </c>
      <c r="AD134" s="192" t="str">
        <f t="shared" si="27"/>
        <v/>
      </c>
    </row>
    <row r="135" spans="1:30" ht="16.5"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173</v>
      </c>
      <c r="P135" s="149"/>
      <c r="Q135" s="202" t="s">
        <v>701</v>
      </c>
      <c r="R135" s="149"/>
      <c r="S135" s="149"/>
      <c r="T135" s="149"/>
      <c r="U135" s="149"/>
      <c r="V135" s="149"/>
      <c r="W135" s="149"/>
      <c r="X135" s="149"/>
      <c r="Y135" s="161"/>
      <c r="AA135" s="165" t="s">
        <v>727</v>
      </c>
      <c r="AB135" s="191"/>
      <c r="AC135" s="149" t="str">
        <f t="shared" si="26"/>
        <v/>
      </c>
      <c r="AD135" s="192" t="str">
        <f>IF(X487="","",X487)</f>
        <v/>
      </c>
    </row>
    <row r="136" spans="1:30">
      <c r="A136" s="145">
        <v>68</v>
      </c>
      <c r="B136" s="149"/>
      <c r="C136" s="241" t="s">
        <v>89</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265</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391</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174</v>
      </c>
      <c r="Q138" s="280"/>
      <c r="R138" s="280"/>
      <c r="S138" s="280"/>
      <c r="T138" s="280"/>
      <c r="U138" s="280"/>
      <c r="V138" s="280"/>
      <c r="W138" s="149"/>
      <c r="X138" s="149"/>
      <c r="Y138" s="161"/>
      <c r="AA138" s="165" t="s">
        <v>269</v>
      </c>
      <c r="AB138" s="191"/>
      <c r="AC138" s="149" t="str">
        <f t="shared" si="26"/>
        <v/>
      </c>
      <c r="AD138" s="192" t="str">
        <f t="shared" si="28"/>
        <v/>
      </c>
    </row>
    <row r="139" spans="1:30" ht="16.5" thickTop="1">
      <c r="A139" s="145">
        <v>3</v>
      </c>
      <c r="B139" s="184"/>
      <c r="C139" s="186" t="s">
        <v>154</v>
      </c>
      <c r="D139" s="185"/>
      <c r="E139" s="185"/>
      <c r="F139" s="185"/>
      <c r="G139" s="185"/>
      <c r="H139" s="185"/>
      <c r="I139" s="185"/>
      <c r="J139" s="185"/>
      <c r="K139" s="185"/>
      <c r="L139" s="185"/>
      <c r="M139" s="187"/>
      <c r="N139" s="149"/>
      <c r="O139" s="159"/>
      <c r="P139" s="165" t="s">
        <v>175</v>
      </c>
      <c r="Q139" s="280"/>
      <c r="R139" s="280"/>
      <c r="S139" s="280"/>
      <c r="T139" s="280"/>
      <c r="U139" s="280"/>
      <c r="V139" s="280"/>
      <c r="W139" s="149"/>
      <c r="X139" s="149"/>
      <c r="Y139" s="161"/>
      <c r="AA139" s="165" t="s">
        <v>272</v>
      </c>
      <c r="AB139" s="191"/>
      <c r="AC139" s="149" t="str">
        <f t="shared" si="26"/>
        <v/>
      </c>
      <c r="AD139" s="192" t="str">
        <f t="shared" si="28"/>
        <v/>
      </c>
    </row>
    <row r="140" spans="1:30" ht="16.5" thickBot="1">
      <c r="A140" s="145">
        <v>4</v>
      </c>
      <c r="B140" s="193"/>
      <c r="C140" s="149"/>
      <c r="D140" s="149"/>
      <c r="E140" s="164" t="s">
        <v>155</v>
      </c>
      <c r="F140" s="164" t="s">
        <v>156</v>
      </c>
      <c r="G140" s="164" t="s">
        <v>157</v>
      </c>
      <c r="H140" s="164" t="s">
        <v>158</v>
      </c>
      <c r="I140" s="149"/>
      <c r="J140" s="149"/>
      <c r="K140" s="149"/>
      <c r="L140" s="149"/>
      <c r="M140" s="195"/>
      <c r="N140" s="149"/>
      <c r="O140" s="159"/>
      <c r="P140" s="165" t="s">
        <v>176</v>
      </c>
      <c r="Q140" s="280"/>
      <c r="R140" s="280"/>
      <c r="S140" s="280"/>
      <c r="T140" s="280"/>
      <c r="U140" s="280"/>
      <c r="V140" s="280"/>
      <c r="W140" s="149"/>
      <c r="X140" s="149"/>
      <c r="Y140" s="161"/>
      <c r="AA140" s="165" t="s">
        <v>277</v>
      </c>
      <c r="AB140" s="191"/>
      <c r="AC140" s="149" t="str">
        <f t="shared" si="26"/>
        <v/>
      </c>
      <c r="AD140" s="192" t="str">
        <f t="shared" si="28"/>
        <v/>
      </c>
    </row>
    <row r="141" spans="1:30" ht="16.5" thickBot="1">
      <c r="A141" s="145">
        <v>5</v>
      </c>
      <c r="B141" s="193"/>
      <c r="C141" s="149"/>
      <c r="D141" s="149" t="s">
        <v>159</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177</v>
      </c>
      <c r="Q141" s="280"/>
      <c r="R141" s="280"/>
      <c r="S141" s="280"/>
      <c r="T141" s="280"/>
      <c r="U141" s="280"/>
      <c r="V141" s="280"/>
      <c r="W141" s="149"/>
      <c r="X141" s="149"/>
      <c r="Y141" s="161"/>
      <c r="AA141" s="239"/>
      <c r="AB141" s="239"/>
      <c r="AC141" s="239"/>
      <c r="AD141" s="239"/>
    </row>
    <row r="142" spans="1:30" ht="16.5" thickBot="1">
      <c r="A142" s="145">
        <v>6</v>
      </c>
      <c r="B142" s="193"/>
      <c r="C142" s="149"/>
      <c r="D142" s="149" t="s">
        <v>160</v>
      </c>
      <c r="E142" s="251" t="str">
        <f t="shared" si="29"/>
        <v/>
      </c>
      <c r="F142" s="252" t="str">
        <f t="shared" si="29"/>
        <v/>
      </c>
      <c r="G142" s="252" t="str">
        <f t="shared" si="29"/>
        <v/>
      </c>
      <c r="H142" s="408" t="str">
        <f t="shared" si="29"/>
        <v/>
      </c>
      <c r="I142" s="149"/>
      <c r="J142" s="165" t="s">
        <v>178</v>
      </c>
      <c r="K142" s="295" t="str">
        <f>IF(OR(F141="",F142=""),"",IF(AND(F141&gt;=25,F142&lt;=45),"Pass","Fail"))</f>
        <v/>
      </c>
      <c r="L142" s="149"/>
      <c r="M142" s="195"/>
      <c r="N142" s="149"/>
      <c r="O142" s="159"/>
      <c r="P142" s="165" t="s">
        <v>178</v>
      </c>
      <c r="Q142" s="280"/>
      <c r="R142" s="280"/>
      <c r="S142" s="280"/>
      <c r="T142" s="280"/>
      <c r="U142" s="280"/>
      <c r="V142" s="280"/>
      <c r="W142" s="149"/>
      <c r="X142" s="149"/>
      <c r="Y142" s="161"/>
      <c r="AA142" s="165" t="s">
        <v>312</v>
      </c>
      <c r="AB142" s="191"/>
      <c r="AC142" s="149" t="e">
        <f t="shared" ref="AC142:AC143" si="30">IF(AB142&lt;&gt;AD142,"Change","")</f>
        <v>#DIV/0!</v>
      </c>
      <c r="AD142" s="286" t="e">
        <f>IF(T503="","",T503)</f>
        <v>#DIV/0!</v>
      </c>
    </row>
    <row r="143" spans="1:30">
      <c r="A143" s="145">
        <v>7</v>
      </c>
      <c r="B143" s="193"/>
      <c r="C143" s="149"/>
      <c r="D143" s="246" t="s">
        <v>161</v>
      </c>
      <c r="E143" s="156" t="s">
        <v>162</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314</v>
      </c>
      <c r="AB143" s="191"/>
      <c r="AC143" s="149" t="e">
        <f t="shared" si="30"/>
        <v>#DIV/0!</v>
      </c>
      <c r="AD143" s="192" t="e">
        <f>IF(T504="","",T504)</f>
        <v>#DIV/0!</v>
      </c>
    </row>
    <row r="144" spans="1:30">
      <c r="A144" s="145">
        <v>8</v>
      </c>
      <c r="B144" s="193"/>
      <c r="C144" s="149"/>
      <c r="D144" s="156"/>
      <c r="E144" s="156" t="s">
        <v>163</v>
      </c>
      <c r="F144" s="149"/>
      <c r="G144" s="149"/>
      <c r="H144" s="149"/>
      <c r="I144" s="149"/>
      <c r="J144" s="149"/>
      <c r="K144" s="149"/>
      <c r="L144" s="149"/>
      <c r="M144" s="195"/>
      <c r="N144" s="149"/>
      <c r="O144" s="281" t="s">
        <v>684</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267</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394</v>
      </c>
      <c r="AB145" s="287"/>
      <c r="AC145" s="288" t="str">
        <f t="shared" ref="AC145" si="32">IF(AB145&lt;&gt;AD145,"Change","")</f>
        <v/>
      </c>
      <c r="AD145" s="289" t="str">
        <f>IF(Q509="","",Q509)</f>
        <v/>
      </c>
    </row>
    <row r="146" spans="1:38">
      <c r="A146" s="145">
        <v>10</v>
      </c>
      <c r="B146" s="193"/>
      <c r="C146" s="299" t="s">
        <v>164</v>
      </c>
      <c r="D146" s="149"/>
      <c r="E146" s="149"/>
      <c r="F146" s="149"/>
      <c r="G146" s="149"/>
      <c r="H146" s="149"/>
      <c r="I146" s="149"/>
      <c r="J146" s="149"/>
      <c r="K146" s="149"/>
      <c r="L146" s="149"/>
      <c r="M146" s="195"/>
      <c r="N146" s="149"/>
      <c r="O146" s="296"/>
      <c r="P146" s="297" t="s">
        <v>175</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692</v>
      </c>
    </row>
    <row r="147" spans="1:38" ht="16.5" thickBot="1">
      <c r="A147" s="145">
        <v>11</v>
      </c>
      <c r="B147" s="193"/>
      <c r="C147" s="149"/>
      <c r="D147" s="149" t="s">
        <v>165</v>
      </c>
      <c r="E147" s="164" t="s">
        <v>155</v>
      </c>
      <c r="F147" s="164" t="s">
        <v>166</v>
      </c>
      <c r="G147" s="149"/>
      <c r="H147" s="149"/>
      <c r="I147" s="210"/>
      <c r="J147" s="165" t="s">
        <v>181</v>
      </c>
      <c r="K147" s="602" t="str">
        <f>IF(O132="","",IF(O132=1,"YES",IF(O132=3,"NA","")))</f>
        <v/>
      </c>
      <c r="L147" s="302" t="str">
        <f>IF(O132=2,"NO","")</f>
        <v/>
      </c>
      <c r="M147" s="195"/>
      <c r="N147" s="149"/>
      <c r="O147" s="296"/>
      <c r="P147" s="297" t="s">
        <v>176</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AL147" si="36">Q145</f>
        <v>/</v>
      </c>
      <c r="AH147" s="298" t="str">
        <f t="shared" si="36"/>
        <v>/</v>
      </c>
      <c r="AI147" s="298" t="str">
        <f t="shared" si="36"/>
        <v>/</v>
      </c>
      <c r="AJ147" s="298" t="str">
        <f t="shared" si="36"/>
        <v>/</v>
      </c>
      <c r="AK147" s="298" t="str">
        <f t="shared" si="36"/>
        <v>/</v>
      </c>
      <c r="AL147" s="298" t="str">
        <f t="shared" si="36"/>
        <v>/</v>
      </c>
    </row>
    <row r="148" spans="1:38">
      <c r="A148" s="145">
        <v>12</v>
      </c>
      <c r="B148" s="193"/>
      <c r="C148" s="149"/>
      <c r="D148" s="164">
        <v>1</v>
      </c>
      <c r="E148" s="196" t="str">
        <f t="shared" ref="E148:F155" si="37">IF(Q123="","",Q123)</f>
        <v/>
      </c>
      <c r="F148" s="412" t="str">
        <f t="shared" si="37"/>
        <v/>
      </c>
      <c r="G148" s="149"/>
      <c r="H148" s="149"/>
      <c r="I148" s="210"/>
      <c r="J148" s="165" t="s">
        <v>183</v>
      </c>
      <c r="K148" s="603" t="str">
        <f>IF(O133="","",IF(O133=1,"YES",IF(O133=3,"NA","")))</f>
        <v/>
      </c>
      <c r="L148" s="302" t="str">
        <f>IF(O133=2,"NO","")</f>
        <v/>
      </c>
      <c r="M148" s="195"/>
      <c r="N148" s="149"/>
      <c r="O148" s="296"/>
      <c r="P148" s="297" t="s">
        <v>687</v>
      </c>
      <c r="Q148" s="280"/>
      <c r="R148" s="280"/>
      <c r="S148" s="280"/>
      <c r="T148" s="280"/>
      <c r="U148" s="280"/>
      <c r="V148" s="280"/>
      <c r="Y148" s="161"/>
      <c r="AA148" s="241"/>
      <c r="AB148" s="293"/>
      <c r="AC148" s="210"/>
      <c r="AD148" s="293"/>
      <c r="AF148" s="297" t="s">
        <v>687</v>
      </c>
      <c r="AG148" s="300" t="str">
        <f t="shared" ref="AG148:AL152" si="38">IF(OR(Q148="",Q$153=""),"",ABS(Q148-Q$153)/Q$153)</f>
        <v/>
      </c>
      <c r="AH148" s="300" t="str">
        <f t="shared" si="38"/>
        <v/>
      </c>
      <c r="AI148" s="300" t="str">
        <f t="shared" si="38"/>
        <v/>
      </c>
      <c r="AJ148" s="300" t="str">
        <f t="shared" si="38"/>
        <v/>
      </c>
      <c r="AK148" s="300" t="str">
        <f t="shared" si="38"/>
        <v/>
      </c>
      <c r="AL148" s="300" t="str">
        <f t="shared" si="38"/>
        <v/>
      </c>
    </row>
    <row r="149" spans="1:38">
      <c r="A149" s="145">
        <v>13</v>
      </c>
      <c r="B149" s="193"/>
      <c r="C149" s="149"/>
      <c r="D149" s="164">
        <v>2</v>
      </c>
      <c r="E149" s="205" t="str">
        <f t="shared" si="37"/>
        <v/>
      </c>
      <c r="F149" s="397" t="str">
        <f t="shared" si="37"/>
        <v/>
      </c>
      <c r="G149" s="149"/>
      <c r="H149" s="149"/>
      <c r="I149" s="149"/>
      <c r="J149" s="165" t="s">
        <v>171</v>
      </c>
      <c r="K149" s="603" t="str">
        <f>IF(S132="","",S132)</f>
        <v/>
      </c>
      <c r="L149" s="149"/>
      <c r="M149" s="195"/>
      <c r="N149" s="149"/>
      <c r="O149" s="296"/>
      <c r="P149" s="297" t="s">
        <v>688</v>
      </c>
      <c r="Q149" s="280"/>
      <c r="R149" s="280"/>
      <c r="S149" s="280"/>
      <c r="T149" s="280"/>
      <c r="U149" s="280"/>
      <c r="V149" s="280"/>
      <c r="Y149" s="161"/>
      <c r="AA149" s="241"/>
      <c r="AB149" s="287"/>
      <c r="AC149" s="288" t="str">
        <f t="shared" ref="AC149" si="39">IF(AB149&lt;&gt;AD149,"Change","")</f>
        <v/>
      </c>
      <c r="AD149" s="289" t="str">
        <f>IF(Q513="","",Q513)</f>
        <v/>
      </c>
      <c r="AF149" s="297" t="s">
        <v>688</v>
      </c>
      <c r="AG149" s="300" t="str">
        <f t="shared" si="38"/>
        <v/>
      </c>
      <c r="AH149" s="300" t="str">
        <f t="shared" si="38"/>
        <v/>
      </c>
      <c r="AI149" s="300" t="str">
        <f t="shared" si="38"/>
        <v/>
      </c>
      <c r="AJ149" s="300" t="str">
        <f t="shared" si="38"/>
        <v/>
      </c>
      <c r="AK149" s="300" t="str">
        <f t="shared" si="38"/>
        <v/>
      </c>
      <c r="AL149" s="300" t="str">
        <f t="shared" si="38"/>
        <v/>
      </c>
    </row>
    <row r="150" spans="1:38">
      <c r="A150" s="145">
        <v>14</v>
      </c>
      <c r="B150" s="193"/>
      <c r="C150" s="149"/>
      <c r="D150" s="164">
        <v>4</v>
      </c>
      <c r="E150" s="205" t="str">
        <f t="shared" si="37"/>
        <v/>
      </c>
      <c r="F150" s="397" t="str">
        <f t="shared" si="37"/>
        <v/>
      </c>
      <c r="G150" s="165" t="s">
        <v>167</v>
      </c>
      <c r="H150" s="284" t="str">
        <f>IF(T125="","",T125)</f>
        <v/>
      </c>
      <c r="I150" s="149"/>
      <c r="J150" s="149"/>
      <c r="K150" s="149"/>
      <c r="L150" s="149"/>
      <c r="M150" s="195"/>
      <c r="N150" s="149"/>
      <c r="O150" s="296"/>
      <c r="P150" s="297" t="s">
        <v>689</v>
      </c>
      <c r="Q150" s="280"/>
      <c r="R150" s="280"/>
      <c r="S150" s="280"/>
      <c r="T150" s="280"/>
      <c r="U150" s="280"/>
      <c r="V150" s="280"/>
      <c r="Y150" s="161"/>
      <c r="AA150" s="241"/>
      <c r="AB150" s="293"/>
      <c r="AC150" s="156"/>
      <c r="AD150" s="293"/>
      <c r="AF150" s="297" t="s">
        <v>689</v>
      </c>
      <c r="AG150" s="300" t="str">
        <f t="shared" si="38"/>
        <v/>
      </c>
      <c r="AH150" s="300" t="str">
        <f t="shared" si="38"/>
        <v/>
      </c>
      <c r="AI150" s="300" t="str">
        <f t="shared" si="38"/>
        <v/>
      </c>
      <c r="AJ150" s="300" t="str">
        <f t="shared" si="38"/>
        <v/>
      </c>
      <c r="AK150" s="300" t="str">
        <f t="shared" si="38"/>
        <v/>
      </c>
      <c r="AL150" s="300" t="str">
        <f t="shared" si="38"/>
        <v/>
      </c>
    </row>
    <row r="151" spans="1:38">
      <c r="A151" s="145">
        <v>15</v>
      </c>
      <c r="B151" s="193"/>
      <c r="C151" s="149"/>
      <c r="D151" s="164">
        <v>4</v>
      </c>
      <c r="E151" s="205" t="str">
        <f t="shared" si="37"/>
        <v/>
      </c>
      <c r="F151" s="397" t="str">
        <f t="shared" si="37"/>
        <v/>
      </c>
      <c r="G151" s="165" t="s">
        <v>168</v>
      </c>
      <c r="H151" s="285" t="str">
        <f>IF(T126="","",T126)</f>
        <v/>
      </c>
      <c r="I151" s="149"/>
      <c r="J151" s="149"/>
      <c r="K151" s="149"/>
      <c r="L151" s="149"/>
      <c r="M151" s="195"/>
      <c r="N151" s="149"/>
      <c r="O151" s="296"/>
      <c r="P151" s="297" t="s">
        <v>690</v>
      </c>
      <c r="Q151" s="280"/>
      <c r="R151" s="280"/>
      <c r="S151" s="280"/>
      <c r="T151" s="280"/>
      <c r="U151" s="280"/>
      <c r="V151" s="280"/>
      <c r="Y151" s="161"/>
      <c r="AA151" s="241"/>
      <c r="AB151" s="287"/>
      <c r="AC151" s="288" t="str">
        <f t="shared" ref="AC151" si="40">IF(AB151&lt;&gt;AD151,"Change","")</f>
        <v/>
      </c>
      <c r="AD151" s="289" t="str">
        <f>IF(Q515="","",Q515)</f>
        <v/>
      </c>
      <c r="AF151" s="297" t="s">
        <v>690</v>
      </c>
      <c r="AG151" s="300" t="str">
        <f t="shared" si="38"/>
        <v/>
      </c>
      <c r="AH151" s="300" t="str">
        <f t="shared" si="38"/>
        <v/>
      </c>
      <c r="AI151" s="300" t="str">
        <f t="shared" si="38"/>
        <v/>
      </c>
      <c r="AJ151" s="300" t="str">
        <f t="shared" si="38"/>
        <v/>
      </c>
      <c r="AK151" s="300" t="str">
        <f t="shared" si="38"/>
        <v/>
      </c>
      <c r="AL151" s="300" t="str">
        <f t="shared" si="38"/>
        <v/>
      </c>
    </row>
    <row r="152" spans="1:38">
      <c r="A152" s="145">
        <v>16</v>
      </c>
      <c r="B152" s="193"/>
      <c r="C152" s="149"/>
      <c r="D152" s="164">
        <v>4</v>
      </c>
      <c r="E152" s="205" t="str">
        <f t="shared" si="37"/>
        <v/>
      </c>
      <c r="F152" s="397" t="str">
        <f t="shared" si="37"/>
        <v/>
      </c>
      <c r="G152" s="246" t="s">
        <v>161</v>
      </c>
      <c r="H152" s="156" t="s">
        <v>169</v>
      </c>
      <c r="I152" s="149"/>
      <c r="J152" s="149"/>
      <c r="K152" s="149"/>
      <c r="L152" s="149"/>
      <c r="M152" s="195"/>
      <c r="N152" s="149"/>
      <c r="O152" s="296"/>
      <c r="P152" s="297" t="s">
        <v>691</v>
      </c>
      <c r="Q152" s="280"/>
      <c r="R152" s="280"/>
      <c r="S152" s="280"/>
      <c r="T152" s="280"/>
      <c r="U152" s="280"/>
      <c r="V152" s="280"/>
      <c r="Y152" s="161"/>
      <c r="AA152" s="241"/>
      <c r="AB152" s="293"/>
      <c r="AC152" s="156"/>
      <c r="AD152" s="293"/>
      <c r="AF152" s="297" t="s">
        <v>691</v>
      </c>
      <c r="AG152" s="300" t="str">
        <f t="shared" si="38"/>
        <v/>
      </c>
      <c r="AH152" s="300" t="str">
        <f t="shared" si="38"/>
        <v/>
      </c>
      <c r="AI152" s="300" t="str">
        <f t="shared" si="38"/>
        <v/>
      </c>
      <c r="AJ152" s="300" t="str">
        <f t="shared" si="38"/>
        <v/>
      </c>
      <c r="AK152" s="300" t="str">
        <f t="shared" si="38"/>
        <v/>
      </c>
      <c r="AL152" s="300" t="str">
        <f t="shared" si="38"/>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246</v>
      </c>
      <c r="Q153" s="591" t="str">
        <f>IF(Q148="","",AVERAGE(Q148:Q152))</f>
        <v/>
      </c>
      <c r="R153" s="591" t="str">
        <f t="shared" ref="R153:V153" si="41">IF(R148="","",AVERAGE(R148:R152))</f>
        <v/>
      </c>
      <c r="S153" s="591" t="str">
        <f t="shared" si="41"/>
        <v/>
      </c>
      <c r="T153" s="591" t="str">
        <f t="shared" si="41"/>
        <v/>
      </c>
      <c r="U153" s="591" t="str">
        <f t="shared" si="41"/>
        <v/>
      </c>
      <c r="V153" s="591"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685</v>
      </c>
      <c r="Q154" s="303" t="str">
        <f t="shared" ref="Q154:V154" si="43">IF(AG148="","",MAX(AG148:AG152))</f>
        <v/>
      </c>
      <c r="R154" s="303" t="str">
        <f t="shared" si="43"/>
        <v/>
      </c>
      <c r="S154" s="303" t="str">
        <f t="shared" si="43"/>
        <v/>
      </c>
      <c r="T154" s="303" t="str">
        <f t="shared" si="43"/>
        <v/>
      </c>
      <c r="U154" s="303" t="str">
        <f t="shared" si="43"/>
        <v/>
      </c>
      <c r="V154" s="303" t="str">
        <f t="shared" si="43"/>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178</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173</v>
      </c>
      <c r="D157" s="149"/>
      <c r="E157" s="149"/>
      <c r="F157" s="149"/>
      <c r="G157" s="149"/>
      <c r="H157" s="149"/>
      <c r="I157" s="149"/>
      <c r="J157" s="149"/>
      <c r="K157" s="149"/>
      <c r="L157" s="149"/>
      <c r="M157" s="195"/>
      <c r="N157" s="149"/>
      <c r="O157" s="296"/>
      <c r="P157" s="306" t="s">
        <v>161</v>
      </c>
      <c r="Q157" s="307" t="s">
        <v>686</v>
      </c>
      <c r="Y157" s="161"/>
      <c r="AA157" s="241"/>
      <c r="AB157" s="287"/>
      <c r="AC157" s="288" t="str">
        <f t="shared" ref="AC157" si="46">IF(AB157&lt;&gt;AD157,"Change","")</f>
        <v/>
      </c>
      <c r="AD157" s="289" t="str">
        <f>IF(Q521="","",Q521)</f>
        <v/>
      </c>
    </row>
    <row r="158" spans="1:38">
      <c r="A158" s="145">
        <v>22</v>
      </c>
      <c r="B158" s="193"/>
      <c r="C158" s="149"/>
      <c r="D158" s="165" t="s">
        <v>201</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174</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175</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179</v>
      </c>
      <c r="Q162" s="308" t="str">
        <f>IF(Q164&lt;&gt;"",Q164,IF(AB190="","",AB190))</f>
        <v/>
      </c>
      <c r="R162" s="309"/>
      <c r="S162" s="309"/>
      <c r="T162" s="309"/>
      <c r="U162" s="309"/>
      <c r="V162" s="309"/>
      <c r="W162" s="309"/>
      <c r="X162" s="309"/>
      <c r="Y162" s="161"/>
    </row>
    <row r="163" spans="1:30">
      <c r="A163" s="145">
        <v>27</v>
      </c>
      <c r="B163" s="193"/>
      <c r="C163" s="149"/>
      <c r="D163" s="165" t="s">
        <v>176</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180</v>
      </c>
      <c r="Q163" s="311"/>
      <c r="R163" s="312"/>
      <c r="S163" s="312"/>
      <c r="T163" s="312"/>
      <c r="U163" s="312"/>
      <c r="V163" s="312"/>
      <c r="W163" s="312"/>
      <c r="X163" s="312"/>
      <c r="Y163" s="161"/>
    </row>
    <row r="164" spans="1:30">
      <c r="A164" s="145">
        <v>28</v>
      </c>
      <c r="B164" s="193"/>
      <c r="C164" s="149"/>
      <c r="D164" s="165" t="s">
        <v>177</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182</v>
      </c>
      <c r="Q164" s="313"/>
      <c r="R164" s="312"/>
      <c r="S164" s="312"/>
      <c r="T164" s="312"/>
      <c r="U164" s="312"/>
      <c r="V164" s="312"/>
      <c r="W164" s="312"/>
      <c r="X164" s="312"/>
      <c r="Y164" s="161"/>
    </row>
    <row r="165" spans="1:30" ht="15.75" customHeight="1" thickBot="1">
      <c r="A165" s="145">
        <v>29</v>
      </c>
      <c r="B165" s="193"/>
      <c r="C165" s="149"/>
      <c r="D165" s="165" t="s">
        <v>715</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693</v>
      </c>
      <c r="E166" s="594" t="str">
        <f>Q154</f>
        <v/>
      </c>
      <c r="F166" s="314" t="str">
        <f t="shared" ref="F166:J166" si="52">IF(R154="","",R154)</f>
        <v/>
      </c>
      <c r="G166" s="314" t="str">
        <f t="shared" si="52"/>
        <v/>
      </c>
      <c r="H166" s="314" t="str">
        <f t="shared" si="52"/>
        <v/>
      </c>
      <c r="I166" s="314" t="str">
        <f t="shared" si="52"/>
        <v/>
      </c>
      <c r="J166" s="595" t="str">
        <f t="shared" si="52"/>
        <v/>
      </c>
      <c r="K166" s="149"/>
      <c r="L166" s="149"/>
      <c r="M166" s="195"/>
      <c r="N166" s="149"/>
      <c r="O166" s="279" t="s">
        <v>184</v>
      </c>
      <c r="P166" s="151"/>
      <c r="Q166" s="151"/>
      <c r="R166" s="315"/>
      <c r="S166" s="189" t="s">
        <v>52</v>
      </c>
      <c r="T166" s="151"/>
      <c r="U166" s="151"/>
      <c r="V166" s="151"/>
      <c r="W166" s="151"/>
      <c r="X166" s="151"/>
      <c r="Y166" s="152"/>
    </row>
    <row r="167" spans="1:30" ht="16.5" thickBot="1">
      <c r="A167" s="145">
        <v>31</v>
      </c>
      <c r="B167" s="193"/>
      <c r="C167" s="149"/>
      <c r="D167" s="316" t="s">
        <v>716</v>
      </c>
      <c r="E167" s="596" t="str">
        <f t="shared" ref="E167:J167" si="53">Q155</f>
        <v/>
      </c>
      <c r="F167" s="597" t="str">
        <f t="shared" si="53"/>
        <v/>
      </c>
      <c r="G167" s="597" t="str">
        <f t="shared" si="53"/>
        <v/>
      </c>
      <c r="H167" s="597" t="str">
        <f t="shared" si="53"/>
        <v/>
      </c>
      <c r="I167" s="597" t="str">
        <f t="shared" si="53"/>
        <v/>
      </c>
      <c r="J167" s="598" t="str">
        <f t="shared" si="53"/>
        <v/>
      </c>
      <c r="K167" s="317"/>
      <c r="L167" s="317"/>
      <c r="M167" s="158"/>
      <c r="N167" s="149"/>
      <c r="O167" s="159"/>
      <c r="P167" s="771" t="s">
        <v>185</v>
      </c>
      <c r="Q167" s="771"/>
      <c r="R167" s="771"/>
      <c r="S167" s="771"/>
      <c r="T167" s="318"/>
      <c r="U167" s="771" t="s">
        <v>186</v>
      </c>
      <c r="V167" s="771"/>
      <c r="W167" s="149"/>
      <c r="X167" s="149"/>
      <c r="Y167" s="161"/>
    </row>
    <row r="168" spans="1:30" ht="16.5" thickBot="1">
      <c r="A168" s="145">
        <v>32</v>
      </c>
      <c r="B168" s="193"/>
      <c r="C168" s="149"/>
      <c r="D168" s="246" t="s">
        <v>161</v>
      </c>
      <c r="E168" s="156" t="s">
        <v>208</v>
      </c>
      <c r="F168" s="317"/>
      <c r="G168" s="317"/>
      <c r="H168" s="317"/>
      <c r="I168" s="317"/>
      <c r="J168" s="317"/>
      <c r="K168" s="317"/>
      <c r="L168" s="317"/>
      <c r="M168" s="158"/>
      <c r="N168" s="149"/>
      <c r="O168" s="159"/>
      <c r="P168" s="319" t="s">
        <v>187</v>
      </c>
      <c r="Q168" s="319" t="s">
        <v>188</v>
      </c>
      <c r="R168" s="319" t="s">
        <v>189</v>
      </c>
      <c r="S168" s="320" t="s">
        <v>190</v>
      </c>
      <c r="T168" s="318"/>
      <c r="U168" s="772" t="s">
        <v>191</v>
      </c>
      <c r="V168" s="772"/>
      <c r="W168" s="149"/>
      <c r="X168" s="149"/>
      <c r="Y168" s="161"/>
    </row>
    <row r="169" spans="1:30" ht="16.5" thickBot="1">
      <c r="A169" s="145">
        <v>33</v>
      </c>
      <c r="B169" s="193"/>
      <c r="C169" s="149"/>
      <c r="E169" s="307" t="s">
        <v>694</v>
      </c>
      <c r="F169" s="317"/>
      <c r="G169" s="317"/>
      <c r="H169" s="317"/>
      <c r="I169" s="317"/>
      <c r="J169" s="317"/>
      <c r="K169" s="317"/>
      <c r="L169" s="317"/>
      <c r="M169" s="158"/>
      <c r="N169" s="149"/>
      <c r="O169" s="159"/>
      <c r="P169" s="321"/>
      <c r="Q169" s="321"/>
      <c r="R169" s="321"/>
      <c r="S169" s="322"/>
      <c r="T169" s="318"/>
      <c r="U169" s="773" t="str">
        <f>IF(OR(R166=2,R166=3),"NA",IF(OR(P169="",Q169="",R169="",S169=""),"",AVERAGE(P169:S169)))</f>
        <v/>
      </c>
      <c r="V169" s="773"/>
      <c r="W169" s="149"/>
      <c r="X169" s="165" t="s">
        <v>178</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184</v>
      </c>
      <c r="D171" s="149"/>
      <c r="E171" s="149"/>
      <c r="F171" s="149"/>
      <c r="G171" s="149"/>
      <c r="H171" s="149"/>
      <c r="I171" s="149"/>
      <c r="J171" s="149"/>
      <c r="K171" s="149"/>
      <c r="L171" s="149"/>
      <c r="M171" s="195"/>
      <c r="N171" s="149"/>
      <c r="O171" s="281" t="s">
        <v>192</v>
      </c>
      <c r="P171" s="149"/>
      <c r="Q171" s="149"/>
      <c r="R171" s="149"/>
      <c r="S171" s="149"/>
      <c r="T171" s="149"/>
      <c r="U171" s="149"/>
      <c r="V171" s="149"/>
      <c r="W171" s="149"/>
      <c r="X171" s="149"/>
      <c r="Y171" s="161"/>
    </row>
    <row r="172" spans="1:30">
      <c r="A172" s="145">
        <v>36</v>
      </c>
      <c r="B172" s="193"/>
      <c r="C172" s="149"/>
      <c r="D172" s="771" t="s">
        <v>185</v>
      </c>
      <c r="E172" s="771"/>
      <c r="F172" s="771"/>
      <c r="G172" s="771"/>
      <c r="H172" s="318"/>
      <c r="I172" s="771" t="s">
        <v>186</v>
      </c>
      <c r="J172" s="771"/>
      <c r="K172" s="149"/>
      <c r="L172" s="149"/>
      <c r="M172" s="195"/>
      <c r="N172" s="149"/>
      <c r="O172" s="323" t="s">
        <v>193</v>
      </c>
      <c r="P172" s="283">
        <f>IF($O$33=1,70,65)</f>
        <v>65</v>
      </c>
      <c r="Q172" s="149"/>
      <c r="R172" s="149"/>
      <c r="S172" s="149"/>
      <c r="T172" s="149"/>
      <c r="U172" s="239"/>
      <c r="V172" s="239"/>
      <c r="W172" s="239"/>
      <c r="X172" s="239"/>
      <c r="Y172" s="324"/>
    </row>
    <row r="173" spans="1:30" ht="16.5" thickBot="1">
      <c r="A173" s="145">
        <v>37</v>
      </c>
      <c r="B173" s="193"/>
      <c r="C173" s="149"/>
      <c r="D173" s="319" t="s">
        <v>187</v>
      </c>
      <c r="E173" s="319" t="s">
        <v>188</v>
      </c>
      <c r="F173" s="319" t="s">
        <v>189</v>
      </c>
      <c r="G173" s="320" t="s">
        <v>190</v>
      </c>
      <c r="H173" s="318"/>
      <c r="I173" s="772" t="s">
        <v>191</v>
      </c>
      <c r="J173" s="772"/>
      <c r="K173" s="149"/>
      <c r="L173" s="149"/>
      <c r="M173" s="195"/>
      <c r="N173" s="149"/>
      <c r="O173" s="159"/>
      <c r="P173" s="774" t="s">
        <v>194</v>
      </c>
      <c r="Q173" s="761" t="s">
        <v>195</v>
      </c>
      <c r="R173" s="761"/>
      <c r="S173" s="761"/>
      <c r="T173" s="325" t="s">
        <v>698</v>
      </c>
      <c r="U173" s="764" t="s">
        <v>196</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78" t="str">
        <f>IF(U169="","",U169)</f>
        <v/>
      </c>
      <c r="J174" s="778"/>
      <c r="K174" s="149"/>
      <c r="L174" s="165" t="s">
        <v>178</v>
      </c>
      <c r="M174" s="328" t="str">
        <f>IF(Y169="","",Y169)</f>
        <v/>
      </c>
      <c r="N174" s="149"/>
      <c r="O174" s="159"/>
      <c r="P174" s="774" t="s">
        <v>194</v>
      </c>
      <c r="Q174" s="325" t="s">
        <v>197</v>
      </c>
      <c r="R174" s="329" t="s">
        <v>198</v>
      </c>
      <c r="S174" s="329" t="s">
        <v>199</v>
      </c>
      <c r="T174" s="325" t="s">
        <v>200</v>
      </c>
      <c r="U174" s="764" t="s">
        <v>194</v>
      </c>
      <c r="V174" s="239"/>
      <c r="W174" s="239"/>
      <c r="X174" s="239"/>
      <c r="Y174" s="324"/>
    </row>
    <row r="175" spans="1:30">
      <c r="A175" s="145">
        <v>39</v>
      </c>
      <c r="B175" s="193"/>
      <c r="C175" s="149"/>
      <c r="D175" s="246" t="s">
        <v>161</v>
      </c>
      <c r="E175" s="156" t="s">
        <v>213</v>
      </c>
      <c r="F175" s="149"/>
      <c r="G175" s="149"/>
      <c r="H175" s="149"/>
      <c r="I175" s="149"/>
      <c r="J175" s="149"/>
      <c r="K175" s="149"/>
      <c r="L175" s="149"/>
      <c r="M175" s="195"/>
      <c r="N175" s="149"/>
      <c r="O175" s="323" t="s">
        <v>202</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203</v>
      </c>
      <c r="P176" s="334"/>
      <c r="Q176" s="335"/>
      <c r="R176" s="335"/>
      <c r="S176" s="336"/>
      <c r="T176" s="336"/>
      <c r="U176" s="337"/>
      <c r="V176" s="239"/>
      <c r="W176" s="239"/>
      <c r="X176" s="239"/>
      <c r="Y176" s="324"/>
    </row>
    <row r="177" spans="1:25">
      <c r="A177" s="145">
        <v>41</v>
      </c>
      <c r="B177" s="193"/>
      <c r="C177" s="299" t="s">
        <v>192</v>
      </c>
      <c r="D177" s="149"/>
      <c r="E177" s="149"/>
      <c r="F177" s="149"/>
      <c r="G177" s="202" t="s">
        <v>215</v>
      </c>
      <c r="H177" s="149"/>
      <c r="I177" s="149"/>
      <c r="J177" s="149"/>
      <c r="K177" s="149"/>
      <c r="L177" s="149"/>
      <c r="M177" s="195"/>
      <c r="N177" s="149"/>
      <c r="O177" s="323" t="s">
        <v>204</v>
      </c>
      <c r="P177" s="334"/>
      <c r="Q177" s="335"/>
      <c r="R177" s="335"/>
      <c r="S177" s="338"/>
      <c r="T177" s="338"/>
      <c r="U177" s="337"/>
      <c r="V177" s="239"/>
      <c r="W177" s="239"/>
      <c r="X177" s="239"/>
      <c r="Y177" s="324"/>
    </row>
    <row r="178" spans="1:25" ht="16.5" customHeight="1" thickBot="1">
      <c r="A178" s="145">
        <v>42</v>
      </c>
      <c r="B178" s="193"/>
      <c r="C178" s="339" t="s">
        <v>193</v>
      </c>
      <c r="D178" s="210"/>
      <c r="E178" s="149"/>
      <c r="F178" s="149"/>
      <c r="G178" s="149"/>
      <c r="H178" s="149"/>
      <c r="I178" s="149"/>
      <c r="J178" s="149"/>
      <c r="K178" s="149"/>
      <c r="L178" s="149"/>
      <c r="M178" s="195"/>
      <c r="N178" s="149"/>
      <c r="O178" s="323" t="s">
        <v>205</v>
      </c>
      <c r="P178" s="340"/>
      <c r="Q178" s="341"/>
      <c r="R178" s="341"/>
      <c r="S178" s="342"/>
      <c r="T178" s="342"/>
      <c r="U178" s="343"/>
      <c r="V178" s="239"/>
      <c r="W178" s="239"/>
      <c r="X178" s="239"/>
      <c r="Y178" s="324"/>
    </row>
    <row r="179" spans="1:25" ht="16.5" thickBot="1">
      <c r="A179" s="145">
        <v>43</v>
      </c>
      <c r="B179" s="193"/>
      <c r="C179" s="292">
        <f>IF(P172="","",P172)</f>
        <v>65</v>
      </c>
      <c r="D179" s="779" t="s">
        <v>216</v>
      </c>
      <c r="E179" s="779"/>
      <c r="F179" s="779"/>
      <c r="G179" s="779"/>
      <c r="H179" s="779"/>
      <c r="I179" s="779"/>
      <c r="J179" s="239"/>
      <c r="K179" s="239"/>
      <c r="L179" s="239"/>
      <c r="M179" s="195"/>
      <c r="N179" s="149"/>
      <c r="O179" s="159"/>
      <c r="P179" s="149"/>
      <c r="Q179" s="156" t="s">
        <v>206</v>
      </c>
      <c r="R179" s="149"/>
      <c r="S179" s="149"/>
      <c r="T179" s="239"/>
      <c r="U179" s="239"/>
      <c r="V179" s="239"/>
      <c r="W179" s="239"/>
      <c r="X179" s="239"/>
      <c r="Y179" s="324"/>
    </row>
    <row r="180" spans="1:25">
      <c r="A180" s="145">
        <v>44</v>
      </c>
      <c r="B180" s="193"/>
      <c r="C180" s="210"/>
      <c r="D180" s="774" t="s">
        <v>194</v>
      </c>
      <c r="E180" s="761" t="s">
        <v>195</v>
      </c>
      <c r="F180" s="761"/>
      <c r="G180" s="761"/>
      <c r="H180" s="325" t="s">
        <v>698</v>
      </c>
      <c r="I180" s="780" t="s">
        <v>196</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74" t="s">
        <v>194</v>
      </c>
      <c r="E181" s="325" t="s">
        <v>197</v>
      </c>
      <c r="F181" s="329" t="s">
        <v>198</v>
      </c>
      <c r="G181" s="329" t="s">
        <v>199</v>
      </c>
      <c r="H181" s="325" t="s">
        <v>200</v>
      </c>
      <c r="I181" s="780" t="s">
        <v>200</v>
      </c>
      <c r="J181" s="239"/>
      <c r="K181" s="239"/>
      <c r="L181" s="239"/>
      <c r="M181" s="195"/>
      <c r="N181" s="149"/>
      <c r="O181" s="344"/>
      <c r="P181" s="759" t="s">
        <v>207</v>
      </c>
      <c r="Q181" s="760"/>
      <c r="R181" s="760"/>
      <c r="S181" s="760"/>
      <c r="T181" s="760"/>
      <c r="U181" s="761"/>
      <c r="V181" s="239"/>
      <c r="W181" s="239"/>
      <c r="X181" s="239"/>
      <c r="Y181" s="324"/>
    </row>
    <row r="182" spans="1:25" ht="15.75" customHeight="1">
      <c r="A182" s="145">
        <v>46</v>
      </c>
      <c r="B182" s="193"/>
      <c r="C182" s="165" t="s">
        <v>202</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194</v>
      </c>
      <c r="Q182" s="763" t="s">
        <v>195</v>
      </c>
      <c r="R182" s="760"/>
      <c r="S182" s="761"/>
      <c r="T182" s="539" t="s">
        <v>698</v>
      </c>
      <c r="U182" s="764" t="s">
        <v>196</v>
      </c>
      <c r="V182" s="239"/>
      <c r="W182" s="239"/>
      <c r="X182" s="239"/>
      <c r="Y182" s="324"/>
    </row>
    <row r="183" spans="1:25" ht="16.5" thickBot="1">
      <c r="A183" s="145">
        <v>47</v>
      </c>
      <c r="B183" s="193"/>
      <c r="C183" s="165" t="s">
        <v>203</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194</v>
      </c>
      <c r="Q183" s="329" t="s">
        <v>197</v>
      </c>
      <c r="R183" s="329" t="s">
        <v>198</v>
      </c>
      <c r="S183" s="329" t="s">
        <v>199</v>
      </c>
      <c r="T183" s="329" t="s">
        <v>200</v>
      </c>
      <c r="U183" s="764" t="s">
        <v>194</v>
      </c>
      <c r="V183" s="239"/>
      <c r="W183" s="239"/>
      <c r="X183" s="239"/>
      <c r="Y183" s="324"/>
    </row>
    <row r="184" spans="1:25">
      <c r="A184" s="145">
        <v>48</v>
      </c>
      <c r="B184" s="193"/>
      <c r="C184" s="165" t="s">
        <v>204</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202</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5" thickBot="1">
      <c r="A185" s="145">
        <v>49</v>
      </c>
      <c r="B185" s="193"/>
      <c r="C185" s="165" t="s">
        <v>205</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203</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219</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204</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5" thickBot="1">
      <c r="A187" s="145">
        <v>51</v>
      </c>
      <c r="B187" s="193"/>
      <c r="C187" s="149" t="s">
        <v>220</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205</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178</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209</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5" thickBot="1">
      <c r="A189" s="145">
        <v>53</v>
      </c>
      <c r="B189" s="371"/>
      <c r="C189" s="210"/>
      <c r="D189" s="779" t="s">
        <v>221</v>
      </c>
      <c r="E189" s="779"/>
      <c r="F189" s="779"/>
      <c r="G189" s="779"/>
      <c r="H189" s="779"/>
      <c r="I189" s="779"/>
      <c r="J189" s="239"/>
      <c r="K189" s="239"/>
      <c r="L189" s="239"/>
      <c r="M189" s="240"/>
      <c r="N189" s="149"/>
      <c r="O189" s="159" t="s">
        <v>210</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202</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161</v>
      </c>
      <c r="Q190" s="156" t="s">
        <v>211</v>
      </c>
      <c r="R190" s="149"/>
      <c r="S190" s="149"/>
      <c r="T190" s="149"/>
      <c r="U190" s="149"/>
      <c r="V190" s="149"/>
      <c r="W190" s="149"/>
      <c r="X190" s="149"/>
      <c r="Y190" s="161"/>
    </row>
    <row r="191" spans="1:25">
      <c r="A191" s="145">
        <v>55</v>
      </c>
      <c r="B191" s="371"/>
      <c r="C191" s="165" t="s">
        <v>203</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212</v>
      </c>
      <c r="R191" s="149"/>
      <c r="S191" s="149"/>
      <c r="T191" s="149"/>
      <c r="U191" s="149"/>
      <c r="V191" s="149"/>
      <c r="W191" s="149"/>
      <c r="X191" s="149"/>
      <c r="Y191" s="161"/>
    </row>
    <row r="192" spans="1:25">
      <c r="A192" s="145">
        <v>56</v>
      </c>
      <c r="B192" s="371"/>
      <c r="C192" s="165" t="s">
        <v>204</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214</v>
      </c>
      <c r="R192" s="149"/>
      <c r="S192" s="149"/>
      <c r="T192" s="149"/>
      <c r="U192" s="149"/>
      <c r="V192" s="149"/>
      <c r="W192" s="149"/>
      <c r="X192" s="149"/>
      <c r="Y192" s="161"/>
    </row>
    <row r="193" spans="1:25">
      <c r="A193" s="145">
        <v>57</v>
      </c>
      <c r="B193" s="371"/>
      <c r="C193" s="165" t="s">
        <v>205</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215</v>
      </c>
      <c r="P193" s="149"/>
      <c r="Q193" s="149"/>
      <c r="R193" s="149"/>
      <c r="S193" s="149"/>
      <c r="T193" s="149"/>
      <c r="U193" s="149"/>
      <c r="V193" s="149"/>
      <c r="W193" s="149"/>
      <c r="X193" s="149"/>
      <c r="Y193" s="161"/>
    </row>
    <row r="194" spans="1:25" ht="16.5" thickBot="1">
      <c r="A194" s="145">
        <v>58</v>
      </c>
      <c r="B194" s="371"/>
      <c r="C194" s="165" t="s">
        <v>217</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178</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194</v>
      </c>
      <c r="Q195" s="329" t="s">
        <v>195</v>
      </c>
      <c r="R195" s="329"/>
      <c r="S195" s="329"/>
      <c r="T195" s="539" t="s">
        <v>698</v>
      </c>
      <c r="U195" s="764" t="s">
        <v>196</v>
      </c>
      <c r="V195" s="239"/>
      <c r="W195" s="239"/>
      <c r="X195" s="239"/>
      <c r="Y195" s="324"/>
    </row>
    <row r="196" spans="1:25" ht="16.5" thickBot="1">
      <c r="A196" s="145">
        <v>60</v>
      </c>
      <c r="B196" s="371"/>
      <c r="C196" s="246" t="s">
        <v>161</v>
      </c>
      <c r="D196" s="156" t="s">
        <v>222</v>
      </c>
      <c r="E196" s="239"/>
      <c r="F196" s="239"/>
      <c r="G196" s="239"/>
      <c r="H196" s="239"/>
      <c r="I196" s="239"/>
      <c r="J196" s="239"/>
      <c r="K196" s="239"/>
      <c r="L196" s="239"/>
      <c r="M196" s="240"/>
      <c r="N196" s="149"/>
      <c r="O196" s="159"/>
      <c r="P196" s="349" t="s">
        <v>194</v>
      </c>
      <c r="Q196" s="329" t="s">
        <v>197</v>
      </c>
      <c r="R196" s="329" t="s">
        <v>198</v>
      </c>
      <c r="S196" s="329" t="s">
        <v>199</v>
      </c>
      <c r="T196" s="329" t="s">
        <v>200</v>
      </c>
      <c r="U196" s="764" t="s">
        <v>194</v>
      </c>
      <c r="V196" s="239"/>
      <c r="W196" s="239"/>
      <c r="X196" s="239"/>
      <c r="Y196" s="324"/>
    </row>
    <row r="197" spans="1:25">
      <c r="A197" s="145">
        <v>61</v>
      </c>
      <c r="B197" s="371"/>
      <c r="C197" s="149"/>
      <c r="D197" s="156" t="s">
        <v>224</v>
      </c>
      <c r="E197" s="239"/>
      <c r="F197" s="239"/>
      <c r="G197" s="239"/>
      <c r="H197" s="239"/>
      <c r="I197" s="239"/>
      <c r="J197" s="239"/>
      <c r="K197" s="239"/>
      <c r="L197" s="239"/>
      <c r="M197" s="240"/>
      <c r="N197" s="149"/>
      <c r="O197" s="323" t="s">
        <v>202</v>
      </c>
      <c r="P197" s="373"/>
      <c r="Q197" s="374"/>
      <c r="R197" s="374"/>
      <c r="S197" s="374"/>
      <c r="T197" s="374"/>
      <c r="U197" s="333"/>
      <c r="V197" s="239"/>
      <c r="W197" s="239"/>
      <c r="X197" s="239"/>
      <c r="Y197" s="324"/>
    </row>
    <row r="198" spans="1:25">
      <c r="A198" s="145">
        <v>62</v>
      </c>
      <c r="B198" s="371"/>
      <c r="C198" s="149"/>
      <c r="D198" s="156" t="s">
        <v>225</v>
      </c>
      <c r="E198" s="239"/>
      <c r="F198" s="239"/>
      <c r="G198" s="239"/>
      <c r="H198" s="239"/>
      <c r="I198" s="239"/>
      <c r="J198" s="239"/>
      <c r="K198" s="239"/>
      <c r="L198" s="239"/>
      <c r="M198" s="240"/>
      <c r="N198" s="149"/>
      <c r="O198" s="323" t="s">
        <v>203</v>
      </c>
      <c r="P198" s="375"/>
      <c r="Q198" s="376"/>
      <c r="R198" s="376"/>
      <c r="S198" s="376"/>
      <c r="T198" s="377"/>
      <c r="U198" s="337"/>
      <c r="V198" s="239"/>
      <c r="W198" s="239"/>
      <c r="X198" s="239"/>
      <c r="Y198" s="324"/>
    </row>
    <row r="199" spans="1:25">
      <c r="A199" s="145">
        <v>63</v>
      </c>
      <c r="B199" s="371"/>
      <c r="C199" s="149"/>
      <c r="D199" s="156" t="s">
        <v>226</v>
      </c>
      <c r="E199" s="239"/>
      <c r="F199" s="239"/>
      <c r="G199" s="239"/>
      <c r="H199" s="239"/>
      <c r="I199" s="239"/>
      <c r="J199" s="239"/>
      <c r="K199" s="239"/>
      <c r="L199" s="239"/>
      <c r="M199" s="240"/>
      <c r="N199" s="149"/>
      <c r="O199" s="323" t="s">
        <v>204</v>
      </c>
      <c r="P199" s="375"/>
      <c r="Q199" s="376"/>
      <c r="R199" s="376"/>
      <c r="S199" s="376"/>
      <c r="T199" s="376"/>
      <c r="U199" s="337"/>
      <c r="V199" s="239"/>
      <c r="W199" s="239"/>
      <c r="X199" s="239"/>
      <c r="Y199" s="324"/>
    </row>
    <row r="200" spans="1:25">
      <c r="A200" s="145">
        <v>64</v>
      </c>
      <c r="B200" s="371"/>
      <c r="C200" s="149"/>
      <c r="D200" s="156" t="s">
        <v>227</v>
      </c>
      <c r="E200" s="239"/>
      <c r="F200" s="239"/>
      <c r="G200" s="239"/>
      <c r="H200" s="239"/>
      <c r="I200" s="239"/>
      <c r="J200" s="239"/>
      <c r="K200" s="239"/>
      <c r="L200" s="239"/>
      <c r="M200" s="240"/>
      <c r="N200" s="149"/>
      <c r="O200" s="323" t="s">
        <v>205</v>
      </c>
      <c r="P200" s="375"/>
      <c r="Q200" s="376"/>
      <c r="R200" s="376"/>
      <c r="S200" s="376"/>
      <c r="T200" s="376"/>
      <c r="U200" s="337"/>
      <c r="V200" s="239"/>
      <c r="W200" s="239"/>
      <c r="X200" s="239"/>
      <c r="Y200" s="324"/>
    </row>
    <row r="201" spans="1:25" ht="16.5" thickBot="1">
      <c r="A201" s="145">
        <v>65</v>
      </c>
      <c r="B201" s="371"/>
      <c r="C201" s="194"/>
      <c r="D201" s="317" t="s">
        <v>228</v>
      </c>
      <c r="E201" s="239"/>
      <c r="F201" s="239"/>
      <c r="G201" s="239"/>
      <c r="H201" s="239"/>
      <c r="I201" s="239"/>
      <c r="J201" s="239"/>
      <c r="K201" s="239"/>
      <c r="L201" s="239"/>
      <c r="M201" s="240"/>
      <c r="N201" s="149"/>
      <c r="O201" s="323" t="s">
        <v>217</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218</v>
      </c>
      <c r="R202" s="149"/>
      <c r="S202" s="149"/>
      <c r="T202" s="149"/>
      <c r="U202" s="194"/>
      <c r="V202" s="194"/>
      <c r="W202" s="194"/>
      <c r="X202" s="194"/>
      <c r="Y202" s="161"/>
    </row>
    <row r="203" spans="1:25" ht="16.5"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89</v>
      </c>
      <c r="D204" s="244" t="str">
        <f>IF($R$14="","",$R$14)</f>
        <v/>
      </c>
      <c r="E204" s="156"/>
      <c r="F204" s="156"/>
      <c r="G204" s="156"/>
      <c r="H204" s="156"/>
      <c r="I204" s="156"/>
      <c r="J204" s="156"/>
      <c r="K204" s="156"/>
      <c r="L204" s="241" t="s">
        <v>16</v>
      </c>
      <c r="M204" s="243" t="str">
        <f>IF($R$13="","",$R$13)</f>
        <v/>
      </c>
      <c r="N204" s="149"/>
      <c r="O204" s="344"/>
      <c r="P204" s="762" t="s">
        <v>207</v>
      </c>
      <c r="Q204" s="762"/>
      <c r="R204" s="762"/>
      <c r="S204" s="762"/>
      <c r="T204" s="762"/>
      <c r="U204" s="762"/>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194</v>
      </c>
      <c r="Q205" s="763" t="s">
        <v>195</v>
      </c>
      <c r="R205" s="760"/>
      <c r="S205" s="761"/>
      <c r="T205" s="539" t="s">
        <v>698</v>
      </c>
      <c r="U205" s="764" t="s">
        <v>196</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194</v>
      </c>
      <c r="Q206" s="329" t="s">
        <v>197</v>
      </c>
      <c r="R206" s="329" t="s">
        <v>198</v>
      </c>
      <c r="S206" s="329" t="s">
        <v>199</v>
      </c>
      <c r="T206" s="329" t="s">
        <v>200</v>
      </c>
      <c r="U206" s="764" t="s">
        <v>194</v>
      </c>
      <c r="V206" s="239"/>
      <c r="W206" s="239"/>
      <c r="X206" s="239"/>
      <c r="Y206" s="324"/>
    </row>
    <row r="207" spans="1:25" ht="16.5" thickTop="1">
      <c r="A207" s="145">
        <v>3</v>
      </c>
      <c r="B207" s="184"/>
      <c r="C207" s="186" t="str">
        <f>O232</f>
        <v>AEC Thickness Tracking – 2D</v>
      </c>
      <c r="D207" s="185"/>
      <c r="E207" s="185"/>
      <c r="F207" s="185"/>
      <c r="G207" s="185"/>
      <c r="H207" s="185"/>
      <c r="I207" s="462" t="s">
        <v>708</v>
      </c>
      <c r="J207" s="623">
        <f t="shared" ref="J207:J208" si="61">IF(V232="","",V232)</f>
        <v>4</v>
      </c>
      <c r="K207" s="185"/>
      <c r="L207" s="185"/>
      <c r="M207" s="187"/>
      <c r="N207" s="149"/>
      <c r="O207" s="323" t="s">
        <v>202</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231</v>
      </c>
      <c r="D208" s="309" t="str">
        <f>IF(P233="","",P233)</f>
        <v>Auto-filter</v>
      </c>
      <c r="E208" s="149"/>
      <c r="F208" s="165" t="s">
        <v>232</v>
      </c>
      <c r="G208" s="592">
        <f>IF(S233="","",S233)</f>
        <v>2</v>
      </c>
      <c r="H208" s="149"/>
      <c r="I208" s="165" t="s">
        <v>709</v>
      </c>
      <c r="J208" s="608">
        <f t="shared" si="61"/>
        <v>4</v>
      </c>
      <c r="K208" s="149"/>
      <c r="L208" s="149"/>
      <c r="M208" s="195"/>
      <c r="N208" s="149"/>
      <c r="O208" s="323" t="s">
        <v>203</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233</v>
      </c>
      <c r="J209" s="149"/>
      <c r="K209" s="210"/>
      <c r="L209" s="149"/>
      <c r="M209" s="195"/>
      <c r="N209" s="149"/>
      <c r="O209" s="323" t="s">
        <v>204</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5" thickBot="1">
      <c r="A210" s="145">
        <v>6</v>
      </c>
      <c r="B210" s="193"/>
      <c r="C210" s="149"/>
      <c r="D210" s="164" t="s">
        <v>235</v>
      </c>
      <c r="E210" s="164" t="s">
        <v>236</v>
      </c>
      <c r="F210" s="164" t="s">
        <v>237</v>
      </c>
      <c r="G210" s="164" t="s">
        <v>49</v>
      </c>
      <c r="H210" s="164" t="s">
        <v>238</v>
      </c>
      <c r="I210" s="164" t="s">
        <v>239</v>
      </c>
      <c r="J210" s="164" t="s">
        <v>240</v>
      </c>
      <c r="K210" s="210"/>
      <c r="L210" s="149"/>
      <c r="M210" s="195"/>
      <c r="N210" s="149"/>
      <c r="O210" s="323" t="s">
        <v>205</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5" thickBot="1">
      <c r="A211" s="145">
        <v>7</v>
      </c>
      <c r="B211" s="193"/>
      <c r="C211" s="149"/>
      <c r="D211" s="196">
        <f t="shared" ref="D211:G218" si="63">IF(P236="","",P236)</f>
        <v>2</v>
      </c>
      <c r="E211" s="197" t="str">
        <f t="shared" si="63"/>
        <v/>
      </c>
      <c r="F211" s="197" t="str">
        <f t="shared" si="63"/>
        <v/>
      </c>
      <c r="G211" s="197" t="str">
        <f t="shared" si="63"/>
        <v/>
      </c>
      <c r="H211" s="604" t="str">
        <f>IF(U236="","",U236)</f>
        <v/>
      </c>
      <c r="I211" s="197" t="str">
        <f t="shared" ref="I211:J218" si="64">IF(V236="","",V236)</f>
        <v/>
      </c>
      <c r="J211" s="359" t="str">
        <f t="shared" si="64"/>
        <v/>
      </c>
      <c r="K211" s="210"/>
      <c r="L211" s="149"/>
      <c r="M211" s="195"/>
      <c r="N211" s="149"/>
      <c r="O211" s="323" t="s">
        <v>217</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116</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223</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161</v>
      </c>
      <c r="Q215" s="156" t="s">
        <v>224</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225</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702</v>
      </c>
      <c r="R217" s="149"/>
      <c r="S217" s="149"/>
      <c r="T217" s="149"/>
      <c r="U217" s="149"/>
      <c r="V217" s="149"/>
      <c r="W217" s="149"/>
      <c r="X217" s="149"/>
      <c r="Y217" s="161"/>
    </row>
    <row r="218" spans="1:25" ht="16.5" thickBot="1">
      <c r="A218" s="145">
        <v>14</v>
      </c>
      <c r="B218" s="193"/>
      <c r="C218" s="149"/>
      <c r="D218" s="251">
        <f t="shared" si="63"/>
        <v>4</v>
      </c>
      <c r="E218" s="252" t="str">
        <f t="shared" si="63"/>
        <v/>
      </c>
      <c r="F218" s="252" t="str">
        <f t="shared" si="63"/>
        <v/>
      </c>
      <c r="G218" s="252" t="str">
        <f t="shared" si="63"/>
        <v/>
      </c>
      <c r="H218" s="605" t="str">
        <f t="shared" si="65"/>
        <v/>
      </c>
      <c r="I218" s="252" t="str">
        <f t="shared" si="64"/>
        <v/>
      </c>
      <c r="J218" s="363" t="str">
        <f t="shared" si="64"/>
        <v/>
      </c>
      <c r="K218" s="210"/>
      <c r="L218" s="149"/>
      <c r="M218" s="195"/>
      <c r="N218" s="149"/>
      <c r="O218" s="159"/>
      <c r="P218" s="149"/>
      <c r="Q218" s="156" t="s">
        <v>228</v>
      </c>
      <c r="R218" s="149"/>
      <c r="S218" s="149"/>
      <c r="T218" s="149"/>
      <c r="U218" s="149"/>
      <c r="V218" s="149"/>
      <c r="W218" s="149"/>
      <c r="X218" s="149"/>
      <c r="Y218" s="161"/>
    </row>
    <row r="219" spans="1:25" ht="16.5" thickBot="1">
      <c r="A219" s="145">
        <v>15</v>
      </c>
      <c r="B219" s="193"/>
      <c r="C219" s="149"/>
      <c r="D219" s="149"/>
      <c r="E219" s="149"/>
      <c r="F219" s="149"/>
      <c r="G219" s="165" t="s">
        <v>246</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161</v>
      </c>
      <c r="E220" s="156" t="s">
        <v>247</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229</v>
      </c>
      <c r="P221" s="149"/>
      <c r="Q221" s="164" t="s">
        <v>629</v>
      </c>
      <c r="R221" s="164" t="s">
        <v>630</v>
      </c>
      <c r="S221" s="164" t="s">
        <v>629</v>
      </c>
      <c r="T221" s="164" t="s">
        <v>630</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230</v>
      </c>
      <c r="Q222" s="280"/>
      <c r="R222" s="280"/>
      <c r="S222" s="280"/>
      <c r="T222" s="280"/>
      <c r="U222" s="239"/>
      <c r="V222" s="239"/>
      <c r="W222" s="239"/>
      <c r="X222" s="239"/>
      <c r="Y222" s="161"/>
    </row>
    <row r="223" spans="1:25">
      <c r="A223" s="145">
        <v>19</v>
      </c>
      <c r="B223" s="371"/>
      <c r="C223" s="165" t="s">
        <v>231</v>
      </c>
      <c r="D223" s="309" t="str">
        <f>IF(P248="","",P248)</f>
        <v>Auto-filter</v>
      </c>
      <c r="E223" s="149"/>
      <c r="F223" s="165" t="s">
        <v>232</v>
      </c>
      <c r="G223" s="592">
        <f>IF(S248="","",S248)</f>
        <v>2</v>
      </c>
      <c r="H223" s="149"/>
      <c r="I223" s="165" t="s">
        <v>708</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233</v>
      </c>
      <c r="J224" s="149"/>
      <c r="K224" s="239"/>
      <c r="L224" s="239"/>
      <c r="M224" s="240"/>
      <c r="N224" s="149"/>
      <c r="O224" s="159"/>
      <c r="P224" s="165" t="s">
        <v>175</v>
      </c>
      <c r="Q224" s="280"/>
      <c r="R224" s="280"/>
      <c r="S224" s="280"/>
      <c r="T224" s="280"/>
      <c r="U224" s="149"/>
      <c r="V224" s="149"/>
      <c r="W224" s="149"/>
      <c r="X224" s="149"/>
      <c r="Y224" s="161"/>
    </row>
    <row r="225" spans="1:25" ht="16.5" thickBot="1">
      <c r="A225" s="145">
        <v>21</v>
      </c>
      <c r="B225" s="371"/>
      <c r="C225" s="149"/>
      <c r="D225" s="164" t="s">
        <v>235</v>
      </c>
      <c r="E225" s="164" t="s">
        <v>236</v>
      </c>
      <c r="F225" s="164" t="s">
        <v>237</v>
      </c>
      <c r="G225" s="164" t="s">
        <v>49</v>
      </c>
      <c r="H225" s="164" t="s">
        <v>238</v>
      </c>
      <c r="I225" s="164" t="s">
        <v>239</v>
      </c>
      <c r="J225" s="164" t="s">
        <v>240</v>
      </c>
      <c r="K225" s="239"/>
      <c r="L225" s="239"/>
      <c r="M225" s="240"/>
      <c r="N225" s="149"/>
      <c r="O225" s="159"/>
      <c r="P225" s="165" t="s">
        <v>176</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604" t="str">
        <f>IF(U251="","",U251)</f>
        <v/>
      </c>
      <c r="I226" s="197" t="str">
        <f t="shared" ref="I226:J232" si="67">IF(V251="","",V251)</f>
        <v/>
      </c>
      <c r="J226" s="359" t="str">
        <f t="shared" si="67"/>
        <v/>
      </c>
      <c r="K226" s="239"/>
      <c r="L226" s="239"/>
      <c r="M226" s="240"/>
      <c r="N226" s="149"/>
      <c r="O226" s="159"/>
      <c r="P226" s="165" t="s">
        <v>234</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178</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241</v>
      </c>
      <c r="Q228" s="385" t="str">
        <f>IF(AB96="","",AB96)</f>
        <v/>
      </c>
      <c r="R228" s="385" t="str">
        <f>IF(AB97="","",AB97)</f>
        <v/>
      </c>
      <c r="S228" s="385" t="str">
        <f>IF(AB98="","",AB98)</f>
        <v/>
      </c>
      <c r="T228" s="385" t="str">
        <f>IF(AB99="","",AB99)</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161</v>
      </c>
      <c r="Q230" s="317" t="s">
        <v>242</v>
      </c>
      <c r="R230" s="194"/>
      <c r="S230" s="194"/>
      <c r="T230" s="194"/>
      <c r="U230" s="194"/>
      <c r="V230" s="194"/>
      <c r="W230" s="194"/>
      <c r="X230" s="194"/>
      <c r="Y230" s="161"/>
    </row>
    <row r="231" spans="1:25" ht="16.5"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243</v>
      </c>
      <c r="R231" s="171"/>
      <c r="S231" s="171"/>
      <c r="T231" s="171"/>
      <c r="U231" s="171"/>
      <c r="V231" s="171"/>
      <c r="W231" s="171"/>
      <c r="X231" s="171"/>
      <c r="Y231" s="172"/>
    </row>
    <row r="232" spans="1:25" ht="16.5" thickBot="1">
      <c r="A232" s="145">
        <v>28</v>
      </c>
      <c r="B232" s="371"/>
      <c r="C232" s="149"/>
      <c r="D232" s="251">
        <f t="shared" si="66"/>
        <v>8</v>
      </c>
      <c r="E232" s="252" t="str">
        <f t="shared" si="66"/>
        <v/>
      </c>
      <c r="F232" s="252" t="str">
        <f t="shared" si="66"/>
        <v/>
      </c>
      <c r="G232" s="252" t="str">
        <f t="shared" si="66"/>
        <v/>
      </c>
      <c r="H232" s="605" t="str">
        <f t="shared" si="68"/>
        <v/>
      </c>
      <c r="I232" s="252" t="str">
        <f t="shared" si="67"/>
        <v/>
      </c>
      <c r="J232" s="363" t="str">
        <f t="shared" si="67"/>
        <v/>
      </c>
      <c r="K232" s="239"/>
      <c r="L232" s="239"/>
      <c r="M232" s="240"/>
      <c r="N232" s="149"/>
      <c r="O232" s="281" t="s">
        <v>244</v>
      </c>
      <c r="P232" s="149"/>
      <c r="Q232" s="149"/>
      <c r="R232" s="149"/>
      <c r="S232" s="149"/>
      <c r="T232" s="149"/>
      <c r="U232" s="165" t="s">
        <v>708</v>
      </c>
      <c r="V232" s="282">
        <v>4</v>
      </c>
      <c r="W232" s="149" t="s">
        <v>245</v>
      </c>
      <c r="X232" s="149"/>
      <c r="Y232" s="161"/>
    </row>
    <row r="233" spans="1:25" ht="16.5" thickBot="1">
      <c r="A233" s="145">
        <v>29</v>
      </c>
      <c r="B233" s="371"/>
      <c r="C233" s="149"/>
      <c r="D233" s="149"/>
      <c r="E233" s="149"/>
      <c r="F233" s="149"/>
      <c r="G233" s="165" t="s">
        <v>246</v>
      </c>
      <c r="H233" s="383" t="str">
        <f t="shared" si="68"/>
        <v/>
      </c>
      <c r="I233" s="149"/>
      <c r="J233" s="383" t="str">
        <f>IF(W258="","",W258)</f>
        <v/>
      </c>
      <c r="K233" s="239"/>
      <c r="L233" s="239"/>
      <c r="M233" s="240"/>
      <c r="N233" s="149"/>
      <c r="O233" s="159" t="s">
        <v>231</v>
      </c>
      <c r="P233" s="387" t="s">
        <v>683</v>
      </c>
      <c r="Q233" s="149"/>
      <c r="R233" s="165" t="s">
        <v>232</v>
      </c>
      <c r="S233" s="282">
        <v>2</v>
      </c>
      <c r="T233" s="149"/>
      <c r="U233" s="165" t="s">
        <v>709</v>
      </c>
      <c r="V233" s="282">
        <v>4</v>
      </c>
      <c r="W233" s="149" t="s">
        <v>245</v>
      </c>
      <c r="X233" s="149"/>
      <c r="Y233" s="161"/>
    </row>
    <row r="234" spans="1:25">
      <c r="A234" s="145">
        <v>30</v>
      </c>
      <c r="B234" s="371"/>
      <c r="C234" s="149"/>
      <c r="D234" s="246" t="s">
        <v>161</v>
      </c>
      <c r="E234" s="156" t="s">
        <v>247</v>
      </c>
      <c r="F234" s="149"/>
      <c r="G234" s="149"/>
      <c r="H234" s="149"/>
      <c r="I234" s="149"/>
      <c r="J234" s="149"/>
      <c r="K234" s="239"/>
      <c r="L234" s="239"/>
      <c r="M234" s="240"/>
      <c r="N234" s="149"/>
      <c r="O234" s="159"/>
      <c r="P234" s="164" t="s">
        <v>46</v>
      </c>
      <c r="Q234" s="149"/>
      <c r="R234" s="149"/>
      <c r="S234" s="149"/>
      <c r="T234" s="149"/>
      <c r="U234" s="164"/>
      <c r="V234" s="164" t="s">
        <v>233</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235</v>
      </c>
      <c r="Q235" s="164" t="s">
        <v>236</v>
      </c>
      <c r="R235" s="164" t="s">
        <v>237</v>
      </c>
      <c r="S235" s="164" t="s">
        <v>49</v>
      </c>
      <c r="T235" s="164" t="s">
        <v>238</v>
      </c>
      <c r="U235" s="587" t="s">
        <v>703</v>
      </c>
      <c r="V235" s="164" t="s">
        <v>239</v>
      </c>
      <c r="W235" s="164" t="s">
        <v>240</v>
      </c>
      <c r="X235" s="149"/>
      <c r="Y235" s="161"/>
    </row>
    <row r="236" spans="1:25">
      <c r="A236" s="145">
        <v>32</v>
      </c>
      <c r="B236" s="193"/>
      <c r="C236" s="202" t="s">
        <v>250</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231</v>
      </c>
      <c r="D237" s="309" t="str">
        <f>IF(P263="","",P263)</f>
        <v>Auto-filter</v>
      </c>
      <c r="E237" s="149"/>
      <c r="F237" s="165" t="s">
        <v>232</v>
      </c>
      <c r="G237" s="592">
        <f>IF(S263="","",S263)</f>
        <v>2</v>
      </c>
      <c r="H237" s="164"/>
      <c r="I237" s="165" t="s">
        <v>175</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5" thickBot="1">
      <c r="A238" s="145">
        <v>34</v>
      </c>
      <c r="B238" s="193"/>
      <c r="C238" s="149"/>
      <c r="D238" s="210"/>
      <c r="E238" s="210"/>
      <c r="F238" s="210"/>
      <c r="G238" s="164" t="s">
        <v>233</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251</v>
      </c>
      <c r="E239" s="197" t="s">
        <v>49</v>
      </c>
      <c r="F239" s="197" t="s">
        <v>238</v>
      </c>
      <c r="G239" s="197" t="s">
        <v>239</v>
      </c>
      <c r="H239" s="197" t="s">
        <v>252</v>
      </c>
      <c r="I239" s="395" t="s">
        <v>253</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5"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248</v>
      </c>
      <c r="P243" s="401">
        <v>4</v>
      </c>
      <c r="Q243" s="402"/>
      <c r="R243" s="403"/>
      <c r="S243" s="403"/>
      <c r="T243" s="404"/>
      <c r="U243" s="405" t="str">
        <f>IF(T243="","",IF($V$233=-1,T243,(T243-50)/VLOOKUP(P243,Tables!A142:F146,MATCH($V$233,Tables!A142:F142))))</f>
        <v/>
      </c>
      <c r="V243" s="403"/>
      <c r="W243" s="363" t="str">
        <f t="shared" si="69"/>
        <v/>
      </c>
      <c r="X243" s="149"/>
      <c r="Y243" s="161"/>
    </row>
    <row r="244" spans="1:25" ht="16.5"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704</v>
      </c>
      <c r="R244" s="149"/>
      <c r="S244" s="239"/>
      <c r="T244" s="165" t="s">
        <v>246</v>
      </c>
      <c r="U244" s="406" t="str">
        <f>IF(U236="","",IF(O35=1,AVERAGE(U236:U242),AVERAGE(U236:U243)))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161</v>
      </c>
      <c r="Q245" s="156" t="s">
        <v>247</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1"/>
        <v>4</v>
      </c>
      <c r="E247" s="252" t="str">
        <f t="shared" si="72"/>
        <v/>
      </c>
      <c r="F247" s="605" t="str">
        <f t="shared" si="74"/>
        <v/>
      </c>
      <c r="G247" s="407" t="str">
        <f t="shared" si="75"/>
        <v/>
      </c>
      <c r="H247" s="407" t="str">
        <f t="shared" si="73"/>
        <v/>
      </c>
      <c r="I247" s="408" t="str">
        <f>IF(V272="","",IF(AND(V272&gt;=X272,V272&lt;=Y272),"Pass","Fail"))</f>
        <v/>
      </c>
      <c r="J247" s="210"/>
      <c r="K247" s="149"/>
      <c r="L247" s="149"/>
      <c r="M247" s="195"/>
      <c r="N247" s="149"/>
      <c r="O247" s="281" t="s">
        <v>249</v>
      </c>
      <c r="P247" s="149"/>
      <c r="Q247" s="149"/>
      <c r="R247" s="149"/>
      <c r="S247" s="149"/>
      <c r="T247" s="149"/>
      <c r="U247" s="149"/>
      <c r="V247" s="149"/>
      <c r="W247" s="149"/>
      <c r="X247" s="149"/>
      <c r="Y247" s="161"/>
    </row>
    <row r="248" spans="1:25">
      <c r="A248" s="145">
        <v>44</v>
      </c>
      <c r="B248" s="193"/>
      <c r="C248" s="149"/>
      <c r="D248" s="246" t="s">
        <v>161</v>
      </c>
      <c r="E248" s="317" t="s">
        <v>256</v>
      </c>
      <c r="F248" s="149"/>
      <c r="G248" s="149"/>
      <c r="H248" s="149"/>
      <c r="I248" s="149"/>
      <c r="J248" s="149"/>
      <c r="K248" s="149"/>
      <c r="L248" s="149"/>
      <c r="M248" s="195"/>
      <c r="N248" s="149"/>
      <c r="O248" s="159" t="s">
        <v>231</v>
      </c>
      <c r="P248" s="387" t="s">
        <v>683</v>
      </c>
      <c r="Q248" s="149"/>
      <c r="R248" s="165" t="s">
        <v>232</v>
      </c>
      <c r="S248" s="282">
        <v>2</v>
      </c>
      <c r="T248" s="149"/>
      <c r="U248" s="165" t="s">
        <v>708</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233</v>
      </c>
      <c r="W249" s="149"/>
      <c r="X249" s="149"/>
      <c r="Y249" s="161"/>
    </row>
    <row r="250" spans="1:25" ht="17.25" thickTop="1" thickBot="1">
      <c r="A250" s="145">
        <v>46</v>
      </c>
      <c r="B250" s="184"/>
      <c r="C250" s="186" t="s">
        <v>229</v>
      </c>
      <c r="D250" s="185"/>
      <c r="E250" s="463" t="s">
        <v>629</v>
      </c>
      <c r="F250" s="463" t="s">
        <v>630</v>
      </c>
      <c r="G250" s="463" t="s">
        <v>629</v>
      </c>
      <c r="H250" s="463" t="s">
        <v>630</v>
      </c>
      <c r="I250" s="185"/>
      <c r="J250" s="185"/>
      <c r="K250" s="185"/>
      <c r="L250" s="185"/>
      <c r="M250" s="187"/>
      <c r="N250" s="149"/>
      <c r="O250" s="159"/>
      <c r="P250" s="164" t="s">
        <v>235</v>
      </c>
      <c r="Q250" s="164" t="s">
        <v>236</v>
      </c>
      <c r="R250" s="164" t="s">
        <v>237</v>
      </c>
      <c r="S250" s="164" t="s">
        <v>49</v>
      </c>
      <c r="T250" s="164" t="s">
        <v>238</v>
      </c>
      <c r="U250" s="587" t="s">
        <v>703</v>
      </c>
      <c r="V250" s="164" t="s">
        <v>239</v>
      </c>
      <c r="W250" s="164" t="s">
        <v>240</v>
      </c>
      <c r="X250" s="149"/>
      <c r="Y250" s="161"/>
    </row>
    <row r="251" spans="1:25">
      <c r="A251" s="145">
        <v>47</v>
      </c>
      <c r="B251" s="193"/>
      <c r="C251" s="239"/>
      <c r="D251" s="165" t="s">
        <v>230</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5"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5" thickBot="1">
      <c r="A253" s="145">
        <v>49</v>
      </c>
      <c r="B253" s="193"/>
      <c r="C253" s="149"/>
      <c r="D253" s="165" t="s">
        <v>175</v>
      </c>
      <c r="E253" s="205" t="str">
        <f t="shared" si="76"/>
        <v/>
      </c>
      <c r="F253" s="206" t="str">
        <f t="shared" si="76"/>
        <v/>
      </c>
      <c r="G253" s="206" t="str">
        <f t="shared" si="76"/>
        <v/>
      </c>
      <c r="H253" s="397" t="str">
        <f t="shared" si="76"/>
        <v/>
      </c>
      <c r="J253" s="165" t="s">
        <v>178</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176</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5" thickBot="1">
      <c r="A255" s="145">
        <v>51</v>
      </c>
      <c r="B255" s="193"/>
      <c r="C255" s="149"/>
      <c r="D255" s="165" t="s">
        <v>234</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5" thickBot="1">
      <c r="A256" s="145">
        <v>52</v>
      </c>
      <c r="B256" s="211"/>
      <c r="C256" s="212"/>
      <c r="D256" s="410" t="s">
        <v>161</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5" thickBot="1">
      <c r="A258" s="145">
        <v>54</v>
      </c>
      <c r="B258" s="193"/>
      <c r="C258" s="202" t="s">
        <v>257</v>
      </c>
      <c r="D258" s="149"/>
      <c r="E258" s="149"/>
      <c r="F258" s="149"/>
      <c r="G258" s="149"/>
      <c r="H258" s="149"/>
      <c r="I258" s="149"/>
      <c r="J258" s="149"/>
      <c r="K258" s="149"/>
      <c r="L258" s="149"/>
      <c r="M258" s="195"/>
      <c r="N258" s="149"/>
      <c r="O258" s="159"/>
      <c r="P258" s="149"/>
      <c r="Q258" s="156" t="s">
        <v>704</v>
      </c>
      <c r="R258" s="149"/>
      <c r="S258" s="239"/>
      <c r="T258" s="165" t="s">
        <v>246</v>
      </c>
      <c r="U258" s="406" t="str">
        <f>IF(U251="","",AVERAGE(U251:U257))</f>
        <v/>
      </c>
      <c r="V258" s="149"/>
      <c r="W258" s="411" t="str">
        <f>IF(W251="","",IF(MAX(W251:W257)&gt;0.1,"Fail","Pass"))</f>
        <v/>
      </c>
      <c r="X258" s="149"/>
      <c r="Y258" s="161"/>
    </row>
    <row r="259" spans="1:29" ht="16.5" thickBot="1">
      <c r="A259" s="145">
        <v>55</v>
      </c>
      <c r="B259" s="193"/>
      <c r="C259" s="149"/>
      <c r="D259" s="777" t="s">
        <v>258</v>
      </c>
      <c r="E259" s="777"/>
      <c r="F259" s="210"/>
      <c r="G259" s="777" t="s">
        <v>259</v>
      </c>
      <c r="H259" s="777"/>
      <c r="I259" s="149"/>
      <c r="J259" s="210"/>
      <c r="K259" s="782" t="s">
        <v>260</v>
      </c>
      <c r="L259" s="782"/>
      <c r="M259" s="240"/>
      <c r="N259" s="149"/>
      <c r="O259" s="159"/>
      <c r="P259" s="246" t="s">
        <v>161</v>
      </c>
      <c r="Q259" s="156" t="s">
        <v>247</v>
      </c>
      <c r="R259" s="149"/>
      <c r="S259" s="149"/>
      <c r="T259" s="149"/>
      <c r="U259" s="149"/>
      <c r="V259" s="149"/>
      <c r="W259" s="210"/>
      <c r="X259" s="149"/>
      <c r="Y259" s="161"/>
    </row>
    <row r="260" spans="1:29" ht="16.5" thickBot="1">
      <c r="A260" s="145">
        <v>56</v>
      </c>
      <c r="B260" s="193"/>
      <c r="C260" s="210"/>
      <c r="D260" s="316" t="s">
        <v>175</v>
      </c>
      <c r="E260" s="388">
        <f t="shared" ref="E260:E265" si="79">IF(Q471="","",Q471)</f>
        <v>0</v>
      </c>
      <c r="F260" s="149"/>
      <c r="G260" s="164" t="s">
        <v>262</v>
      </c>
      <c r="H260" s="164" t="s">
        <v>263</v>
      </c>
      <c r="I260" s="164" t="s">
        <v>200</v>
      </c>
      <c r="J260" s="210"/>
      <c r="K260" s="164" t="s">
        <v>197</v>
      </c>
      <c r="L260" s="339" t="s">
        <v>199</v>
      </c>
      <c r="M260" s="240"/>
      <c r="N260" s="149"/>
      <c r="O260" s="159"/>
      <c r="P260" s="239"/>
      <c r="Q260" s="239"/>
      <c r="R260" s="239"/>
      <c r="S260" s="239"/>
      <c r="T260" s="239"/>
      <c r="U260" s="239"/>
      <c r="V260" s="239"/>
      <c r="W260" s="149"/>
      <c r="X260" s="149"/>
      <c r="Y260" s="161"/>
    </row>
    <row r="261" spans="1:29" ht="16.5" thickBot="1">
      <c r="A261" s="145">
        <v>57</v>
      </c>
      <c r="B261" s="193"/>
      <c r="C261" s="210"/>
      <c r="D261" s="316" t="s">
        <v>265</v>
      </c>
      <c r="E261" s="392">
        <f t="shared" si="79"/>
        <v>0</v>
      </c>
      <c r="F261" s="165" t="s">
        <v>175</v>
      </c>
      <c r="G261" s="196">
        <f t="shared" ref="G261:G266" si="80">IF(P487="","",P487)</f>
        <v>0</v>
      </c>
      <c r="H261" s="197" t="str">
        <f t="shared" ref="H261:H266" si="81">IF(R487="","",R487)</f>
        <v/>
      </c>
      <c r="I261" s="412" t="str">
        <f t="shared" ref="I261:I266" si="82">IF(T487="","",T487)</f>
        <v/>
      </c>
      <c r="J261" s="210"/>
      <c r="K261" s="165" t="s">
        <v>266</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268</v>
      </c>
      <c r="E262" s="392" t="str">
        <f t="shared" si="79"/>
        <v/>
      </c>
      <c r="F262" s="165" t="s">
        <v>265</v>
      </c>
      <c r="G262" s="205">
        <f t="shared" si="80"/>
        <v>0</v>
      </c>
      <c r="H262" s="206" t="str">
        <f t="shared" si="81"/>
        <v/>
      </c>
      <c r="I262" s="397" t="str">
        <f t="shared" si="82"/>
        <v/>
      </c>
      <c r="J262" s="165" t="s">
        <v>269</v>
      </c>
      <c r="K262" s="196" t="str">
        <f t="shared" ref="K262:L264" si="83">IF(Q481="","",Q481)</f>
        <v/>
      </c>
      <c r="L262" s="412" t="str">
        <f t="shared" si="83"/>
        <v/>
      </c>
      <c r="M262" s="240"/>
      <c r="N262" s="149"/>
      <c r="O262" s="281" t="s">
        <v>250</v>
      </c>
      <c r="P262" s="149"/>
      <c r="Q262" s="149"/>
      <c r="R262" s="149"/>
      <c r="S262" s="149"/>
      <c r="T262" s="149"/>
      <c r="U262" s="149"/>
      <c r="V262" s="149"/>
      <c r="W262" s="149"/>
      <c r="X262" s="149"/>
      <c r="Y262" s="161"/>
    </row>
    <row r="263" spans="1:29">
      <c r="A263" s="145">
        <v>59</v>
      </c>
      <c r="B263" s="193"/>
      <c r="C263" s="210"/>
      <c r="D263" s="316" t="s">
        <v>271</v>
      </c>
      <c r="E263" s="392" t="str">
        <f t="shared" si="79"/>
        <v/>
      </c>
      <c r="F263" s="165" t="s">
        <v>177</v>
      </c>
      <c r="G263" s="205">
        <f t="shared" si="80"/>
        <v>0</v>
      </c>
      <c r="H263" s="206" t="str">
        <f t="shared" si="81"/>
        <v/>
      </c>
      <c r="I263" s="397" t="str">
        <f t="shared" si="82"/>
        <v/>
      </c>
      <c r="J263" s="165" t="s">
        <v>272</v>
      </c>
      <c r="K263" s="205" t="str">
        <f t="shared" si="83"/>
        <v/>
      </c>
      <c r="L263" s="397" t="str">
        <f t="shared" si="83"/>
        <v/>
      </c>
      <c r="M263" s="240"/>
      <c r="N263" s="149"/>
      <c r="O263" s="159" t="s">
        <v>231</v>
      </c>
      <c r="P263" s="283" t="str">
        <f>P233</f>
        <v>Auto-filter</v>
      </c>
      <c r="Q263" s="149"/>
      <c r="R263" s="165" t="s">
        <v>232</v>
      </c>
      <c r="S263" s="283">
        <f>S233</f>
        <v>2</v>
      </c>
      <c r="T263" s="164" t="s">
        <v>233</v>
      </c>
      <c r="U263" s="210"/>
      <c r="V263" s="149"/>
      <c r="W263" s="149"/>
      <c r="X263" s="760" t="str">
        <f>IF($O$33=1,AB263,Z263)</f>
        <v>Selenia</v>
      </c>
      <c r="Y263" s="781"/>
      <c r="Z263" s="153" t="s">
        <v>583</v>
      </c>
      <c r="AB263" s="153" t="s">
        <v>626</v>
      </c>
    </row>
    <row r="264" spans="1:29" ht="16.5" thickBot="1">
      <c r="A264" s="145">
        <v>60</v>
      </c>
      <c r="B264" s="193"/>
      <c r="C264" s="210"/>
      <c r="D264" s="316" t="s">
        <v>276</v>
      </c>
      <c r="E264" s="392" t="str">
        <f t="shared" si="79"/>
        <v/>
      </c>
      <c r="F264" s="165" t="s">
        <v>269</v>
      </c>
      <c r="G264" s="205" t="str">
        <f t="shared" si="80"/>
        <v/>
      </c>
      <c r="H264" s="206" t="str">
        <f t="shared" si="81"/>
        <v/>
      </c>
      <c r="I264" s="397" t="str">
        <f t="shared" si="82"/>
        <v/>
      </c>
      <c r="J264" s="165" t="s">
        <v>277</v>
      </c>
      <c r="K264" s="251" t="str">
        <f t="shared" si="83"/>
        <v/>
      </c>
      <c r="L264" s="408" t="str">
        <f t="shared" si="83"/>
        <v/>
      </c>
      <c r="M264" s="240"/>
      <c r="N264" s="149"/>
      <c r="O264" s="159"/>
      <c r="P264" s="164" t="s">
        <v>251</v>
      </c>
      <c r="Q264" s="164" t="s">
        <v>237</v>
      </c>
      <c r="R264" s="164" t="s">
        <v>49</v>
      </c>
      <c r="S264" s="164" t="s">
        <v>238</v>
      </c>
      <c r="T264" s="164" t="s">
        <v>239</v>
      </c>
      <c r="U264" s="587" t="s">
        <v>703</v>
      </c>
      <c r="V264" s="164" t="s">
        <v>252</v>
      </c>
      <c r="W264" s="149"/>
      <c r="X264" s="417" t="s">
        <v>254</v>
      </c>
      <c r="Y264" s="416" t="s">
        <v>255</v>
      </c>
      <c r="Z264" s="153" t="s">
        <v>254</v>
      </c>
      <c r="AA264" s="153" t="s">
        <v>255</v>
      </c>
      <c r="AB264" s="153" t="s">
        <v>254</v>
      </c>
      <c r="AC264" s="153" t="s">
        <v>255</v>
      </c>
    </row>
    <row r="265" spans="1:29" ht="16.5" thickBot="1">
      <c r="A265" s="145">
        <v>61</v>
      </c>
      <c r="B265" s="193"/>
      <c r="C265" s="210"/>
      <c r="D265" s="316" t="s">
        <v>279</v>
      </c>
      <c r="E265" s="392" t="str">
        <f t="shared" si="79"/>
        <v/>
      </c>
      <c r="F265" s="165" t="s">
        <v>272</v>
      </c>
      <c r="G265" s="205" t="str">
        <f t="shared" si="80"/>
        <v/>
      </c>
      <c r="H265" s="206" t="str">
        <f t="shared" si="81"/>
        <v/>
      </c>
      <c r="I265" s="397" t="str">
        <f t="shared" si="82"/>
        <v/>
      </c>
      <c r="J265" s="210"/>
      <c r="K265" s="165" t="s">
        <v>266</v>
      </c>
      <c r="L265" s="418" t="str">
        <f>IF(V479="","",V479)</f>
        <v/>
      </c>
      <c r="M265" s="240"/>
      <c r="N265" s="149"/>
      <c r="O265" s="159"/>
      <c r="P265" s="196">
        <v>-3</v>
      </c>
      <c r="Q265" s="390"/>
      <c r="R265" s="390"/>
      <c r="S265" s="390"/>
      <c r="T265" s="419"/>
      <c r="U265" s="588"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269</v>
      </c>
      <c r="E266" s="392" t="str">
        <f>IF(U471="","",U471)</f>
        <v/>
      </c>
      <c r="F266" s="165" t="s">
        <v>277</v>
      </c>
      <c r="G266" s="251" t="str">
        <f t="shared" si="80"/>
        <v/>
      </c>
      <c r="H266" s="252" t="str">
        <f t="shared" si="81"/>
        <v/>
      </c>
      <c r="I266" s="408" t="str">
        <f t="shared" si="82"/>
        <v/>
      </c>
      <c r="J266" s="165" t="s">
        <v>269</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272</v>
      </c>
      <c r="E267" s="392" t="str">
        <f>IF(U472="","",U472)</f>
        <v/>
      </c>
      <c r="F267" s="234" t="s">
        <v>161</v>
      </c>
      <c r="G267" s="149"/>
      <c r="H267" s="149"/>
      <c r="I267" s="149"/>
      <c r="J267" s="165" t="s">
        <v>272</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5" thickBot="1">
      <c r="A268" s="145">
        <v>64</v>
      </c>
      <c r="B268" s="193"/>
      <c r="C268" s="194"/>
      <c r="D268" s="316" t="s">
        <v>277</v>
      </c>
      <c r="E268" s="401" t="str">
        <f>IF(U473="","",U473)</f>
        <v/>
      </c>
      <c r="F268" s="317" t="s">
        <v>283</v>
      </c>
      <c r="G268" s="422"/>
      <c r="H268" s="194"/>
      <c r="I268" s="194"/>
      <c r="J268" s="316" t="s">
        <v>277</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285</v>
      </c>
      <c r="G269" s="422"/>
      <c r="H269" s="586"/>
      <c r="I269" s="586"/>
      <c r="J269" s="586"/>
      <c r="K269" s="586"/>
      <c r="L269" s="586"/>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5"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5" thickBot="1">
      <c r="A272" s="145">
        <v>68</v>
      </c>
      <c r="B272" s="149"/>
      <c r="C272" s="241" t="s">
        <v>89</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4"/>
        <v/>
      </c>
      <c r="V272" s="253" t="str">
        <f t="shared" si="91"/>
        <v/>
      </c>
      <c r="W272" s="149"/>
      <c r="X272" s="417">
        <f t="shared" si="89"/>
        <v>1.44</v>
      </c>
      <c r="Y272" s="416">
        <f t="shared" si="90"/>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704</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161</v>
      </c>
      <c r="Q274" s="317" t="s">
        <v>256</v>
      </c>
      <c r="R274" s="194"/>
      <c r="S274" s="194"/>
      <c r="T274" s="194"/>
      <c r="U274" s="194"/>
      <c r="V274" s="194"/>
      <c r="W274" s="194"/>
      <c r="X274" s="194"/>
      <c r="Y274" s="161"/>
    </row>
    <row r="275" spans="1:25" ht="19.5" thickTop="1">
      <c r="A275" s="145">
        <v>3</v>
      </c>
      <c r="B275" s="641" t="s">
        <v>732</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714</v>
      </c>
      <c r="D277" s="625"/>
      <c r="E277" s="625"/>
      <c r="F277" s="625"/>
      <c r="G277" s="625"/>
      <c r="H277" s="625"/>
      <c r="I277" s="625"/>
      <c r="J277" s="625"/>
      <c r="K277" s="625"/>
      <c r="L277" s="625"/>
      <c r="M277" s="626"/>
      <c r="N277" s="149"/>
      <c r="O277" s="621" t="s">
        <v>714</v>
      </c>
      <c r="Y277" s="161"/>
    </row>
    <row r="278" spans="1:25">
      <c r="A278" s="145">
        <v>6</v>
      </c>
      <c r="B278" s="624"/>
      <c r="C278" s="316" t="s">
        <v>231</v>
      </c>
      <c r="D278" s="309" t="str">
        <f>IF(P278="","",P278)</f>
        <v>Auto-filter</v>
      </c>
      <c r="E278" s="194"/>
      <c r="F278" s="316" t="s">
        <v>232</v>
      </c>
      <c r="G278" s="619">
        <f>IF(S278="","",S278)</f>
        <v>2</v>
      </c>
      <c r="H278" s="625"/>
      <c r="I278" s="316" t="s">
        <v>708</v>
      </c>
      <c r="J278" s="619">
        <f>IF(V278="","",V278)</f>
        <v>0</v>
      </c>
      <c r="K278" s="625"/>
      <c r="L278" s="625"/>
      <c r="M278" s="626"/>
      <c r="N278" s="149"/>
      <c r="O278" s="159" t="s">
        <v>231</v>
      </c>
      <c r="P278" s="387" t="s">
        <v>683</v>
      </c>
      <c r="Q278" s="149"/>
      <c r="R278" s="165" t="s">
        <v>232</v>
      </c>
      <c r="S278" s="282">
        <v>2</v>
      </c>
      <c r="T278" s="149"/>
      <c r="U278" s="165" t="s">
        <v>708</v>
      </c>
      <c r="V278" s="282">
        <v>0</v>
      </c>
      <c r="W278" s="149"/>
      <c r="Y278" s="161"/>
    </row>
    <row r="279" spans="1:25">
      <c r="A279" s="145">
        <v>7</v>
      </c>
      <c r="B279" s="624"/>
      <c r="C279" s="625"/>
      <c r="D279" s="473" t="s">
        <v>46</v>
      </c>
      <c r="E279" s="194"/>
      <c r="F279" s="194"/>
      <c r="G279" s="194"/>
      <c r="H279" s="194"/>
      <c r="I279" s="617" t="s">
        <v>233</v>
      </c>
      <c r="J279" s="194"/>
      <c r="K279" s="625"/>
      <c r="L279" s="625"/>
      <c r="M279" s="626"/>
      <c r="N279" s="149"/>
      <c r="O279" s="159"/>
      <c r="P279" s="611" t="s">
        <v>46</v>
      </c>
      <c r="Q279" s="149"/>
      <c r="R279" s="149"/>
      <c r="S279" s="149"/>
      <c r="T279" s="149"/>
      <c r="U279" s="611"/>
      <c r="V279" s="611" t="s">
        <v>233</v>
      </c>
      <c r="W279" s="149"/>
      <c r="Y279" s="161"/>
    </row>
    <row r="280" spans="1:25" ht="16.5" thickBot="1">
      <c r="A280" s="145">
        <v>8</v>
      </c>
      <c r="B280" s="624"/>
      <c r="C280" s="625"/>
      <c r="D280" s="617" t="s">
        <v>235</v>
      </c>
      <c r="E280" s="617" t="s">
        <v>236</v>
      </c>
      <c r="F280" s="617" t="s">
        <v>237</v>
      </c>
      <c r="G280" s="617" t="s">
        <v>49</v>
      </c>
      <c r="H280" s="617" t="s">
        <v>238</v>
      </c>
      <c r="I280" s="617" t="s">
        <v>239</v>
      </c>
      <c r="J280" s="617" t="s">
        <v>240</v>
      </c>
      <c r="K280" s="625"/>
      <c r="L280" s="625"/>
      <c r="M280" s="626"/>
      <c r="N280" s="149"/>
      <c r="O280" s="159"/>
      <c r="P280" s="611" t="s">
        <v>235</v>
      </c>
      <c r="Q280" s="611" t="s">
        <v>236</v>
      </c>
      <c r="R280" s="611" t="s">
        <v>237</v>
      </c>
      <c r="S280" s="611" t="s">
        <v>49</v>
      </c>
      <c r="T280" s="611" t="s">
        <v>238</v>
      </c>
      <c r="U280" s="587" t="s">
        <v>703</v>
      </c>
      <c r="V280" s="611" t="s">
        <v>239</v>
      </c>
      <c r="W280" s="611" t="s">
        <v>240</v>
      </c>
      <c r="Y280" s="161"/>
    </row>
    <row r="281" spans="1:25">
      <c r="A281" s="145">
        <v>9</v>
      </c>
      <c r="B281" s="624"/>
      <c r="C281" s="625"/>
      <c r="D281" s="196">
        <f t="shared" ref="D281:G287" si="92">IF(P281="","",P281)</f>
        <v>2</v>
      </c>
      <c r="E281" s="197" t="str">
        <f t="shared" si="92"/>
        <v/>
      </c>
      <c r="F281" s="197" t="str">
        <f t="shared" si="92"/>
        <v/>
      </c>
      <c r="G281" s="197" t="str">
        <f t="shared" si="92"/>
        <v/>
      </c>
      <c r="H281" s="604" t="str">
        <f t="shared" ref="H281:J287" si="93">IF(U281="","",U281)</f>
        <v/>
      </c>
      <c r="I281" s="197" t="str">
        <f t="shared" si="93"/>
        <v/>
      </c>
      <c r="J281" s="359" t="str">
        <f t="shared" si="93"/>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2"/>
        <v>4</v>
      </c>
      <c r="E282" s="206" t="str">
        <f t="shared" si="92"/>
        <v/>
      </c>
      <c r="F282" s="206" t="str">
        <f t="shared" si="92"/>
        <v/>
      </c>
      <c r="G282" s="206" t="str">
        <f t="shared" si="92"/>
        <v/>
      </c>
      <c r="H282" s="399" t="str">
        <f t="shared" si="93"/>
        <v/>
      </c>
      <c r="I282" s="206" t="str">
        <f t="shared" si="93"/>
        <v/>
      </c>
      <c r="J282" s="348" t="str">
        <f t="shared" si="93"/>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2"/>
        <v>4</v>
      </c>
      <c r="E283" s="206">
        <f t="shared" si="92"/>
        <v>0</v>
      </c>
      <c r="F283" s="206">
        <f t="shared" si="92"/>
        <v>0</v>
      </c>
      <c r="G283" s="206" t="str">
        <f t="shared" si="92"/>
        <v/>
      </c>
      <c r="H283" s="399" t="str">
        <f t="shared" si="93"/>
        <v/>
      </c>
      <c r="I283" s="206" t="str">
        <f t="shared" si="93"/>
        <v/>
      </c>
      <c r="J283" s="348" t="str">
        <f t="shared" si="93"/>
        <v/>
      </c>
      <c r="K283" s="625"/>
      <c r="L283" s="625"/>
      <c r="M283" s="626"/>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24"/>
      <c r="C284" s="625"/>
      <c r="D284" s="205">
        <f t="shared" si="92"/>
        <v>4</v>
      </c>
      <c r="E284" s="206">
        <f t="shared" si="92"/>
        <v>0</v>
      </c>
      <c r="F284" s="206">
        <f t="shared" si="92"/>
        <v>0</v>
      </c>
      <c r="G284" s="206" t="str">
        <f t="shared" si="92"/>
        <v/>
      </c>
      <c r="H284" s="399" t="str">
        <f t="shared" si="93"/>
        <v/>
      </c>
      <c r="I284" s="206" t="str">
        <f t="shared" si="93"/>
        <v/>
      </c>
      <c r="J284" s="348" t="str">
        <f t="shared" si="93"/>
        <v/>
      </c>
      <c r="K284" s="625"/>
      <c r="L284" s="625"/>
      <c r="M284" s="626"/>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24"/>
      <c r="C285" s="625"/>
      <c r="D285" s="205">
        <f t="shared" si="92"/>
        <v>4</v>
      </c>
      <c r="E285" s="206">
        <f t="shared" si="92"/>
        <v>0</v>
      </c>
      <c r="F285" s="206">
        <f t="shared" si="92"/>
        <v>0</v>
      </c>
      <c r="G285" s="206" t="str">
        <f t="shared" si="92"/>
        <v/>
      </c>
      <c r="H285" s="399" t="str">
        <f t="shared" si="93"/>
        <v/>
      </c>
      <c r="I285" s="206" t="str">
        <f t="shared" si="93"/>
        <v/>
      </c>
      <c r="J285" s="348" t="str">
        <f t="shared" si="93"/>
        <v/>
      </c>
      <c r="K285" s="625"/>
      <c r="L285" s="625"/>
      <c r="M285" s="626"/>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24"/>
      <c r="C286" s="625"/>
      <c r="D286" s="205">
        <f t="shared" si="92"/>
        <v>6</v>
      </c>
      <c r="E286" s="206" t="str">
        <f t="shared" si="92"/>
        <v/>
      </c>
      <c r="F286" s="206" t="str">
        <f t="shared" si="92"/>
        <v/>
      </c>
      <c r="G286" s="206" t="str">
        <f t="shared" si="92"/>
        <v/>
      </c>
      <c r="H286" s="399" t="str">
        <f t="shared" si="93"/>
        <v/>
      </c>
      <c r="I286" s="206" t="str">
        <f t="shared" si="93"/>
        <v/>
      </c>
      <c r="J286" s="348" t="str">
        <f t="shared" si="93"/>
        <v/>
      </c>
      <c r="K286" s="625"/>
      <c r="L286" s="625"/>
      <c r="M286" s="626"/>
      <c r="N286" s="149"/>
      <c r="O286" s="159"/>
      <c r="P286" s="392">
        <v>6</v>
      </c>
      <c r="Q286" s="393"/>
      <c r="R286" s="280"/>
      <c r="S286" s="280"/>
      <c r="T286" s="398"/>
      <c r="U286" s="394" t="str">
        <f>IF(T286="","",(T286-50)/VLOOKUP(P286,Tables!$A$148:$B$152,MATCH($V$278,Tables!$A$148:$B$148)))</f>
        <v/>
      </c>
      <c r="V286" s="280"/>
      <c r="W286" s="348" t="str">
        <f t="shared" si="95"/>
        <v/>
      </c>
      <c r="Y286" s="161"/>
    </row>
    <row r="287" spans="1:25" ht="16.5" thickBot="1">
      <c r="A287" s="145">
        <v>15</v>
      </c>
      <c r="B287" s="624"/>
      <c r="C287" s="625"/>
      <c r="D287" s="251">
        <f t="shared" si="92"/>
        <v>8</v>
      </c>
      <c r="E287" s="252" t="str">
        <f t="shared" si="92"/>
        <v/>
      </c>
      <c r="F287" s="252" t="str">
        <f t="shared" si="92"/>
        <v/>
      </c>
      <c r="G287" s="252" t="str">
        <f t="shared" si="92"/>
        <v/>
      </c>
      <c r="H287" s="605" t="str">
        <f t="shared" si="93"/>
        <v/>
      </c>
      <c r="I287" s="252" t="str">
        <f t="shared" si="93"/>
        <v/>
      </c>
      <c r="J287" s="363" t="str">
        <f t="shared" si="93"/>
        <v/>
      </c>
      <c r="K287" s="625"/>
      <c r="L287" s="625"/>
      <c r="M287" s="626"/>
      <c r="N287" s="149"/>
      <c r="O287" s="159"/>
      <c r="P287" s="401">
        <v>8</v>
      </c>
      <c r="Q287" s="402"/>
      <c r="R287" s="403"/>
      <c r="S287" s="403"/>
      <c r="T287" s="404"/>
      <c r="U287" s="405" t="str">
        <f>IF(T287="","",(T287-50)/VLOOKUP(P287,Tables!$A$148:$B$152,MATCH($V$278,Tables!$A$148:$B$148)))</f>
        <v/>
      </c>
      <c r="V287" s="403"/>
      <c r="W287" s="363" t="str">
        <f t="shared" si="95"/>
        <v/>
      </c>
      <c r="Y287" s="161"/>
    </row>
    <row r="288" spans="1:25" ht="16.5" thickBot="1">
      <c r="A288" s="145">
        <v>16</v>
      </c>
      <c r="B288" s="624"/>
      <c r="C288" s="625"/>
      <c r="D288" s="194"/>
      <c r="E288" s="194"/>
      <c r="F288" s="194"/>
      <c r="G288" s="316" t="s">
        <v>246</v>
      </c>
      <c r="H288" s="383" t="str">
        <f>IF(U288="","",U288)</f>
        <v/>
      </c>
      <c r="I288" s="194"/>
      <c r="J288" s="383" t="str">
        <f>IF(W288="","",W288)</f>
        <v/>
      </c>
      <c r="K288" s="625"/>
      <c r="L288" s="625"/>
      <c r="M288" s="626"/>
      <c r="N288" s="149"/>
      <c r="O288" s="159"/>
      <c r="P288" s="149"/>
      <c r="Q288" s="156" t="s">
        <v>704</v>
      </c>
      <c r="R288" s="149"/>
      <c r="S288" s="239"/>
      <c r="T288" s="165" t="s">
        <v>246</v>
      </c>
      <c r="U288" s="406" t="str">
        <f>IF(U281="","",AVERAGE(U281:U287))</f>
        <v/>
      </c>
      <c r="V288" s="149"/>
      <c r="W288" s="411" t="str">
        <f>IF(W281="","",IF(MAX(W281:W287)&gt;0.1,"Fail","Pass"))</f>
        <v/>
      </c>
      <c r="Y288" s="161"/>
    </row>
    <row r="289" spans="1:32" ht="16.5" thickBot="1">
      <c r="A289" s="145">
        <v>17</v>
      </c>
      <c r="B289" s="624"/>
      <c r="C289" s="625"/>
      <c r="D289" s="386" t="s">
        <v>161</v>
      </c>
      <c r="E289" s="317" t="s">
        <v>247</v>
      </c>
      <c r="F289" s="625"/>
      <c r="G289" s="625"/>
      <c r="H289" s="625"/>
      <c r="I289" s="625"/>
      <c r="J289" s="625"/>
      <c r="K289" s="625"/>
      <c r="L289" s="625"/>
      <c r="M289" s="626"/>
      <c r="N289" s="149"/>
      <c r="O289" s="159"/>
      <c r="P289" s="246" t="s">
        <v>161</v>
      </c>
      <c r="Q289" s="156" t="s">
        <v>247</v>
      </c>
      <c r="R289" s="149"/>
      <c r="S289" s="149"/>
      <c r="T289" s="149"/>
      <c r="U289" s="149"/>
      <c r="V289" s="149"/>
      <c r="W289" s="210"/>
      <c r="X289" s="171"/>
      <c r="Y289" s="172"/>
    </row>
    <row r="290" spans="1:32" ht="16.5" thickBot="1">
      <c r="A290" s="145">
        <v>18</v>
      </c>
      <c r="B290" s="636"/>
      <c r="C290" s="637"/>
      <c r="D290" s="637"/>
      <c r="E290" s="637"/>
      <c r="F290" s="637"/>
      <c r="G290" s="637"/>
      <c r="H290" s="637"/>
      <c r="I290" s="637"/>
      <c r="J290" s="637"/>
      <c r="K290" s="637"/>
      <c r="L290" s="637"/>
      <c r="M290" s="638"/>
      <c r="N290" s="149"/>
      <c r="O290" s="279" t="s">
        <v>261</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264</v>
      </c>
      <c r="Q291" s="387"/>
      <c r="R291" s="149"/>
      <c r="S291" s="165" t="s">
        <v>175</v>
      </c>
      <c r="T291" s="387"/>
      <c r="U291" s="149"/>
      <c r="V291" s="210"/>
      <c r="W291" s="210"/>
      <c r="X291" s="149"/>
      <c r="Y291" s="161"/>
    </row>
    <row r="292" spans="1:32">
      <c r="A292" s="145">
        <v>20</v>
      </c>
      <c r="B292" s="624"/>
      <c r="C292" s="194"/>
      <c r="D292" s="316" t="s">
        <v>264</v>
      </c>
      <c r="E292" s="599">
        <f>IF(Q352="","",Q352)</f>
        <v>0</v>
      </c>
      <c r="F292" s="586"/>
      <c r="G292" s="316" t="s">
        <v>175</v>
      </c>
      <c r="H292" s="599" t="str">
        <f t="shared" ref="H292:H293" si="98">IF(T352="","",T352)</f>
        <v/>
      </c>
      <c r="I292" s="194"/>
      <c r="J292" s="194"/>
      <c r="K292" s="194"/>
      <c r="L292" s="194"/>
      <c r="M292" s="626"/>
      <c r="N292" s="149"/>
      <c r="O292" s="159"/>
      <c r="P292" s="165" t="s">
        <v>267</v>
      </c>
      <c r="Q292" s="282"/>
      <c r="R292" s="149"/>
      <c r="S292" s="165" t="s">
        <v>265</v>
      </c>
      <c r="T292" s="387"/>
      <c r="U292" s="149"/>
      <c r="V292" s="149"/>
      <c r="W292" s="149"/>
      <c r="X292" s="149"/>
      <c r="Y292" s="161"/>
    </row>
    <row r="293" spans="1:32">
      <c r="A293" s="145">
        <v>21</v>
      </c>
      <c r="B293" s="624"/>
      <c r="C293" s="194"/>
      <c r="D293" s="316" t="s">
        <v>267</v>
      </c>
      <c r="E293" s="599" t="str">
        <f>IF(Q353="","",Q353)</f>
        <v/>
      </c>
      <c r="F293" s="586"/>
      <c r="G293" s="316" t="s">
        <v>265</v>
      </c>
      <c r="H293" s="599" t="str">
        <f t="shared" si="98"/>
        <v/>
      </c>
      <c r="I293" s="194"/>
      <c r="J293" s="194"/>
      <c r="K293" s="194"/>
      <c r="L293" s="194"/>
      <c r="M293" s="626"/>
      <c r="N293" s="149"/>
      <c r="O293" s="159"/>
      <c r="P293" s="149"/>
      <c r="Q293" s="149"/>
      <c r="R293" s="149"/>
      <c r="S293" s="164" t="s">
        <v>233</v>
      </c>
      <c r="T293" s="149"/>
      <c r="U293" s="149" t="s">
        <v>270</v>
      </c>
      <c r="V293" s="149"/>
      <c r="W293" s="149"/>
      <c r="X293" s="149"/>
      <c r="Y293" s="161"/>
      <c r="AA293" s="153" t="s">
        <v>699</v>
      </c>
      <c r="AC293" s="153" t="s">
        <v>700</v>
      </c>
    </row>
    <row r="294" spans="1:32">
      <c r="A294" s="145">
        <v>22</v>
      </c>
      <c r="B294" s="624"/>
      <c r="C294" s="194"/>
      <c r="D294" s="194"/>
      <c r="E294" s="194"/>
      <c r="F294" s="194"/>
      <c r="G294" s="617" t="s">
        <v>233</v>
      </c>
      <c r="H294" s="194"/>
      <c r="I294" s="194" t="s">
        <v>270</v>
      </c>
      <c r="J294" s="194"/>
      <c r="K294" s="194"/>
      <c r="L294" s="194"/>
      <c r="M294" s="626"/>
      <c r="N294" s="149"/>
      <c r="O294" s="431"/>
      <c r="P294" s="149"/>
      <c r="Q294" s="164" t="s">
        <v>49</v>
      </c>
      <c r="R294" s="164" t="s">
        <v>238</v>
      </c>
      <c r="S294" s="164" t="s">
        <v>239</v>
      </c>
      <c r="T294" s="164" t="s">
        <v>273</v>
      </c>
      <c r="U294" s="164" t="s">
        <v>274</v>
      </c>
      <c r="V294" s="149"/>
      <c r="W294" s="165" t="s">
        <v>275</v>
      </c>
      <c r="X294" s="284" t="str">
        <f>IF(T291="","",T291*Tables!$C$96+Tables!$C$97)</f>
        <v/>
      </c>
      <c r="Y294" s="161"/>
      <c r="AA294" s="153" t="s">
        <v>352</v>
      </c>
      <c r="AB294" s="153" t="s">
        <v>353</v>
      </c>
      <c r="AC294" s="153" t="s">
        <v>352</v>
      </c>
      <c r="AD294" s="153" t="s">
        <v>353</v>
      </c>
      <c r="AE294" s="153" t="s">
        <v>539</v>
      </c>
      <c r="AF294" s="153" t="s">
        <v>538</v>
      </c>
    </row>
    <row r="295" spans="1:32" ht="16.5" thickBot="1">
      <c r="A295" s="145">
        <v>23</v>
      </c>
      <c r="B295" s="624"/>
      <c r="C295" s="194"/>
      <c r="D295" s="617"/>
      <c r="E295" s="617" t="s">
        <v>49</v>
      </c>
      <c r="F295" s="617" t="s">
        <v>238</v>
      </c>
      <c r="G295" s="617" t="s">
        <v>239</v>
      </c>
      <c r="H295" s="617" t="s">
        <v>273</v>
      </c>
      <c r="I295" s="617" t="s">
        <v>274</v>
      </c>
      <c r="J295" s="194"/>
      <c r="K295" s="316" t="s">
        <v>275</v>
      </c>
      <c r="L295" s="284" t="str">
        <f>IF(X355="","",X355)</f>
        <v/>
      </c>
      <c r="M295" s="626"/>
      <c r="N295" s="149"/>
      <c r="O295" s="431"/>
      <c r="P295" s="149"/>
      <c r="Q295" s="280"/>
      <c r="R295" s="280"/>
      <c r="S295" s="280"/>
      <c r="T295" s="433" t="str">
        <f>IF(Q295="","",Q295/$T$292)</f>
        <v/>
      </c>
      <c r="U295" s="396" t="str">
        <f>IF(Q295="","",($T$291*Tables!$C$82+Tables!$C$83)*Q295)</f>
        <v/>
      </c>
      <c r="V295" s="149"/>
      <c r="W295" s="165" t="s">
        <v>278</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9">IF(R356="","",R356)</f>
        <v/>
      </c>
      <c r="G296" s="197" t="str">
        <f t="shared" si="99"/>
        <v/>
      </c>
      <c r="H296" s="430" t="str">
        <f t="shared" si="99"/>
        <v/>
      </c>
      <c r="I296" s="198" t="str">
        <f t="shared" si="99"/>
        <v/>
      </c>
      <c r="J296" s="194"/>
      <c r="K296" s="316" t="s">
        <v>278</v>
      </c>
      <c r="L296" s="285" t="str">
        <f t="shared" ref="L296:L300" si="100">IF(X356="","",X356)</f>
        <v/>
      </c>
      <c r="M296" s="626"/>
      <c r="N296" s="149"/>
      <c r="O296" s="431"/>
      <c r="P296" s="149"/>
      <c r="Q296" s="280"/>
      <c r="R296" s="280"/>
      <c r="S296" s="280"/>
      <c r="T296" s="433" t="str">
        <f>IF(Q296="","",Q296/$T$292)</f>
        <v/>
      </c>
      <c r="U296" s="396" t="str">
        <f>IF(Q296="","",($T$291*Tables!$C$82+Tables!$C$83)*Q296)</f>
        <v/>
      </c>
      <c r="V296" s="149"/>
      <c r="W296" s="165" t="s">
        <v>280</v>
      </c>
      <c r="X296" s="435" t="str">
        <f>IF(Q292="","",HLOOKUP(Q292,Tables!A105:F106,2,FALSE))</f>
        <v/>
      </c>
      <c r="Y296" s="161"/>
      <c r="AE296" s="153" t="e">
        <f t="shared" ref="AE296:AE298" si="101">(AA296-50)/AB296</f>
        <v>#DIV/0!</v>
      </c>
      <c r="AF296" s="153" t="e">
        <f t="shared" ref="AF296:AF298" si="102">(AA296-AC296)/AB296</f>
        <v>#DIV/0!</v>
      </c>
    </row>
    <row r="297" spans="1:32">
      <c r="A297" s="145">
        <v>25</v>
      </c>
      <c r="B297" s="624"/>
      <c r="C297" s="194"/>
      <c r="D297" s="194"/>
      <c r="E297" s="432" t="str">
        <f t="shared" ref="E297:I297" si="103">IF(Q357="","",Q357)</f>
        <v/>
      </c>
      <c r="F297" s="206" t="str">
        <f t="shared" si="103"/>
        <v/>
      </c>
      <c r="G297" s="206" t="str">
        <f t="shared" si="103"/>
        <v/>
      </c>
      <c r="H297" s="433" t="str">
        <f t="shared" si="103"/>
        <v/>
      </c>
      <c r="I297" s="208" t="str">
        <f t="shared" si="103"/>
        <v/>
      </c>
      <c r="J297" s="194"/>
      <c r="K297" s="316" t="s">
        <v>280</v>
      </c>
      <c r="L297" s="434" t="str">
        <f t="shared" si="100"/>
        <v/>
      </c>
      <c r="M297" s="626"/>
      <c r="N297" s="149"/>
      <c r="O297" s="431"/>
      <c r="P297" s="149"/>
      <c r="Q297" s="280"/>
      <c r="R297" s="280"/>
      <c r="S297" s="280"/>
      <c r="T297" s="433" t="str">
        <f>IF(Q297="","",Q297/$T$292)</f>
        <v/>
      </c>
      <c r="U297" s="396" t="str">
        <f>IF(Q297="","",($T$291*Tables!$C$82+Tables!$C$83)*Q297)</f>
        <v/>
      </c>
      <c r="V297" s="149"/>
      <c r="W297" s="165" t="s">
        <v>281</v>
      </c>
      <c r="X297" s="284" t="str">
        <f>IF(OR(X295="",X296=""),"",(X296*(X295/8.76))/100)</f>
        <v/>
      </c>
      <c r="Y297" s="161"/>
      <c r="AE297" s="153" t="e">
        <f t="shared" si="101"/>
        <v>#DIV/0!</v>
      </c>
      <c r="AF297" s="153" t="e">
        <f t="shared" si="102"/>
        <v>#DIV/0!</v>
      </c>
    </row>
    <row r="298" spans="1:32">
      <c r="A298" s="145">
        <v>26</v>
      </c>
      <c r="B298" s="624"/>
      <c r="C298" s="194"/>
      <c r="D298" s="194"/>
      <c r="E298" s="432" t="str">
        <f t="shared" ref="E298:I298" si="104">IF(Q358="","",Q358)</f>
        <v/>
      </c>
      <c r="F298" s="206" t="str">
        <f t="shared" si="104"/>
        <v/>
      </c>
      <c r="G298" s="206" t="str">
        <f t="shared" si="104"/>
        <v/>
      </c>
      <c r="H298" s="433" t="str">
        <f t="shared" si="104"/>
        <v/>
      </c>
      <c r="I298" s="208" t="str">
        <f t="shared" si="104"/>
        <v/>
      </c>
      <c r="J298" s="194"/>
      <c r="K298" s="316" t="s">
        <v>281</v>
      </c>
      <c r="L298" s="285" t="str">
        <f t="shared" si="100"/>
        <v/>
      </c>
      <c r="M298" s="626"/>
      <c r="N298" s="149"/>
      <c r="O298" s="431"/>
      <c r="P298" s="149"/>
      <c r="Q298" s="280"/>
      <c r="R298" s="280"/>
      <c r="S298" s="280"/>
      <c r="T298" s="433" t="str">
        <f>IF(Q298="","",Q298/$T$292)</f>
        <v/>
      </c>
      <c r="U298" s="396" t="str">
        <f>IF(Q298="","",($T$291*Tables!$C$82+Tables!$C$83)*Q298)</f>
        <v/>
      </c>
      <c r="V298" s="149"/>
      <c r="W298" s="165" t="s">
        <v>282</v>
      </c>
      <c r="X298" s="439" t="str">
        <f>IF(AB86="","",AB86)</f>
        <v/>
      </c>
      <c r="Y298" s="161"/>
      <c r="AE298" s="153" t="e">
        <f t="shared" si="101"/>
        <v>#DIV/0!</v>
      </c>
      <c r="AF298" s="153" t="e">
        <f t="shared" si="102"/>
        <v>#DIV/0!</v>
      </c>
    </row>
    <row r="299" spans="1:32" ht="16.5" thickBot="1">
      <c r="A299" s="145">
        <v>27</v>
      </c>
      <c r="B299" s="624"/>
      <c r="C299" s="194"/>
      <c r="D299" s="194"/>
      <c r="E299" s="436" t="str">
        <f t="shared" ref="E299:I299" si="105">IF(Q359="","",Q359)</f>
        <v/>
      </c>
      <c r="F299" s="252" t="str">
        <f t="shared" si="105"/>
        <v/>
      </c>
      <c r="G299" s="252" t="str">
        <f t="shared" si="105"/>
        <v/>
      </c>
      <c r="H299" s="437" t="str">
        <f t="shared" si="105"/>
        <v/>
      </c>
      <c r="I299" s="253" t="str">
        <f t="shared" si="105"/>
        <v/>
      </c>
      <c r="J299" s="194"/>
      <c r="K299" s="316" t="s">
        <v>282</v>
      </c>
      <c r="L299" s="285" t="str">
        <f t="shared" si="100"/>
        <v/>
      </c>
      <c r="M299" s="626"/>
      <c r="N299" s="149"/>
      <c r="O299" s="431"/>
      <c r="P299" s="165" t="s">
        <v>246</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284</v>
      </c>
      <c r="X299" s="144" t="str">
        <f>IF(OR(X297="",X298=""),"",(X297-X298)/X298)</f>
        <v/>
      </c>
      <c r="Y299" s="161"/>
    </row>
    <row r="300" spans="1:32">
      <c r="A300" s="145">
        <v>28</v>
      </c>
      <c r="B300" s="624"/>
      <c r="C300" s="194"/>
      <c r="D300" s="316" t="s">
        <v>246</v>
      </c>
      <c r="E300" s="432" t="str">
        <f t="shared" ref="E300:I300" si="106">IF(Q360="","",Q360)</f>
        <v/>
      </c>
      <c r="F300" s="206" t="str">
        <f t="shared" si="106"/>
        <v/>
      </c>
      <c r="G300" s="396" t="str">
        <f t="shared" si="106"/>
        <v/>
      </c>
      <c r="H300" s="433" t="str">
        <f t="shared" si="106"/>
        <v/>
      </c>
      <c r="I300" s="208" t="str">
        <f t="shared" si="106"/>
        <v/>
      </c>
      <c r="J300" s="194"/>
      <c r="K300" s="316" t="s">
        <v>284</v>
      </c>
      <c r="L300" s="438" t="str">
        <f t="shared" si="100"/>
        <v/>
      </c>
      <c r="M300" s="626"/>
      <c r="N300" s="149"/>
      <c r="O300" s="431"/>
      <c r="P300" s="165" t="s">
        <v>286</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24"/>
      <c r="C301" s="194"/>
      <c r="D301" s="316" t="s">
        <v>286</v>
      </c>
      <c r="E301" s="360" t="str">
        <f t="shared" ref="E301:I301" si="107">IF(Q361="","",Q361)</f>
        <v/>
      </c>
      <c r="F301" s="361" t="str">
        <f t="shared" si="107"/>
        <v/>
      </c>
      <c r="G301" s="361" t="str">
        <f t="shared" si="107"/>
        <v/>
      </c>
      <c r="H301" s="361" t="str">
        <f t="shared" si="107"/>
        <v/>
      </c>
      <c r="I301" s="363" t="str">
        <f t="shared" si="107"/>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161</v>
      </c>
      <c r="E302" s="635" t="s">
        <v>287</v>
      </c>
      <c r="F302" s="194"/>
      <c r="G302" s="194"/>
      <c r="H302" s="194"/>
      <c r="I302" s="194"/>
      <c r="J302" s="194"/>
      <c r="K302" s="316" t="s">
        <v>288</v>
      </c>
      <c r="L302" s="144" t="str">
        <f>IF(X363="","",X363)</f>
        <v/>
      </c>
      <c r="M302" s="626"/>
      <c r="N302" s="149"/>
      <c r="O302" s="159"/>
      <c r="P302" s="664" t="s">
        <v>161</v>
      </c>
      <c r="Q302" s="210" t="s">
        <v>287</v>
      </c>
      <c r="R302" s="149"/>
      <c r="S302" s="149"/>
      <c r="T302" s="149"/>
      <c r="U302" s="149"/>
      <c r="V302" s="149"/>
      <c r="W302" s="165" t="s">
        <v>288</v>
      </c>
      <c r="X302" s="144" t="str">
        <f>IF(X297="","",(X297-AVERAGE(S295:S298))/AVERAGE(S295:S298))</f>
        <v/>
      </c>
      <c r="Y302" s="161"/>
    </row>
    <row r="303" spans="1:32">
      <c r="A303" s="145">
        <v>31</v>
      </c>
      <c r="B303" s="624"/>
      <c r="C303" s="194"/>
      <c r="D303" s="194"/>
      <c r="E303" s="635" t="s">
        <v>289</v>
      </c>
      <c r="F303" s="194"/>
      <c r="G303" s="194"/>
      <c r="H303" s="194"/>
      <c r="I303" s="194"/>
      <c r="J303" s="194"/>
      <c r="K303" s="316" t="s">
        <v>290</v>
      </c>
      <c r="L303" s="788" t="str">
        <f>IF(X364="","",X364)</f>
        <v/>
      </c>
      <c r="M303" s="626"/>
      <c r="N303" s="149"/>
      <c r="O303" s="159"/>
      <c r="P303" s="210"/>
      <c r="Q303" s="210" t="s">
        <v>289</v>
      </c>
      <c r="R303" s="149"/>
      <c r="S303" s="149"/>
      <c r="T303" s="149"/>
      <c r="U303" s="149"/>
      <c r="V303" s="149"/>
      <c r="W303" s="165" t="s">
        <v>290</v>
      </c>
      <c r="X303" s="435" t="str">
        <f>IF(OR(X297="",Q299=""),"",3/(X297/Q299))</f>
        <v/>
      </c>
      <c r="Y303" s="161"/>
    </row>
    <row r="304" spans="1:32" ht="16.5"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291</v>
      </c>
      <c r="P305" s="151"/>
      <c r="Q305" s="151"/>
      <c r="R305" s="151"/>
      <c r="S305" s="151"/>
      <c r="T305" s="151"/>
      <c r="U305" s="151"/>
      <c r="V305" s="151"/>
      <c r="W305" s="151"/>
      <c r="X305" s="151"/>
      <c r="Y305" s="152"/>
    </row>
    <row r="306" spans="1:25">
      <c r="A306" s="145">
        <v>34</v>
      </c>
      <c r="B306" s="624"/>
      <c r="C306" s="194"/>
      <c r="D306" s="316" t="s">
        <v>264</v>
      </c>
      <c r="E306" s="599">
        <f>IF(Q367="","",Q367)</f>
        <v>0</v>
      </c>
      <c r="F306" s="586"/>
      <c r="G306" s="316" t="s">
        <v>175</v>
      </c>
      <c r="H306" s="619" t="str">
        <f t="shared" ref="H306:H307" si="108">IF(T367="","",T367)</f>
        <v/>
      </c>
      <c r="I306" s="194"/>
      <c r="J306" s="194"/>
      <c r="K306" s="194"/>
      <c r="L306" s="194"/>
      <c r="M306" s="626"/>
      <c r="N306" s="149"/>
      <c r="O306" s="159"/>
      <c r="P306" s="165" t="s">
        <v>264</v>
      </c>
      <c r="Q306" s="608">
        <f>$Q$291</f>
        <v>0</v>
      </c>
      <c r="R306" s="149"/>
      <c r="S306" s="165" t="s">
        <v>175</v>
      </c>
      <c r="T306" s="282"/>
      <c r="U306" s="149"/>
      <c r="V306" s="210"/>
      <c r="W306" s="210"/>
      <c r="X306" s="149"/>
      <c r="Y306" s="161"/>
    </row>
    <row r="307" spans="1:25">
      <c r="A307" s="145">
        <v>35</v>
      </c>
      <c r="B307" s="624"/>
      <c r="C307" s="194"/>
      <c r="D307" s="316" t="s">
        <v>267</v>
      </c>
      <c r="E307" s="620" t="str">
        <f>IF(Q368="","",Q368)</f>
        <v/>
      </c>
      <c r="F307" s="586"/>
      <c r="G307" s="316" t="s">
        <v>265</v>
      </c>
      <c r="H307" s="620" t="str">
        <f t="shared" si="108"/>
        <v/>
      </c>
      <c r="I307" s="194"/>
      <c r="J307" s="194"/>
      <c r="K307" s="194"/>
      <c r="L307" s="194"/>
      <c r="M307" s="626"/>
      <c r="N307" s="149"/>
      <c r="O307" s="159"/>
      <c r="P307" s="165" t="s">
        <v>267</v>
      </c>
      <c r="Q307" s="282"/>
      <c r="R307" s="149"/>
      <c r="S307" s="165" t="s">
        <v>265</v>
      </c>
      <c r="T307" s="282"/>
      <c r="U307" s="149"/>
      <c r="V307" s="149"/>
      <c r="W307" s="149"/>
      <c r="X307" s="149"/>
      <c r="Y307" s="161"/>
    </row>
    <row r="308" spans="1:25">
      <c r="A308" s="145">
        <v>36</v>
      </c>
      <c r="B308" s="624"/>
      <c r="C308" s="194"/>
      <c r="D308" s="194"/>
      <c r="E308" s="194"/>
      <c r="F308" s="194"/>
      <c r="G308" s="617" t="s">
        <v>233</v>
      </c>
      <c r="H308" s="194"/>
      <c r="I308" s="194" t="s">
        <v>270</v>
      </c>
      <c r="J308" s="194"/>
      <c r="K308" s="194"/>
      <c r="L308" s="194"/>
      <c r="M308" s="626"/>
      <c r="N308" s="149"/>
      <c r="O308" s="159"/>
      <c r="P308" s="149"/>
      <c r="Q308" s="149"/>
      <c r="R308" s="149"/>
      <c r="S308" s="611" t="s">
        <v>233</v>
      </c>
      <c r="T308" s="149"/>
      <c r="U308" s="149" t="s">
        <v>270</v>
      </c>
      <c r="V308" s="149"/>
      <c r="W308" s="149"/>
      <c r="X308" s="149"/>
      <c r="Y308" s="161"/>
    </row>
    <row r="309" spans="1:25" ht="16.5" thickBot="1">
      <c r="A309" s="145">
        <v>37</v>
      </c>
      <c r="B309" s="624"/>
      <c r="C309" s="194"/>
      <c r="D309" s="617"/>
      <c r="E309" s="617" t="s">
        <v>49</v>
      </c>
      <c r="F309" s="617" t="s">
        <v>238</v>
      </c>
      <c r="G309" s="617" t="s">
        <v>239</v>
      </c>
      <c r="H309" s="617" t="s">
        <v>273</v>
      </c>
      <c r="I309" s="617" t="s">
        <v>274</v>
      </c>
      <c r="J309" s="194"/>
      <c r="K309" s="316" t="s">
        <v>275</v>
      </c>
      <c r="L309" s="284" t="str">
        <f>IF(X370="","",X370)</f>
        <v/>
      </c>
      <c r="M309" s="626"/>
      <c r="N309" s="149"/>
      <c r="O309" s="431"/>
      <c r="P309" s="149"/>
      <c r="Q309" s="611" t="s">
        <v>49</v>
      </c>
      <c r="R309" s="611" t="s">
        <v>238</v>
      </c>
      <c r="S309" s="611" t="s">
        <v>239</v>
      </c>
      <c r="T309" s="611" t="s">
        <v>273</v>
      </c>
      <c r="U309" s="611" t="s">
        <v>274</v>
      </c>
      <c r="V309" s="149"/>
      <c r="W309" s="165" t="s">
        <v>275</v>
      </c>
      <c r="X309" s="284" t="str">
        <f>IF(T306="","",T306*Tables!$I$96+Tables!$I$97)</f>
        <v/>
      </c>
      <c r="Y309" s="161"/>
    </row>
    <row r="310" spans="1:25">
      <c r="A310" s="145">
        <v>38</v>
      </c>
      <c r="B310" s="624"/>
      <c r="C310" s="194"/>
      <c r="D310" s="194"/>
      <c r="E310" s="429" t="str">
        <f>IF(Q371="","",Q371)</f>
        <v/>
      </c>
      <c r="F310" s="197" t="str">
        <f t="shared" ref="F310:I310" si="109">IF(R371="","",R371)</f>
        <v/>
      </c>
      <c r="G310" s="197" t="str">
        <f t="shared" si="109"/>
        <v/>
      </c>
      <c r="H310" s="430" t="str">
        <f t="shared" si="109"/>
        <v/>
      </c>
      <c r="I310" s="198" t="str">
        <f t="shared" si="109"/>
        <v/>
      </c>
      <c r="J310" s="194"/>
      <c r="K310" s="316" t="s">
        <v>278</v>
      </c>
      <c r="L310" s="285" t="str">
        <f t="shared" ref="L310:L314" si="110">IF(X371="","",X371)</f>
        <v/>
      </c>
      <c r="M310" s="626"/>
      <c r="N310" s="149"/>
      <c r="O310" s="431"/>
      <c r="P310" s="149"/>
      <c r="Q310" s="280"/>
      <c r="R310" s="280"/>
      <c r="S310" s="280"/>
      <c r="T310" s="433" t="str">
        <f>IF(Q310="","",Q310/$T$307)</f>
        <v/>
      </c>
      <c r="U310" s="396" t="str">
        <f>IF(Q310="","",($T$306*Tables!$K$82+Tables!$K$83)*Q310)</f>
        <v/>
      </c>
      <c r="V310" s="149"/>
      <c r="W310" s="165" t="s">
        <v>278</v>
      </c>
      <c r="X310" s="284" t="str">
        <f>IF(U314="","",U314)</f>
        <v/>
      </c>
      <c r="Y310" s="161"/>
    </row>
    <row r="311" spans="1:25">
      <c r="A311" s="145">
        <v>39</v>
      </c>
      <c r="B311" s="624"/>
      <c r="C311" s="194"/>
      <c r="D311" s="194"/>
      <c r="E311" s="432" t="str">
        <f t="shared" ref="E311:I311" si="111">IF(Q372="","",Q372)</f>
        <v/>
      </c>
      <c r="F311" s="206" t="str">
        <f t="shared" si="111"/>
        <v/>
      </c>
      <c r="G311" s="206" t="str">
        <f t="shared" si="111"/>
        <v/>
      </c>
      <c r="H311" s="433" t="str">
        <f t="shared" si="111"/>
        <v/>
      </c>
      <c r="I311" s="208" t="str">
        <f t="shared" si="111"/>
        <v/>
      </c>
      <c r="J311" s="194"/>
      <c r="K311" s="316" t="s">
        <v>280</v>
      </c>
      <c r="L311" s="434" t="str">
        <f t="shared" si="110"/>
        <v/>
      </c>
      <c r="M311" s="626"/>
      <c r="N311" s="149"/>
      <c r="O311" s="431"/>
      <c r="P311" s="149"/>
      <c r="Q311" s="280"/>
      <c r="R311" s="280"/>
      <c r="S311" s="280"/>
      <c r="T311" s="433" t="str">
        <f>IF(Q311="","",Q311/$T$307)</f>
        <v/>
      </c>
      <c r="U311" s="396" t="str">
        <f>IF(Q311="","",($T$306*Tables!$K$82+Tables!$K$83)*Q311)</f>
        <v/>
      </c>
      <c r="V311" s="149"/>
      <c r="W311" s="165" t="s">
        <v>280</v>
      </c>
      <c r="X311" s="435" t="str">
        <f>IF(Q307="","",HLOOKUP(Q307,Tables!A105:F106,2,FALSE))</f>
        <v/>
      </c>
      <c r="Y311" s="161"/>
    </row>
    <row r="312" spans="1:25">
      <c r="A312" s="145">
        <v>40</v>
      </c>
      <c r="B312" s="624"/>
      <c r="C312" s="194"/>
      <c r="D312" s="194"/>
      <c r="E312" s="432" t="str">
        <f t="shared" ref="E312:I312" si="112">IF(Q373="","",Q373)</f>
        <v/>
      </c>
      <c r="F312" s="206" t="str">
        <f t="shared" si="112"/>
        <v/>
      </c>
      <c r="G312" s="206" t="str">
        <f t="shared" si="112"/>
        <v/>
      </c>
      <c r="H312" s="433" t="str">
        <f t="shared" si="112"/>
        <v/>
      </c>
      <c r="I312" s="208" t="str">
        <f t="shared" si="112"/>
        <v/>
      </c>
      <c r="J312" s="194"/>
      <c r="K312" s="316" t="s">
        <v>281</v>
      </c>
      <c r="L312" s="285" t="str">
        <f t="shared" si="110"/>
        <v/>
      </c>
      <c r="M312" s="626"/>
      <c r="N312" s="149"/>
      <c r="O312" s="431"/>
      <c r="P312" s="149"/>
      <c r="Q312" s="280"/>
      <c r="R312" s="280"/>
      <c r="S312" s="280"/>
      <c r="T312" s="433" t="str">
        <f>IF(Q312="","",Q312/$T$307)</f>
        <v/>
      </c>
      <c r="U312" s="396" t="str">
        <f>IF(Q312="","",($T$306*Tables!$K$82+Tables!$K$83)*Q312)</f>
        <v/>
      </c>
      <c r="V312" s="149"/>
      <c r="W312" s="165" t="s">
        <v>281</v>
      </c>
      <c r="X312" s="284" t="str">
        <f>IF($O$34=2,"NA",IF(OR(X310="",X311=""),"",(X311*(X310/8.76))/100))</f>
        <v/>
      </c>
      <c r="Y312" s="161"/>
    </row>
    <row r="313" spans="1:25" ht="16.5" thickBot="1">
      <c r="A313" s="145">
        <v>41</v>
      </c>
      <c r="B313" s="624"/>
      <c r="C313" s="194"/>
      <c r="D313" s="194"/>
      <c r="E313" s="436" t="str">
        <f t="shared" ref="E313:I313" si="113">IF(Q374="","",Q374)</f>
        <v/>
      </c>
      <c r="F313" s="252" t="str">
        <f t="shared" si="113"/>
        <v/>
      </c>
      <c r="G313" s="252" t="str">
        <f t="shared" si="113"/>
        <v/>
      </c>
      <c r="H313" s="437" t="str">
        <f t="shared" si="113"/>
        <v/>
      </c>
      <c r="I313" s="253" t="str">
        <f t="shared" si="113"/>
        <v/>
      </c>
      <c r="J313" s="194"/>
      <c r="K313" s="316" t="s">
        <v>282</v>
      </c>
      <c r="L313" s="285" t="str">
        <f t="shared" si="110"/>
        <v/>
      </c>
      <c r="M313" s="626"/>
      <c r="N313" s="149"/>
      <c r="O313" s="431"/>
      <c r="P313" s="149"/>
      <c r="Q313" s="280"/>
      <c r="R313" s="280"/>
      <c r="S313" s="280"/>
      <c r="T313" s="433" t="str">
        <f>IF(Q313="","",Q313/$T$307)</f>
        <v/>
      </c>
      <c r="U313" s="396" t="str">
        <f>IF(Q313="","",($T$306*Tables!$K$82+Tables!$K$83)*Q313)</f>
        <v/>
      </c>
      <c r="V313" s="149"/>
      <c r="W313" s="165" t="s">
        <v>282</v>
      </c>
      <c r="X313" s="439" t="str">
        <f>IF(AB89="","",AB89)</f>
        <v/>
      </c>
      <c r="Y313" s="161"/>
    </row>
    <row r="314" spans="1:25">
      <c r="A314" s="145">
        <v>42</v>
      </c>
      <c r="B314" s="624"/>
      <c r="C314" s="194"/>
      <c r="D314" s="316" t="s">
        <v>246</v>
      </c>
      <c r="E314" s="432" t="str">
        <f t="shared" ref="E314:I314" si="114">IF(Q375="","",Q375)</f>
        <v/>
      </c>
      <c r="F314" s="206" t="str">
        <f t="shared" si="114"/>
        <v/>
      </c>
      <c r="G314" s="396" t="str">
        <f t="shared" si="114"/>
        <v/>
      </c>
      <c r="H314" s="433" t="str">
        <f t="shared" si="114"/>
        <v/>
      </c>
      <c r="I314" s="208" t="str">
        <f t="shared" si="114"/>
        <v/>
      </c>
      <c r="J314" s="194"/>
      <c r="K314" s="316" t="s">
        <v>284</v>
      </c>
      <c r="L314" s="438" t="str">
        <f t="shared" si="110"/>
        <v/>
      </c>
      <c r="M314" s="626"/>
      <c r="N314" s="149"/>
      <c r="O314" s="431"/>
      <c r="P314" s="165" t="s">
        <v>246</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284</v>
      </c>
      <c r="X314" s="144" t="str">
        <f>IF(OR(X312="",X312="NA",X313="",X313="NA"),"",(X312-X313)/X313)</f>
        <v/>
      </c>
      <c r="Y314" s="161"/>
    </row>
    <row r="315" spans="1:25" ht="16.5" thickBot="1">
      <c r="A315" s="145">
        <v>43</v>
      </c>
      <c r="B315" s="624"/>
      <c r="C315" s="194"/>
      <c r="D315" s="316" t="s">
        <v>286</v>
      </c>
      <c r="E315" s="360" t="str">
        <f t="shared" ref="E315:I315" si="115">IF(Q376="","",Q376)</f>
        <v/>
      </c>
      <c r="F315" s="361" t="str">
        <f t="shared" si="115"/>
        <v/>
      </c>
      <c r="G315" s="361" t="str">
        <f t="shared" si="115"/>
        <v/>
      </c>
      <c r="H315" s="361" t="str">
        <f t="shared" si="115"/>
        <v/>
      </c>
      <c r="I315" s="363" t="str">
        <f t="shared" si="115"/>
        <v/>
      </c>
      <c r="J315" s="194"/>
      <c r="K315" s="194"/>
      <c r="L315" s="194"/>
      <c r="M315" s="626"/>
      <c r="N315" s="149"/>
      <c r="O315" s="431"/>
      <c r="P315" s="165" t="s">
        <v>286</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161</v>
      </c>
      <c r="E316" s="635" t="s">
        <v>287</v>
      </c>
      <c r="F316" s="194"/>
      <c r="G316" s="194"/>
      <c r="H316" s="194"/>
      <c r="I316" s="194"/>
      <c r="J316" s="194"/>
      <c r="K316" s="316" t="s">
        <v>288</v>
      </c>
      <c r="L316" s="144" t="str">
        <f>IF(X378="","",X378)</f>
        <v/>
      </c>
      <c r="M316" s="626"/>
      <c r="N316" s="149"/>
      <c r="O316" s="159"/>
      <c r="P316" s="210"/>
      <c r="Q316" s="210"/>
      <c r="R316" s="210"/>
      <c r="S316" s="210"/>
      <c r="T316" s="210"/>
      <c r="U316" s="210"/>
      <c r="V316" s="149"/>
      <c r="W316" s="149"/>
      <c r="X316" s="149"/>
      <c r="Y316" s="161"/>
    </row>
    <row r="317" spans="1:25">
      <c r="A317" s="145">
        <v>45</v>
      </c>
      <c r="B317" s="624"/>
      <c r="C317" s="194"/>
      <c r="D317" s="194"/>
      <c r="E317" s="635" t="s">
        <v>289</v>
      </c>
      <c r="F317" s="194"/>
      <c r="G317" s="194"/>
      <c r="H317" s="194"/>
      <c r="I317" s="194"/>
      <c r="J317" s="194"/>
      <c r="K317" s="316" t="s">
        <v>290</v>
      </c>
      <c r="L317" s="435" t="str">
        <f>IF(X379="","",X379)</f>
        <v/>
      </c>
      <c r="M317" s="626"/>
      <c r="N317" s="149"/>
      <c r="O317" s="159"/>
      <c r="P317" s="664" t="s">
        <v>161</v>
      </c>
      <c r="Q317" s="210" t="s">
        <v>287</v>
      </c>
      <c r="R317" s="149"/>
      <c r="S317" s="149"/>
      <c r="T317" s="149"/>
      <c r="U317" s="149"/>
      <c r="V317" s="149"/>
      <c r="W317" s="165" t="s">
        <v>288</v>
      </c>
      <c r="X317" s="144" t="str">
        <f>IF(OR(X312="NA",X312=""),"",(X312-AVERAGE(S310:S313))/AVERAGE(S310:S313))</f>
        <v/>
      </c>
      <c r="Y317" s="161"/>
    </row>
    <row r="318" spans="1:25" ht="16.5" thickBot="1">
      <c r="A318" s="145">
        <v>46</v>
      </c>
      <c r="B318" s="636"/>
      <c r="C318" s="171"/>
      <c r="D318" s="171"/>
      <c r="E318" s="171"/>
      <c r="F318" s="171"/>
      <c r="G318" s="171"/>
      <c r="H318" s="171"/>
      <c r="I318" s="171"/>
      <c r="J318" s="171"/>
      <c r="K318" s="171"/>
      <c r="L318" s="171"/>
      <c r="M318" s="638"/>
      <c r="N318" s="149"/>
      <c r="O318" s="159"/>
      <c r="P318" s="210"/>
      <c r="Q318" s="210" t="s">
        <v>289</v>
      </c>
      <c r="R318" s="149"/>
      <c r="S318" s="149"/>
      <c r="T318" s="149"/>
      <c r="U318" s="149"/>
      <c r="V318" s="149"/>
      <c r="W318" s="165" t="s">
        <v>290</v>
      </c>
      <c r="X318" s="435" t="str">
        <f>IF(OR(X312="",Q314=""),"",3/(X312/Q314))</f>
        <v/>
      </c>
      <c r="Y318" s="161"/>
    </row>
    <row r="319" spans="1:25">
      <c r="A319" s="145">
        <v>47</v>
      </c>
      <c r="B319" s="624"/>
      <c r="C319" s="622" t="s">
        <v>723</v>
      </c>
      <c r="D319" s="625"/>
      <c r="E319" s="625"/>
      <c r="F319" s="625"/>
      <c r="G319" s="625"/>
      <c r="H319" s="625"/>
      <c r="I319" s="625"/>
      <c r="J319" s="625"/>
      <c r="K319" s="625"/>
      <c r="L319" s="625"/>
      <c r="M319" s="626"/>
      <c r="N319" s="149"/>
      <c r="O319" s="159"/>
      <c r="P319" s="239"/>
      <c r="Q319" s="239" t="s">
        <v>292</v>
      </c>
      <c r="R319" s="239"/>
      <c r="S319" s="239"/>
      <c r="T319" s="239"/>
      <c r="U319" s="239"/>
      <c r="V319" s="239"/>
      <c r="W319" s="239"/>
      <c r="X319" s="239"/>
      <c r="Y319" s="161"/>
    </row>
    <row r="320" spans="1:25">
      <c r="A320" s="145">
        <v>48</v>
      </c>
      <c r="B320" s="624"/>
      <c r="C320" s="210"/>
      <c r="D320" s="777" t="s">
        <v>259</v>
      </c>
      <c r="E320" s="777"/>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5" thickBot="1">
      <c r="A321" s="145">
        <v>49</v>
      </c>
      <c r="B321" s="624"/>
      <c r="C321" s="149"/>
      <c r="D321" s="618" t="s">
        <v>724</v>
      </c>
      <c r="E321" s="618" t="s">
        <v>725</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175</v>
      </c>
      <c r="D322" s="196" t="str">
        <f>IF(V487="","",V487)</f>
        <v/>
      </c>
      <c r="E322" s="412" t="str">
        <f>IF(X487="","",X487)</f>
        <v/>
      </c>
      <c r="F322" s="625"/>
      <c r="G322" s="625"/>
      <c r="H322" s="625"/>
      <c r="I322" s="625"/>
      <c r="J322" s="625"/>
      <c r="K322" s="625"/>
      <c r="L322" s="625"/>
      <c r="M322" s="626"/>
      <c r="N322" s="149"/>
      <c r="O322" s="279" t="s">
        <v>293</v>
      </c>
      <c r="P322" s="443"/>
      <c r="Q322" s="443"/>
      <c r="R322" s="443"/>
      <c r="S322" s="443"/>
      <c r="T322" s="443"/>
      <c r="U322" s="443"/>
      <c r="V322" s="443"/>
      <c r="W322" s="443"/>
      <c r="X322" s="443"/>
      <c r="Y322" s="444"/>
    </row>
    <row r="323" spans="1:25">
      <c r="A323" s="145">
        <v>51</v>
      </c>
      <c r="B323" s="624"/>
      <c r="C323" s="165" t="s">
        <v>265</v>
      </c>
      <c r="D323" s="205" t="str">
        <f t="shared" ref="D323:D327" si="116">IF(V488="","",V488)</f>
        <v/>
      </c>
      <c r="E323" s="397" t="str">
        <f t="shared" ref="E323:E327" si="117">IF(X488="","",X488)</f>
        <v/>
      </c>
      <c r="F323" s="625"/>
      <c r="G323" s="625"/>
      <c r="H323" s="625"/>
      <c r="I323" s="625"/>
      <c r="J323" s="625"/>
      <c r="K323" s="625"/>
      <c r="L323" s="625"/>
      <c r="M323" s="626"/>
      <c r="N323" s="149"/>
      <c r="O323" s="344"/>
      <c r="P323" s="165" t="s">
        <v>264</v>
      </c>
      <c r="Q323" s="608">
        <f>$Q$291</f>
        <v>0</v>
      </c>
      <c r="R323" s="239"/>
      <c r="S323" s="239"/>
      <c r="T323" s="239"/>
      <c r="U323" s="239"/>
      <c r="V323" s="239"/>
      <c r="W323" s="239"/>
      <c r="X323" s="239"/>
      <c r="Y323" s="324"/>
    </row>
    <row r="324" spans="1:25">
      <c r="A324" s="145">
        <v>52</v>
      </c>
      <c r="B324" s="624"/>
      <c r="C324" s="165" t="s">
        <v>177</v>
      </c>
      <c r="D324" s="205" t="str">
        <f t="shared" si="116"/>
        <v/>
      </c>
      <c r="E324" s="397" t="str">
        <f t="shared" si="117"/>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269</v>
      </c>
      <c r="D325" s="205" t="str">
        <f t="shared" si="116"/>
        <v/>
      </c>
      <c r="E325" s="397" t="str">
        <f t="shared" si="117"/>
        <v/>
      </c>
      <c r="F325" s="625"/>
      <c r="G325" s="625"/>
      <c r="H325" s="625"/>
      <c r="I325" s="625"/>
      <c r="J325" s="625"/>
      <c r="K325" s="625"/>
      <c r="L325" s="625"/>
      <c r="M325" s="626"/>
      <c r="N325" s="149"/>
      <c r="O325" s="159" t="s">
        <v>294</v>
      </c>
      <c r="P325" s="239"/>
      <c r="Q325" s="239"/>
      <c r="R325" s="239"/>
      <c r="S325" s="239"/>
      <c r="T325" s="239"/>
      <c r="U325" s="239"/>
      <c r="V325" s="239"/>
      <c r="W325" s="239"/>
      <c r="X325" s="239"/>
      <c r="Y325" s="324"/>
    </row>
    <row r="326" spans="1:25">
      <c r="A326" s="145">
        <v>54</v>
      </c>
      <c r="B326" s="624"/>
      <c r="C326" s="165" t="s">
        <v>272</v>
      </c>
      <c r="D326" s="205" t="str">
        <f t="shared" si="116"/>
        <v/>
      </c>
      <c r="E326" s="397" t="str">
        <f t="shared" si="117"/>
        <v/>
      </c>
      <c r="F326" s="625"/>
      <c r="G326" s="625"/>
      <c r="H326" s="625"/>
      <c r="I326" s="625"/>
      <c r="J326" s="625"/>
      <c r="K326" s="625"/>
      <c r="L326" s="625"/>
      <c r="M326" s="626"/>
      <c r="N326" s="149"/>
      <c r="O326" s="344"/>
      <c r="P326" s="165" t="s">
        <v>267</v>
      </c>
      <c r="Q326" s="640" t="str">
        <f>IF(Q292="","",Q292)</f>
        <v/>
      </c>
      <c r="R326" s="239"/>
      <c r="S326" s="165" t="s">
        <v>175</v>
      </c>
      <c r="T326" s="640" t="str">
        <f>IF(T291="","",T291)</f>
        <v/>
      </c>
      <c r="U326" s="239"/>
      <c r="V326" s="239"/>
      <c r="W326" s="239"/>
      <c r="X326" s="239"/>
      <c r="Y326" s="324"/>
    </row>
    <row r="327" spans="1:25" ht="16.5" thickBot="1">
      <c r="A327" s="145">
        <v>55</v>
      </c>
      <c r="B327" s="624"/>
      <c r="C327" s="165" t="s">
        <v>277</v>
      </c>
      <c r="D327" s="251" t="str">
        <f t="shared" si="116"/>
        <v/>
      </c>
      <c r="E327" s="408" t="str">
        <f t="shared" si="117"/>
        <v/>
      </c>
      <c r="F327" s="625"/>
      <c r="G327" s="625"/>
      <c r="H327" s="625"/>
      <c r="I327" s="625"/>
      <c r="J327" s="625"/>
      <c r="K327" s="625"/>
      <c r="L327" s="625"/>
      <c r="M327" s="626"/>
      <c r="N327" s="149"/>
      <c r="O327" s="344"/>
      <c r="P327" s="239"/>
      <c r="Q327" s="239"/>
      <c r="R327" s="239"/>
      <c r="S327" s="165" t="s">
        <v>265</v>
      </c>
      <c r="T327" s="640" t="str">
        <f>IF(T292="","",T292)</f>
        <v/>
      </c>
      <c r="U327" s="239"/>
      <c r="V327" s="239"/>
      <c r="W327" s="239"/>
      <c r="X327" s="239"/>
      <c r="Y327" s="324"/>
    </row>
    <row r="328" spans="1:25">
      <c r="A328" s="145">
        <v>56</v>
      </c>
      <c r="B328" s="624"/>
      <c r="C328" s="386" t="s">
        <v>161</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233</v>
      </c>
      <c r="T328" s="149"/>
      <c r="U328" s="149" t="s">
        <v>270</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238</v>
      </c>
      <c r="S329" s="611" t="s">
        <v>239</v>
      </c>
      <c r="T329" s="611" t="s">
        <v>273</v>
      </c>
      <c r="U329" s="611" t="s">
        <v>274</v>
      </c>
      <c r="V329" s="239"/>
      <c r="W329" s="165" t="s">
        <v>275</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278</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280</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281</v>
      </c>
      <c r="X332" s="284" t="str">
        <f>IF($O$34=2,"NA",IF(OR(X330="",X331=""),"",(X331*(X330/8.76))/100))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282</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246</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284</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286</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288</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295</v>
      </c>
      <c r="P337" s="239"/>
      <c r="Q337" s="239"/>
      <c r="R337" s="239"/>
      <c r="S337" s="239"/>
      <c r="T337" s="239"/>
      <c r="U337" s="239"/>
      <c r="V337" s="239"/>
      <c r="W337" s="239"/>
      <c r="X337" s="239"/>
      <c r="Y337" s="324"/>
    </row>
    <row r="338" spans="1:25" ht="16.5" thickBot="1">
      <c r="A338" s="145">
        <v>66</v>
      </c>
      <c r="B338" s="627"/>
      <c r="C338" s="628"/>
      <c r="D338" s="628"/>
      <c r="E338" s="628"/>
      <c r="F338" s="628"/>
      <c r="G338" s="628"/>
      <c r="H338" s="628"/>
      <c r="I338" s="628"/>
      <c r="J338" s="628"/>
      <c r="K338" s="628"/>
      <c r="L338" s="628"/>
      <c r="M338" s="629"/>
      <c r="N338" s="149"/>
      <c r="O338" s="344"/>
      <c r="P338" s="165" t="s">
        <v>267</v>
      </c>
      <c r="Q338" s="640" t="str">
        <f>IF(Q307="","",Q307)</f>
        <v/>
      </c>
      <c r="R338" s="239"/>
      <c r="S338" s="165" t="s">
        <v>175</v>
      </c>
      <c r="T338" s="640" t="str">
        <f>IF(T306="","",T306)</f>
        <v/>
      </c>
      <c r="U338" s="239"/>
      <c r="V338" s="239"/>
      <c r="W338" s="239"/>
      <c r="X338" s="239"/>
      <c r="Y338" s="324"/>
    </row>
    <row r="339" spans="1:25" ht="16.5"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265</v>
      </c>
      <c r="T339" s="640" t="str">
        <f>IF(T307="","",T307)</f>
        <v/>
      </c>
      <c r="U339" s="239"/>
      <c r="V339" s="239"/>
      <c r="W339" s="239"/>
      <c r="X339" s="239"/>
      <c r="Y339" s="324"/>
    </row>
    <row r="340" spans="1:25">
      <c r="A340" s="145">
        <v>68</v>
      </c>
      <c r="B340" s="149"/>
      <c r="C340" s="241" t="s">
        <v>89</v>
      </c>
      <c r="D340" s="244" t="str">
        <f>IF($R$14="","",$R$14)</f>
        <v/>
      </c>
      <c r="E340" s="156"/>
      <c r="F340" s="156"/>
      <c r="G340" s="156"/>
      <c r="H340" s="156"/>
      <c r="I340" s="156"/>
      <c r="J340" s="156"/>
      <c r="K340" s="156"/>
      <c r="L340" s="241" t="s">
        <v>16</v>
      </c>
      <c r="M340" s="243" t="str">
        <f>IF($R$13="","",$R$13)</f>
        <v/>
      </c>
      <c r="N340" s="149"/>
      <c r="O340" s="344"/>
      <c r="P340" s="239"/>
      <c r="Q340" s="149"/>
      <c r="R340" s="149"/>
      <c r="S340" s="611" t="s">
        <v>233</v>
      </c>
      <c r="T340" s="149"/>
      <c r="U340" s="149" t="s">
        <v>270</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238</v>
      </c>
      <c r="S341" s="611" t="s">
        <v>239</v>
      </c>
      <c r="T341" s="611" t="s">
        <v>273</v>
      </c>
      <c r="U341" s="611" t="s">
        <v>274</v>
      </c>
      <c r="V341" s="239"/>
      <c r="W341" s="165" t="s">
        <v>275</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278</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280</v>
      </c>
      <c r="X343" s="435" t="str">
        <f>IF(Q338="","",HLOOKUP(Q338,Tables!G105:I106,2,FALSE))</f>
        <v/>
      </c>
      <c r="Y343" s="324"/>
    </row>
    <row r="344" spans="1:25">
      <c r="A344" s="145">
        <v>4</v>
      </c>
      <c r="B344" s="193"/>
      <c r="C344" s="149"/>
      <c r="D344" s="165" t="s">
        <v>264</v>
      </c>
      <c r="E344" s="599" t="str">
        <f>IF(Q291="","",Q291)</f>
        <v/>
      </c>
      <c r="F344" s="239"/>
      <c r="G344" s="165" t="s">
        <v>175</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281</v>
      </c>
      <c r="X344" s="284" t="str">
        <f>IF($O$34=2,"NA",IF(OR(X342="",X343=""),"",(X343*(X342/8.76))/100))</f>
        <v/>
      </c>
      <c r="Y344" s="324"/>
    </row>
    <row r="345" spans="1:25">
      <c r="A345" s="145">
        <v>5</v>
      </c>
      <c r="B345" s="193"/>
      <c r="C345" s="149"/>
      <c r="D345" s="165" t="s">
        <v>267</v>
      </c>
      <c r="E345" s="593" t="str">
        <f>IF(Q292="","",Q292)</f>
        <v/>
      </c>
      <c r="F345" s="239"/>
      <c r="G345" s="165" t="s">
        <v>265</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282</v>
      </c>
      <c r="X345" s="439" t="str">
        <f>IF(AB91="","",AB91)</f>
        <v/>
      </c>
      <c r="Y345" s="324"/>
    </row>
    <row r="346" spans="1:25">
      <c r="A346" s="145">
        <v>6</v>
      </c>
      <c r="B346" s="193"/>
      <c r="C346" s="149"/>
      <c r="D346" s="149"/>
      <c r="E346" s="149"/>
      <c r="F346" s="149"/>
      <c r="G346" s="164" t="s">
        <v>233</v>
      </c>
      <c r="H346" s="149"/>
      <c r="I346" s="149" t="s">
        <v>270</v>
      </c>
      <c r="J346" s="149"/>
      <c r="K346" s="149"/>
      <c r="L346" s="149"/>
      <c r="M346" s="195"/>
      <c r="N346" s="149"/>
      <c r="O346" s="344"/>
      <c r="P346" s="165" t="s">
        <v>246</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284</v>
      </c>
      <c r="X346" s="144" t="str">
        <f>IF(OR(X344="",X344="NA",X345="",X345="NA"),"",(X344-X345)/X345)</f>
        <v/>
      </c>
      <c r="Y346" s="324"/>
    </row>
    <row r="347" spans="1:25" ht="16.5" thickBot="1">
      <c r="A347" s="145">
        <v>7</v>
      </c>
      <c r="B347" s="193"/>
      <c r="C347" s="149"/>
      <c r="D347" s="164"/>
      <c r="E347" s="164" t="s">
        <v>49</v>
      </c>
      <c r="F347" s="164" t="s">
        <v>238</v>
      </c>
      <c r="G347" s="164" t="s">
        <v>239</v>
      </c>
      <c r="H347" s="164" t="s">
        <v>273</v>
      </c>
      <c r="I347" s="164" t="s">
        <v>274</v>
      </c>
      <c r="J347" s="149"/>
      <c r="K347" s="165" t="s">
        <v>275</v>
      </c>
      <c r="L347" s="284" t="str">
        <f t="shared" ref="L347:L352" si="118">IF(X294="","",X294)</f>
        <v/>
      </c>
      <c r="M347" s="195"/>
      <c r="N347" s="149"/>
      <c r="O347" s="344"/>
      <c r="P347" s="165" t="s">
        <v>286</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19">IF(Q295="","",Q295)</f>
        <v/>
      </c>
      <c r="F348" s="197" t="str">
        <f t="shared" si="119"/>
        <v/>
      </c>
      <c r="G348" s="197" t="str">
        <f t="shared" si="119"/>
        <v/>
      </c>
      <c r="H348" s="430" t="str">
        <f t="shared" si="119"/>
        <v/>
      </c>
      <c r="I348" s="198" t="str">
        <f t="shared" si="119"/>
        <v/>
      </c>
      <c r="J348" s="149"/>
      <c r="K348" s="165" t="s">
        <v>278</v>
      </c>
      <c r="L348" s="285" t="str">
        <f t="shared" si="118"/>
        <v/>
      </c>
      <c r="M348" s="195"/>
      <c r="N348" s="149"/>
      <c r="O348" s="344"/>
      <c r="P348" s="239"/>
      <c r="Q348" s="239"/>
      <c r="R348" s="239"/>
      <c r="S348" s="239"/>
      <c r="T348" s="239"/>
      <c r="U348" s="239"/>
      <c r="V348" s="239"/>
      <c r="W348" s="165" t="s">
        <v>288</v>
      </c>
      <c r="X348" s="144" t="str">
        <f>IF(OR(X344="",X344="NA"),"",(X344-AVERAGE(S342:S345))/AVERAGE(S342:S345))</f>
        <v/>
      </c>
      <c r="Y348" s="324"/>
    </row>
    <row r="349" spans="1:25">
      <c r="A349" s="145">
        <v>9</v>
      </c>
      <c r="B349" s="193"/>
      <c r="C349" s="149"/>
      <c r="D349" s="149"/>
      <c r="E349" s="432" t="str">
        <f t="shared" si="119"/>
        <v/>
      </c>
      <c r="F349" s="206" t="str">
        <f t="shared" si="119"/>
        <v/>
      </c>
      <c r="G349" s="206" t="str">
        <f t="shared" si="119"/>
        <v/>
      </c>
      <c r="H349" s="433" t="str">
        <f t="shared" si="119"/>
        <v/>
      </c>
      <c r="I349" s="208" t="str">
        <f t="shared" si="119"/>
        <v/>
      </c>
      <c r="J349" s="149"/>
      <c r="K349" s="165" t="s">
        <v>280</v>
      </c>
      <c r="L349" s="434" t="str">
        <f t="shared" si="118"/>
        <v/>
      </c>
      <c r="M349" s="195"/>
      <c r="N349" s="149"/>
      <c r="O349" s="344"/>
      <c r="P349" s="239"/>
      <c r="Q349" s="239"/>
      <c r="R349" s="239"/>
      <c r="S349" s="239"/>
      <c r="T349" s="239"/>
      <c r="U349" s="239"/>
      <c r="V349" s="239"/>
      <c r="W349" s="165" t="s">
        <v>296</v>
      </c>
      <c r="X349" s="284" t="str">
        <f>IF($O$34=2,"NA",IF(OR(X332="",X344=""),"",X332+X344))</f>
        <v/>
      </c>
      <c r="Y349" s="324"/>
    </row>
    <row r="350" spans="1:25" ht="16.5" thickBot="1">
      <c r="A350" s="145">
        <v>10</v>
      </c>
      <c r="B350" s="193"/>
      <c r="C350" s="149"/>
      <c r="D350" s="149"/>
      <c r="E350" s="432" t="str">
        <f t="shared" si="119"/>
        <v/>
      </c>
      <c r="F350" s="206" t="str">
        <f t="shared" si="119"/>
        <v/>
      </c>
      <c r="G350" s="206" t="str">
        <f t="shared" si="119"/>
        <v/>
      </c>
      <c r="H350" s="433" t="str">
        <f t="shared" si="119"/>
        <v/>
      </c>
      <c r="I350" s="208" t="str">
        <f t="shared" si="119"/>
        <v/>
      </c>
      <c r="J350" s="149"/>
      <c r="K350" s="165" t="s">
        <v>281</v>
      </c>
      <c r="L350" s="285" t="str">
        <f t="shared" si="118"/>
        <v/>
      </c>
      <c r="M350" s="195"/>
      <c r="N350" s="149"/>
      <c r="O350" s="458"/>
      <c r="P350" s="425"/>
      <c r="Q350" s="425"/>
      <c r="R350" s="425"/>
      <c r="S350" s="425"/>
      <c r="T350" s="425"/>
      <c r="U350" s="425"/>
      <c r="V350" s="425"/>
      <c r="W350" s="441" t="s">
        <v>297</v>
      </c>
      <c r="X350" s="439" t="str">
        <f>IF(AB92="","",AB92)</f>
        <v/>
      </c>
      <c r="Y350" s="459"/>
    </row>
    <row r="351" spans="1:25" ht="16.5" thickBot="1">
      <c r="A351" s="145">
        <v>11</v>
      </c>
      <c r="B351" s="193"/>
      <c r="C351" s="149"/>
      <c r="D351" s="149"/>
      <c r="E351" s="436" t="str">
        <f t="shared" si="119"/>
        <v/>
      </c>
      <c r="F351" s="252" t="str">
        <f t="shared" si="119"/>
        <v/>
      </c>
      <c r="G351" s="252" t="str">
        <f t="shared" si="119"/>
        <v/>
      </c>
      <c r="H351" s="437" t="str">
        <f t="shared" si="119"/>
        <v/>
      </c>
      <c r="I351" s="253" t="str">
        <f t="shared" si="119"/>
        <v/>
      </c>
      <c r="J351" s="149"/>
      <c r="K351" s="165" t="s">
        <v>282</v>
      </c>
      <c r="L351" s="285" t="str">
        <f t="shared" si="118"/>
        <v/>
      </c>
      <c r="M351" s="195"/>
      <c r="N351" s="149"/>
      <c r="O351" s="279" t="s">
        <v>717</v>
      </c>
      <c r="P351" s="151"/>
      <c r="Q351" s="151"/>
      <c r="R351" s="151"/>
      <c r="S351" s="151"/>
      <c r="T351" s="151"/>
      <c r="U351" s="151"/>
      <c r="V351" s="151"/>
      <c r="W351" s="151"/>
      <c r="X351" s="151"/>
      <c r="Y351" s="152"/>
    </row>
    <row r="352" spans="1:25">
      <c r="A352" s="145">
        <v>12</v>
      </c>
      <c r="B352" s="193"/>
      <c r="C352" s="149"/>
      <c r="D352" s="165" t="s">
        <v>246</v>
      </c>
      <c r="E352" s="432" t="str">
        <f t="shared" si="119"/>
        <v/>
      </c>
      <c r="F352" s="206" t="str">
        <f t="shared" si="119"/>
        <v/>
      </c>
      <c r="G352" s="396" t="str">
        <f t="shared" si="119"/>
        <v/>
      </c>
      <c r="H352" s="433" t="str">
        <f t="shared" si="119"/>
        <v/>
      </c>
      <c r="I352" s="208" t="str">
        <f t="shared" si="119"/>
        <v/>
      </c>
      <c r="J352" s="149"/>
      <c r="K352" s="165" t="s">
        <v>284</v>
      </c>
      <c r="L352" s="438" t="str">
        <f t="shared" si="118"/>
        <v/>
      </c>
      <c r="M352" s="195"/>
      <c r="N352" s="149"/>
      <c r="O352" s="159"/>
      <c r="P352" s="165" t="s">
        <v>264</v>
      </c>
      <c r="Q352" s="619">
        <f>$Q$291</f>
        <v>0</v>
      </c>
      <c r="R352" s="149"/>
      <c r="S352" s="165" t="s">
        <v>175</v>
      </c>
      <c r="T352" s="387"/>
      <c r="U352" s="149"/>
      <c r="V352" s="210"/>
      <c r="W352" s="210"/>
      <c r="X352" s="149"/>
      <c r="Y352" s="161"/>
    </row>
    <row r="353" spans="1:25" ht="16.5" thickBot="1">
      <c r="A353" s="145">
        <v>13</v>
      </c>
      <c r="B353" s="193"/>
      <c r="C353" s="149"/>
      <c r="D353" s="165" t="s">
        <v>286</v>
      </c>
      <c r="E353" s="360" t="str">
        <f t="shared" si="119"/>
        <v/>
      </c>
      <c r="F353" s="361" t="str">
        <f t="shared" si="119"/>
        <v/>
      </c>
      <c r="G353" s="361" t="str">
        <f t="shared" si="119"/>
        <v/>
      </c>
      <c r="H353" s="361" t="str">
        <f t="shared" si="119"/>
        <v/>
      </c>
      <c r="I353" s="363" t="str">
        <f t="shared" si="119"/>
        <v/>
      </c>
      <c r="J353" s="149"/>
      <c r="K353" s="149"/>
      <c r="L353" s="149"/>
      <c r="M353" s="195"/>
      <c r="N353" s="149"/>
      <c r="O353" s="159"/>
      <c r="P353" s="165" t="s">
        <v>267</v>
      </c>
      <c r="Q353" s="282"/>
      <c r="R353" s="149"/>
      <c r="S353" s="165" t="s">
        <v>265</v>
      </c>
      <c r="T353" s="387"/>
      <c r="U353" s="149"/>
      <c r="V353" s="149"/>
      <c r="W353" s="149"/>
      <c r="X353" s="149"/>
      <c r="Y353" s="161"/>
    </row>
    <row r="354" spans="1:25">
      <c r="A354" s="145">
        <v>14</v>
      </c>
      <c r="B354" s="193"/>
      <c r="C354" s="149"/>
      <c r="D354" s="246" t="s">
        <v>161</v>
      </c>
      <c r="E354" s="210" t="s">
        <v>287</v>
      </c>
      <c r="F354" s="149"/>
      <c r="G354" s="149"/>
      <c r="H354" s="149"/>
      <c r="I354" s="149"/>
      <c r="J354" s="149"/>
      <c r="K354" s="165" t="s">
        <v>288</v>
      </c>
      <c r="L354" s="144" t="str">
        <f>IF(X302="","",X302)</f>
        <v/>
      </c>
      <c r="M354" s="195"/>
      <c r="N354" s="149"/>
      <c r="O354" s="159"/>
      <c r="P354" s="149"/>
      <c r="Q354" s="149"/>
      <c r="R354" s="149"/>
      <c r="S354" s="618" t="s">
        <v>233</v>
      </c>
      <c r="T354" s="149"/>
      <c r="U354" s="149" t="s">
        <v>270</v>
      </c>
      <c r="V354" s="149"/>
      <c r="W354" s="149"/>
      <c r="X354" s="149"/>
      <c r="Y354" s="161"/>
    </row>
    <row r="355" spans="1:25">
      <c r="A355" s="145">
        <v>15</v>
      </c>
      <c r="B355" s="193"/>
      <c r="C355" s="149"/>
      <c r="D355" s="149"/>
      <c r="E355" s="210" t="s">
        <v>289</v>
      </c>
      <c r="F355" s="149"/>
      <c r="G355" s="149"/>
      <c r="H355" s="149"/>
      <c r="I355" s="149"/>
      <c r="J355" s="149"/>
      <c r="K355" s="165" t="s">
        <v>290</v>
      </c>
      <c r="L355" s="435" t="str">
        <f>IF(X303="","",X303)</f>
        <v/>
      </c>
      <c r="M355" s="195"/>
      <c r="N355" s="149"/>
      <c r="O355" s="431"/>
      <c r="P355" s="149"/>
      <c r="Q355" s="618" t="s">
        <v>49</v>
      </c>
      <c r="R355" s="618" t="s">
        <v>238</v>
      </c>
      <c r="S355" s="618" t="s">
        <v>239</v>
      </c>
      <c r="T355" s="618" t="s">
        <v>273</v>
      </c>
      <c r="U355" s="618" t="s">
        <v>274</v>
      </c>
      <c r="V355" s="149"/>
      <c r="W355" s="165" t="s">
        <v>275</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278</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280</v>
      </c>
      <c r="X357" s="435" t="str">
        <f>IF(Q353="","",HLOOKUP(Q353,Tables!A105:F106,2,FALSE))</f>
        <v/>
      </c>
      <c r="Y357" s="161"/>
    </row>
    <row r="358" spans="1:25">
      <c r="A358" s="145">
        <v>18</v>
      </c>
      <c r="B358" s="371"/>
      <c r="C358" s="149"/>
      <c r="D358" s="165" t="s">
        <v>264</v>
      </c>
      <c r="E358" s="599">
        <f>IF(Q306="","",Q306)</f>
        <v>0</v>
      </c>
      <c r="F358" s="239"/>
      <c r="G358" s="165" t="s">
        <v>175</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281</v>
      </c>
      <c r="X358" s="284" t="str">
        <f>IF(OR(X356="",X357=""),"",(X357*(X356/8.76))/100)</f>
        <v/>
      </c>
      <c r="Y358" s="161"/>
    </row>
    <row r="359" spans="1:25">
      <c r="A359" s="145">
        <v>19</v>
      </c>
      <c r="B359" s="371"/>
      <c r="C359" s="149"/>
      <c r="D359" s="165" t="s">
        <v>267</v>
      </c>
      <c r="E359" s="593" t="str">
        <f>IF(Q307="","",Q307)</f>
        <v/>
      </c>
      <c r="F359" s="239"/>
      <c r="G359" s="165" t="s">
        <v>265</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282</v>
      </c>
      <c r="X359" s="439" t="str">
        <f>IF(AB93="","",AB93)</f>
        <v/>
      </c>
      <c r="Y359" s="161"/>
    </row>
    <row r="360" spans="1:25">
      <c r="A360" s="145">
        <v>20</v>
      </c>
      <c r="B360" s="371"/>
      <c r="C360" s="149"/>
      <c r="D360" s="149"/>
      <c r="E360" s="149"/>
      <c r="F360" s="149"/>
      <c r="G360" s="164" t="s">
        <v>233</v>
      </c>
      <c r="H360" s="149"/>
      <c r="I360" s="149" t="s">
        <v>270</v>
      </c>
      <c r="J360" s="149"/>
      <c r="K360" s="149"/>
      <c r="L360" s="149"/>
      <c r="M360" s="240"/>
      <c r="N360" s="149"/>
      <c r="O360" s="431"/>
      <c r="P360" s="165" t="s">
        <v>246</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284</v>
      </c>
      <c r="X360" s="144" t="str">
        <f>IF(OR(X358="",X359=""),"",(X358-X359)/X359)</f>
        <v/>
      </c>
      <c r="Y360" s="161"/>
    </row>
    <row r="361" spans="1:25" ht="16.5" thickBot="1">
      <c r="A361" s="145">
        <v>21</v>
      </c>
      <c r="B361" s="371"/>
      <c r="C361" s="149"/>
      <c r="D361" s="164"/>
      <c r="E361" s="164" t="s">
        <v>49</v>
      </c>
      <c r="F361" s="164" t="s">
        <v>238</v>
      </c>
      <c r="G361" s="164" t="s">
        <v>239</v>
      </c>
      <c r="H361" s="164" t="s">
        <v>273</v>
      </c>
      <c r="I361" s="164" t="s">
        <v>274</v>
      </c>
      <c r="J361" s="149"/>
      <c r="K361" s="165" t="s">
        <v>275</v>
      </c>
      <c r="L361" s="284" t="str">
        <f t="shared" ref="L361:L366" si="120">IF(X309="","",X309)</f>
        <v/>
      </c>
      <c r="M361" s="240"/>
      <c r="N361" s="149"/>
      <c r="O361" s="431"/>
      <c r="P361" s="165" t="s">
        <v>286</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1">IF(Q310="","",Q310)</f>
        <v/>
      </c>
      <c r="F362" s="197" t="str">
        <f t="shared" si="121"/>
        <v/>
      </c>
      <c r="G362" s="197" t="str">
        <f t="shared" si="121"/>
        <v/>
      </c>
      <c r="H362" s="430" t="str">
        <f t="shared" si="121"/>
        <v/>
      </c>
      <c r="I362" s="198" t="str">
        <f t="shared" si="121"/>
        <v/>
      </c>
      <c r="J362" s="149"/>
      <c r="K362" s="165" t="s">
        <v>278</v>
      </c>
      <c r="L362" s="285" t="str">
        <f t="shared" si="120"/>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1"/>
        <v/>
      </c>
      <c r="F363" s="206" t="str">
        <f t="shared" si="121"/>
        <v/>
      </c>
      <c r="G363" s="206" t="str">
        <f t="shared" si="121"/>
        <v/>
      </c>
      <c r="H363" s="433" t="str">
        <f t="shared" si="121"/>
        <v/>
      </c>
      <c r="I363" s="208" t="str">
        <f t="shared" si="121"/>
        <v/>
      </c>
      <c r="J363" s="149"/>
      <c r="K363" s="165" t="s">
        <v>280</v>
      </c>
      <c r="L363" s="434" t="str">
        <f t="shared" si="120"/>
        <v/>
      </c>
      <c r="M363" s="240"/>
      <c r="N363" s="149"/>
      <c r="O363" s="159"/>
      <c r="P363" s="664" t="s">
        <v>161</v>
      </c>
      <c r="Q363" s="210" t="s">
        <v>287</v>
      </c>
      <c r="R363" s="149"/>
      <c r="S363" s="149"/>
      <c r="T363" s="149"/>
      <c r="U363" s="149"/>
      <c r="V363" s="149"/>
      <c r="W363" s="165" t="s">
        <v>288</v>
      </c>
      <c r="X363" s="144" t="str">
        <f>IF(X358="","",(X358-AVERAGE(S356:S359))/AVERAGE(S356:S359))</f>
        <v/>
      </c>
      <c r="Y363" s="161"/>
    </row>
    <row r="364" spans="1:25">
      <c r="A364" s="145">
        <v>24</v>
      </c>
      <c r="B364" s="371"/>
      <c r="C364" s="149"/>
      <c r="D364" s="149"/>
      <c r="E364" s="432" t="str">
        <f t="shared" si="121"/>
        <v/>
      </c>
      <c r="F364" s="206" t="str">
        <f t="shared" si="121"/>
        <v/>
      </c>
      <c r="G364" s="206" t="str">
        <f t="shared" si="121"/>
        <v/>
      </c>
      <c r="H364" s="433" t="str">
        <f t="shared" si="121"/>
        <v/>
      </c>
      <c r="I364" s="208" t="str">
        <f t="shared" si="121"/>
        <v/>
      </c>
      <c r="J364" s="149"/>
      <c r="K364" s="165" t="s">
        <v>281</v>
      </c>
      <c r="L364" s="285" t="str">
        <f t="shared" si="120"/>
        <v/>
      </c>
      <c r="M364" s="240"/>
      <c r="N364" s="149"/>
      <c r="O364" s="159"/>
      <c r="P364" s="210"/>
      <c r="Q364" s="210" t="s">
        <v>289</v>
      </c>
      <c r="R364" s="149"/>
      <c r="S364" s="149"/>
      <c r="T364" s="149"/>
      <c r="U364" s="149"/>
      <c r="V364" s="149"/>
      <c r="W364" s="165" t="s">
        <v>290</v>
      </c>
      <c r="X364" s="435" t="str">
        <f>IF(OR(X358="",Q360=""),"",3/(X358/Q360))</f>
        <v/>
      </c>
      <c r="Y364" s="161"/>
    </row>
    <row r="365" spans="1:25" ht="16.5" thickBot="1">
      <c r="A365" s="145">
        <v>25</v>
      </c>
      <c r="B365" s="371"/>
      <c r="C365" s="149"/>
      <c r="D365" s="149"/>
      <c r="E365" s="436" t="str">
        <f t="shared" si="121"/>
        <v/>
      </c>
      <c r="F365" s="252" t="str">
        <f t="shared" si="121"/>
        <v/>
      </c>
      <c r="G365" s="252" t="str">
        <f t="shared" si="121"/>
        <v/>
      </c>
      <c r="H365" s="437" t="str">
        <f t="shared" si="121"/>
        <v/>
      </c>
      <c r="I365" s="253" t="str">
        <f t="shared" si="121"/>
        <v/>
      </c>
      <c r="J365" s="149"/>
      <c r="K365" s="165" t="s">
        <v>282</v>
      </c>
      <c r="L365" s="285" t="str">
        <f t="shared" si="120"/>
        <v/>
      </c>
      <c r="M365" s="240"/>
      <c r="N365" s="149"/>
      <c r="O365" s="170"/>
      <c r="P365" s="440"/>
      <c r="Q365" s="440"/>
      <c r="R365" s="171"/>
      <c r="S365" s="171"/>
      <c r="T365" s="440"/>
      <c r="U365" s="440"/>
      <c r="V365" s="171"/>
      <c r="W365" s="441"/>
      <c r="X365" s="171"/>
      <c r="Y365" s="172"/>
    </row>
    <row r="366" spans="1:25">
      <c r="A366" s="145">
        <v>26</v>
      </c>
      <c r="B366" s="371"/>
      <c r="C366" s="149"/>
      <c r="D366" s="165" t="s">
        <v>246</v>
      </c>
      <c r="E366" s="432" t="str">
        <f t="shared" si="121"/>
        <v/>
      </c>
      <c r="F366" s="206" t="str">
        <f t="shared" si="121"/>
        <v/>
      </c>
      <c r="G366" s="396" t="str">
        <f t="shared" si="121"/>
        <v/>
      </c>
      <c r="H366" s="433" t="str">
        <f t="shared" si="121"/>
        <v/>
      </c>
      <c r="I366" s="208" t="str">
        <f t="shared" si="121"/>
        <v/>
      </c>
      <c r="J366" s="149"/>
      <c r="K366" s="165" t="s">
        <v>284</v>
      </c>
      <c r="L366" s="438" t="str">
        <f t="shared" si="120"/>
        <v/>
      </c>
      <c r="M366" s="240"/>
      <c r="N366" s="149"/>
      <c r="O366" s="279" t="s">
        <v>718</v>
      </c>
      <c r="P366" s="151"/>
      <c r="Q366" s="151"/>
      <c r="R366" s="151"/>
      <c r="S366" s="151"/>
      <c r="T366" s="151"/>
      <c r="U366" s="151"/>
      <c r="V366" s="151"/>
      <c r="W366" s="151"/>
      <c r="X366" s="151"/>
      <c r="Y366" s="152"/>
    </row>
    <row r="367" spans="1:25" ht="16.5" thickBot="1">
      <c r="A367" s="145">
        <v>27</v>
      </c>
      <c r="B367" s="371"/>
      <c r="C367" s="149"/>
      <c r="D367" s="165" t="s">
        <v>286</v>
      </c>
      <c r="E367" s="360" t="str">
        <f t="shared" si="121"/>
        <v/>
      </c>
      <c r="F367" s="361" t="str">
        <f t="shared" si="121"/>
        <v/>
      </c>
      <c r="G367" s="361" t="str">
        <f t="shared" si="121"/>
        <v/>
      </c>
      <c r="H367" s="361" t="str">
        <f t="shared" si="121"/>
        <v/>
      </c>
      <c r="I367" s="363" t="str">
        <f t="shared" si="121"/>
        <v/>
      </c>
      <c r="J367" s="149"/>
      <c r="K367" s="149"/>
      <c r="L367" s="149"/>
      <c r="M367" s="240"/>
      <c r="N367" s="149"/>
      <c r="O367" s="159"/>
      <c r="P367" s="165" t="s">
        <v>264</v>
      </c>
      <c r="Q367" s="619">
        <f>$Q$291</f>
        <v>0</v>
      </c>
      <c r="R367" s="149"/>
      <c r="S367" s="165" t="s">
        <v>175</v>
      </c>
      <c r="T367" s="282"/>
      <c r="U367" s="149"/>
      <c r="V367" s="210"/>
      <c r="W367" s="210"/>
      <c r="X367" s="149"/>
      <c r="Y367" s="161"/>
    </row>
    <row r="368" spans="1:25">
      <c r="A368" s="145">
        <v>28</v>
      </c>
      <c r="B368" s="371"/>
      <c r="C368" s="149"/>
      <c r="D368" s="246" t="s">
        <v>161</v>
      </c>
      <c r="E368" s="210" t="s">
        <v>287</v>
      </c>
      <c r="F368" s="149"/>
      <c r="G368" s="149"/>
      <c r="H368" s="149"/>
      <c r="I368" s="149"/>
      <c r="J368" s="149"/>
      <c r="K368" s="165" t="s">
        <v>288</v>
      </c>
      <c r="L368" s="144" t="str">
        <f>IF(X317="","",X317)</f>
        <v/>
      </c>
      <c r="M368" s="240"/>
      <c r="N368" s="149"/>
      <c r="O368" s="159"/>
      <c r="P368" s="165" t="s">
        <v>267</v>
      </c>
      <c r="Q368" s="282"/>
      <c r="R368" s="149"/>
      <c r="S368" s="165" t="s">
        <v>265</v>
      </c>
      <c r="T368" s="282"/>
      <c r="U368" s="149"/>
      <c r="V368" s="149"/>
      <c r="W368" s="149"/>
      <c r="X368" s="149"/>
      <c r="Y368" s="161"/>
    </row>
    <row r="369" spans="1:25">
      <c r="A369" s="145">
        <v>29</v>
      </c>
      <c r="B369" s="371"/>
      <c r="C369" s="149"/>
      <c r="D369" s="149"/>
      <c r="E369" s="210" t="s">
        <v>289</v>
      </c>
      <c r="F369" s="149"/>
      <c r="G369" s="149"/>
      <c r="H369" s="149"/>
      <c r="I369" s="149"/>
      <c r="J369" s="149"/>
      <c r="K369" s="165" t="s">
        <v>290</v>
      </c>
      <c r="L369" s="435" t="str">
        <f>IF(X318="","",X318)</f>
        <v/>
      </c>
      <c r="M369" s="240"/>
      <c r="N369" s="149"/>
      <c r="O369" s="159"/>
      <c r="P369" s="149"/>
      <c r="Q369" s="149"/>
      <c r="R369" s="149"/>
      <c r="S369" s="618" t="s">
        <v>233</v>
      </c>
      <c r="T369" s="149"/>
      <c r="U369" s="149" t="s">
        <v>270</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8" t="s">
        <v>49</v>
      </c>
      <c r="R370" s="618" t="s">
        <v>238</v>
      </c>
      <c r="S370" s="618" t="s">
        <v>239</v>
      </c>
      <c r="T370" s="618" t="s">
        <v>273</v>
      </c>
      <c r="U370" s="618" t="s">
        <v>274</v>
      </c>
      <c r="V370" s="149"/>
      <c r="W370" s="165" t="s">
        <v>275</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278</v>
      </c>
      <c r="X371" s="284" t="str">
        <f>IF(U375="","",U375)</f>
        <v/>
      </c>
      <c r="Y371" s="161"/>
    </row>
    <row r="372" spans="1:25" ht="16.5" thickBot="1">
      <c r="A372" s="145">
        <v>32</v>
      </c>
      <c r="B372" s="371"/>
      <c r="C372" s="239"/>
      <c r="D372" s="165" t="s">
        <v>264</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280</v>
      </c>
      <c r="X372" s="435" t="str">
        <f>IF(Q368="","",HLOOKUP(Q368,Tables!A105:F106,2,FALSE))</f>
        <v/>
      </c>
      <c r="Y372" s="161"/>
    </row>
    <row r="373" spans="1:25">
      <c r="A373" s="145">
        <v>33</v>
      </c>
      <c r="B373" s="371"/>
      <c r="C373" s="239"/>
      <c r="D373" s="239"/>
      <c r="E373" s="783" t="str">
        <f>O325&amp;" "&amp;P326&amp;" "&amp;Q326</f>
        <v xml:space="preserve">Combo Mode 2D Target/Filter: </v>
      </c>
      <c r="F373" s="783"/>
      <c r="G373" s="783"/>
      <c r="H373" s="783"/>
      <c r="I373" s="783"/>
      <c r="J373" s="239"/>
      <c r="K373" s="239"/>
      <c r="L373" s="239"/>
      <c r="M373" s="240"/>
      <c r="N373" s="149"/>
      <c r="O373" s="431"/>
      <c r="P373" s="149"/>
      <c r="Q373" s="280"/>
      <c r="R373" s="280"/>
      <c r="S373" s="280"/>
      <c r="T373" s="433" t="str">
        <f>IF(Q373="","",Q373/$T$292)</f>
        <v/>
      </c>
      <c r="U373" s="396" t="str">
        <f>IF(Q373="","",($T$367*Tables!$K$82+Tables!$K$83)*Q373)</f>
        <v/>
      </c>
      <c r="V373" s="149"/>
      <c r="W373" s="165" t="s">
        <v>281</v>
      </c>
      <c r="X373" s="284" t="str">
        <f>IF(OR(X371="",X372=""),"",(X372*(X371/8.76))/100)</f>
        <v/>
      </c>
      <c r="Y373" s="161"/>
    </row>
    <row r="374" spans="1:25">
      <c r="A374" s="145">
        <v>34</v>
      </c>
      <c r="B374" s="371"/>
      <c r="C374" s="239"/>
      <c r="D374" s="149"/>
      <c r="E374" s="159"/>
      <c r="F374" s="149"/>
      <c r="G374" s="164" t="s">
        <v>233</v>
      </c>
      <c r="H374" s="149"/>
      <c r="I374" s="161" t="s">
        <v>270</v>
      </c>
      <c r="J374" s="239"/>
      <c r="K374" s="165" t="s">
        <v>175</v>
      </c>
      <c r="L374" s="284" t="str">
        <f>IF(T326="","",T326)</f>
        <v/>
      </c>
      <c r="M374" s="240"/>
      <c r="N374" s="149"/>
      <c r="O374" s="431"/>
      <c r="P374" s="149"/>
      <c r="Q374" s="280"/>
      <c r="R374" s="280"/>
      <c r="S374" s="280"/>
      <c r="T374" s="433" t="str">
        <f>IF(Q374="","",Q374/$T$292)</f>
        <v/>
      </c>
      <c r="U374" s="396" t="str">
        <f>IF(Q374="","",($T$367*Tables!$K$82+Tables!$K$83)*Q374)</f>
        <v/>
      </c>
      <c r="V374" s="149"/>
      <c r="W374" s="165" t="s">
        <v>282</v>
      </c>
      <c r="X374" s="439" t="str">
        <f>IF(AB94="","",AB94)</f>
        <v/>
      </c>
      <c r="Y374" s="161"/>
    </row>
    <row r="375" spans="1:25" ht="16.5" thickBot="1">
      <c r="A375" s="145">
        <v>35</v>
      </c>
      <c r="B375" s="371"/>
      <c r="C375" s="239"/>
      <c r="D375" s="164"/>
      <c r="E375" s="415" t="s">
        <v>49</v>
      </c>
      <c r="F375" s="164" t="s">
        <v>238</v>
      </c>
      <c r="G375" s="164" t="s">
        <v>239</v>
      </c>
      <c r="H375" s="164" t="s">
        <v>273</v>
      </c>
      <c r="I375" s="416" t="s">
        <v>274</v>
      </c>
      <c r="J375" s="239"/>
      <c r="K375" s="165" t="s">
        <v>275</v>
      </c>
      <c r="L375" s="284" t="str">
        <f t="shared" ref="L375:L380" si="122">IF(X329="","",X329)</f>
        <v/>
      </c>
      <c r="M375" s="240"/>
      <c r="N375" s="149"/>
      <c r="O375" s="431"/>
      <c r="P375" s="165" t="s">
        <v>246</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284</v>
      </c>
      <c r="X375" s="144" t="str">
        <f>IF(OR(X373="",X374=""),"",(X373-X374)/X374)</f>
        <v/>
      </c>
      <c r="Y375" s="161"/>
    </row>
    <row r="376" spans="1:25">
      <c r="A376" s="145">
        <v>36</v>
      </c>
      <c r="B376" s="371"/>
      <c r="C376" s="239"/>
      <c r="D376" s="149"/>
      <c r="E376" s="429" t="str">
        <f t="shared" ref="E376:I381" si="123">IF(Q330="","",Q330)</f>
        <v/>
      </c>
      <c r="F376" s="197" t="str">
        <f t="shared" si="123"/>
        <v/>
      </c>
      <c r="G376" s="197" t="str">
        <f t="shared" si="123"/>
        <v/>
      </c>
      <c r="H376" s="430" t="str">
        <f t="shared" si="123"/>
        <v/>
      </c>
      <c r="I376" s="198" t="str">
        <f t="shared" si="123"/>
        <v/>
      </c>
      <c r="J376" s="239"/>
      <c r="K376" s="165" t="s">
        <v>278</v>
      </c>
      <c r="L376" s="284" t="str">
        <f t="shared" si="122"/>
        <v/>
      </c>
      <c r="M376" s="240"/>
      <c r="N376" s="149"/>
      <c r="O376" s="431"/>
      <c r="P376" s="165" t="s">
        <v>286</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3"/>
        <v/>
      </c>
      <c r="F377" s="206" t="str">
        <f t="shared" si="123"/>
        <v/>
      </c>
      <c r="G377" s="206" t="str">
        <f t="shared" si="123"/>
        <v/>
      </c>
      <c r="H377" s="433" t="str">
        <f t="shared" si="123"/>
        <v/>
      </c>
      <c r="I377" s="208" t="str">
        <f t="shared" si="123"/>
        <v/>
      </c>
      <c r="J377" s="239"/>
      <c r="K377" s="165" t="s">
        <v>280</v>
      </c>
      <c r="L377" s="284" t="str">
        <f t="shared" si="122"/>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3"/>
        <v/>
      </c>
      <c r="F378" s="206" t="str">
        <f t="shared" si="123"/>
        <v/>
      </c>
      <c r="G378" s="206" t="str">
        <f t="shared" si="123"/>
        <v/>
      </c>
      <c r="H378" s="433" t="str">
        <f t="shared" si="123"/>
        <v/>
      </c>
      <c r="I378" s="208" t="str">
        <f t="shared" si="123"/>
        <v/>
      </c>
      <c r="J378" s="239"/>
      <c r="K378" s="165" t="s">
        <v>281</v>
      </c>
      <c r="L378" s="284" t="str">
        <f t="shared" si="122"/>
        <v/>
      </c>
      <c r="M378" s="240"/>
      <c r="N378" s="149"/>
      <c r="O378" s="159"/>
      <c r="P378" s="664" t="s">
        <v>161</v>
      </c>
      <c r="Q378" s="210" t="s">
        <v>287</v>
      </c>
      <c r="R378" s="149"/>
      <c r="S378" s="149"/>
      <c r="T378" s="149"/>
      <c r="U378" s="149"/>
      <c r="V378" s="149"/>
      <c r="W378" s="165" t="s">
        <v>288</v>
      </c>
      <c r="X378" s="144" t="str">
        <f>IF(X373="","",(X373-AVERAGE(S371:S374))/AVERAGE(S371:S374))</f>
        <v/>
      </c>
      <c r="Y378" s="161"/>
    </row>
    <row r="379" spans="1:25" ht="16.5" thickBot="1">
      <c r="A379" s="145">
        <v>39</v>
      </c>
      <c r="B379" s="371"/>
      <c r="C379" s="239"/>
      <c r="D379" s="149"/>
      <c r="E379" s="436" t="str">
        <f t="shared" si="123"/>
        <v/>
      </c>
      <c r="F379" s="252" t="str">
        <f t="shared" si="123"/>
        <v/>
      </c>
      <c r="G379" s="252" t="str">
        <f t="shared" si="123"/>
        <v/>
      </c>
      <c r="H379" s="437" t="str">
        <f t="shared" si="123"/>
        <v/>
      </c>
      <c r="I379" s="253" t="str">
        <f t="shared" si="123"/>
        <v/>
      </c>
      <c r="J379" s="239"/>
      <c r="K379" s="316" t="s">
        <v>282</v>
      </c>
      <c r="L379" s="284" t="str">
        <f t="shared" si="122"/>
        <v/>
      </c>
      <c r="M379" s="240"/>
      <c r="N379" s="149"/>
      <c r="O379" s="159"/>
      <c r="P379" s="210"/>
      <c r="Q379" s="210" t="s">
        <v>289</v>
      </c>
      <c r="R379" s="149"/>
      <c r="S379" s="149"/>
      <c r="T379" s="149"/>
      <c r="U379" s="149"/>
      <c r="V379" s="149"/>
      <c r="W379" s="165" t="s">
        <v>290</v>
      </c>
      <c r="X379" s="435" t="str">
        <f>IF(OR(X373="",Q375=""),"",3/(X373/Q375))</f>
        <v/>
      </c>
      <c r="Y379" s="161"/>
    </row>
    <row r="380" spans="1:25" ht="16.5" thickBot="1">
      <c r="A380" s="145">
        <v>40</v>
      </c>
      <c r="B380" s="371"/>
      <c r="C380" s="239"/>
      <c r="D380" s="165" t="s">
        <v>246</v>
      </c>
      <c r="E380" s="432" t="str">
        <f t="shared" si="123"/>
        <v/>
      </c>
      <c r="F380" s="206" t="str">
        <f t="shared" si="123"/>
        <v/>
      </c>
      <c r="G380" s="396" t="str">
        <f t="shared" si="123"/>
        <v/>
      </c>
      <c r="H380" s="433" t="str">
        <f t="shared" si="123"/>
        <v/>
      </c>
      <c r="I380" s="208" t="str">
        <f t="shared" si="123"/>
        <v/>
      </c>
      <c r="J380" s="239"/>
      <c r="K380" s="165" t="s">
        <v>284</v>
      </c>
      <c r="L380" s="438" t="str">
        <f t="shared" si="122"/>
        <v/>
      </c>
      <c r="M380" s="240"/>
      <c r="N380" s="149"/>
      <c r="O380" s="170"/>
      <c r="P380" s="440"/>
      <c r="Q380" s="440"/>
      <c r="R380" s="171"/>
      <c r="S380" s="171"/>
      <c r="T380" s="440"/>
      <c r="U380" s="440"/>
      <c r="V380" s="171"/>
      <c r="W380" s="441"/>
      <c r="X380" s="171"/>
      <c r="Y380" s="172"/>
    </row>
    <row r="381" spans="1:25" ht="16.5" thickBot="1">
      <c r="A381" s="145">
        <v>41</v>
      </c>
      <c r="B381" s="371"/>
      <c r="C381" s="239"/>
      <c r="D381" s="165" t="s">
        <v>286</v>
      </c>
      <c r="E381" s="360" t="str">
        <f t="shared" si="123"/>
        <v/>
      </c>
      <c r="F381" s="361" t="str">
        <f t="shared" si="123"/>
        <v/>
      </c>
      <c r="G381" s="361" t="str">
        <f t="shared" si="123"/>
        <v/>
      </c>
      <c r="H381" s="361" t="str">
        <f t="shared" si="123"/>
        <v/>
      </c>
      <c r="I381" s="363" t="str">
        <f t="shared" si="123"/>
        <v/>
      </c>
      <c r="J381" s="239"/>
      <c r="K381" s="239"/>
      <c r="L381" s="239"/>
      <c r="M381" s="240"/>
      <c r="N381" s="149"/>
      <c r="O381" s="279" t="s">
        <v>298</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288</v>
      </c>
      <c r="L382" s="438" t="str">
        <f>IF(X336="","",X336)</f>
        <v/>
      </c>
      <c r="M382" s="240"/>
      <c r="N382" s="149"/>
      <c r="O382" s="159" t="s">
        <v>299</v>
      </c>
      <c r="P382" s="387" t="s">
        <v>571</v>
      </c>
      <c r="Q382" s="149"/>
      <c r="R382" s="239"/>
      <c r="S382" s="165" t="s">
        <v>300</v>
      </c>
      <c r="T382" s="609"/>
      <c r="U382" s="609"/>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301</v>
      </c>
      <c r="P383" s="461"/>
      <c r="Q383" s="149"/>
      <c r="R383" s="239"/>
      <c r="S383" s="165" t="s">
        <v>302</v>
      </c>
      <c r="T383" s="610"/>
      <c r="U383" s="610"/>
      <c r="V383" s="149"/>
      <c r="W383" s="149"/>
      <c r="X383" s="149"/>
      <c r="Y383" s="161"/>
    </row>
    <row r="384" spans="1:25">
      <c r="A384" s="145">
        <v>44</v>
      </c>
      <c r="B384" s="371"/>
      <c r="C384" s="239"/>
      <c r="D384" s="239"/>
      <c r="E384" s="784" t="str">
        <f>O337&amp;" "&amp;P338&amp;" "&amp;Q338</f>
        <v xml:space="preserve">Combo Mode 3D Target/Filter: </v>
      </c>
      <c r="F384" s="784"/>
      <c r="G384" s="784"/>
      <c r="H384" s="784"/>
      <c r="I384" s="784"/>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233</v>
      </c>
      <c r="H385" s="149"/>
      <c r="I385" s="195" t="s">
        <v>270</v>
      </c>
      <c r="J385" s="239"/>
      <c r="K385" s="165" t="s">
        <v>175</v>
      </c>
      <c r="L385" s="284" t="str">
        <f>IF(T338="","",T338)</f>
        <v/>
      </c>
      <c r="M385" s="240"/>
      <c r="N385" s="149"/>
      <c r="O385" s="159"/>
      <c r="P385" s="149"/>
      <c r="Q385" s="149"/>
      <c r="R385" s="149"/>
      <c r="S385" s="149"/>
      <c r="T385" s="611" t="s">
        <v>303</v>
      </c>
      <c r="U385" s="611"/>
      <c r="V385" s="611"/>
      <c r="W385" s="611"/>
      <c r="X385" s="611"/>
      <c r="Y385" s="161"/>
    </row>
    <row r="386" spans="1:25" ht="16.5" thickBot="1">
      <c r="A386" s="145">
        <v>46</v>
      </c>
      <c r="B386" s="371"/>
      <c r="C386" s="194"/>
      <c r="D386" s="239"/>
      <c r="E386" s="415" t="s">
        <v>49</v>
      </c>
      <c r="F386" s="164" t="s">
        <v>238</v>
      </c>
      <c r="G386" s="164" t="s">
        <v>239</v>
      </c>
      <c r="H386" s="164" t="s">
        <v>273</v>
      </c>
      <c r="I386" s="445" t="s">
        <v>274</v>
      </c>
      <c r="J386" s="239"/>
      <c r="K386" s="165" t="s">
        <v>275</v>
      </c>
      <c r="L386" s="284" t="str">
        <f t="shared" ref="L386:L391" si="124">IF(X341="","",X341)</f>
        <v/>
      </c>
      <c r="M386" s="240"/>
      <c r="N386" s="149"/>
      <c r="O386" s="159"/>
      <c r="P386" s="611" t="s">
        <v>29</v>
      </c>
      <c r="Q386" s="611" t="s">
        <v>236</v>
      </c>
      <c r="R386" s="611" t="s">
        <v>237</v>
      </c>
      <c r="S386" s="611" t="s">
        <v>49</v>
      </c>
      <c r="T386" s="611" t="s">
        <v>48</v>
      </c>
      <c r="U386" s="611" t="s">
        <v>304</v>
      </c>
      <c r="V386" s="611" t="s">
        <v>305</v>
      </c>
      <c r="W386" s="611" t="s">
        <v>306</v>
      </c>
      <c r="X386" s="611" t="s">
        <v>307</v>
      </c>
      <c r="Y386" s="161"/>
    </row>
    <row r="387" spans="1:25">
      <c r="A387" s="145">
        <v>47</v>
      </c>
      <c r="B387" s="371"/>
      <c r="C387" s="239"/>
      <c r="D387" s="239"/>
      <c r="E387" s="429" t="str">
        <f t="shared" ref="E387:I392" si="125">IF(Q342="","",Q342)</f>
        <v/>
      </c>
      <c r="F387" s="197" t="str">
        <f t="shared" si="125"/>
        <v/>
      </c>
      <c r="G387" s="197" t="str">
        <f t="shared" si="125"/>
        <v/>
      </c>
      <c r="H387" s="430" t="str">
        <f t="shared" si="125"/>
        <v/>
      </c>
      <c r="I387" s="446" t="str">
        <f t="shared" si="125"/>
        <v/>
      </c>
      <c r="J387" s="239"/>
      <c r="K387" s="165" t="s">
        <v>278</v>
      </c>
      <c r="L387" s="284" t="str">
        <f t="shared" si="124"/>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6">IF(V387="","",V387/S387)</f>
        <v/>
      </c>
      <c r="X387" s="396" t="str">
        <f t="shared" ref="X387:X393" si="127">IF(OR(V387="",U387=""),"",V387/(U387/1000))</f>
        <v/>
      </c>
      <c r="Y387" s="161"/>
    </row>
    <row r="388" spans="1:25">
      <c r="A388" s="145">
        <v>48</v>
      </c>
      <c r="B388" s="371"/>
      <c r="C388" s="239"/>
      <c r="D388" s="239"/>
      <c r="E388" s="432" t="str">
        <f t="shared" si="125"/>
        <v/>
      </c>
      <c r="F388" s="206" t="str">
        <f t="shared" si="125"/>
        <v/>
      </c>
      <c r="G388" s="206" t="str">
        <f t="shared" si="125"/>
        <v/>
      </c>
      <c r="H388" s="433" t="str">
        <f t="shared" si="125"/>
        <v/>
      </c>
      <c r="I388" s="447" t="str">
        <f t="shared" si="125"/>
        <v/>
      </c>
      <c r="J388" s="239"/>
      <c r="K388" s="165" t="s">
        <v>280</v>
      </c>
      <c r="L388" s="284" t="str">
        <f t="shared" si="124"/>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6"/>
        <v/>
      </c>
      <c r="X388" s="396" t="str">
        <f t="shared" si="127"/>
        <v/>
      </c>
      <c r="Y388" s="161"/>
    </row>
    <row r="389" spans="1:25">
      <c r="A389" s="145">
        <v>49</v>
      </c>
      <c r="B389" s="371"/>
      <c r="C389" s="239"/>
      <c r="D389" s="239"/>
      <c r="E389" s="432" t="str">
        <f t="shared" si="125"/>
        <v/>
      </c>
      <c r="F389" s="206" t="str">
        <f t="shared" si="125"/>
        <v/>
      </c>
      <c r="G389" s="206" t="str">
        <f t="shared" si="125"/>
        <v/>
      </c>
      <c r="H389" s="433" t="str">
        <f t="shared" si="125"/>
        <v/>
      </c>
      <c r="I389" s="447" t="str">
        <f t="shared" si="125"/>
        <v/>
      </c>
      <c r="J389" s="239"/>
      <c r="K389" s="165" t="s">
        <v>281</v>
      </c>
      <c r="L389" s="284" t="str">
        <f t="shared" si="124"/>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6"/>
        <v/>
      </c>
      <c r="X389" s="396" t="str">
        <f t="shared" si="127"/>
        <v/>
      </c>
      <c r="Y389" s="161"/>
    </row>
    <row r="390" spans="1:25" ht="16.5" thickBot="1">
      <c r="A390" s="145">
        <v>50</v>
      </c>
      <c r="B390" s="371"/>
      <c r="C390" s="239"/>
      <c r="D390" s="239"/>
      <c r="E390" s="436" t="str">
        <f t="shared" si="125"/>
        <v/>
      </c>
      <c r="F390" s="252" t="str">
        <f t="shared" si="125"/>
        <v/>
      </c>
      <c r="G390" s="252" t="str">
        <f t="shared" si="125"/>
        <v/>
      </c>
      <c r="H390" s="437" t="str">
        <f t="shared" si="125"/>
        <v/>
      </c>
      <c r="I390" s="448" t="str">
        <f t="shared" si="125"/>
        <v/>
      </c>
      <c r="J390" s="239"/>
      <c r="K390" s="316" t="s">
        <v>282</v>
      </c>
      <c r="L390" s="284" t="str">
        <f t="shared" si="124"/>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6"/>
        <v/>
      </c>
      <c r="X390" s="396" t="str">
        <f t="shared" si="127"/>
        <v/>
      </c>
      <c r="Y390" s="161"/>
    </row>
    <row r="391" spans="1:25">
      <c r="A391" s="145">
        <v>51</v>
      </c>
      <c r="B391" s="371"/>
      <c r="C391" s="239"/>
      <c r="D391" s="165" t="s">
        <v>246</v>
      </c>
      <c r="E391" s="432" t="str">
        <f t="shared" si="125"/>
        <v/>
      </c>
      <c r="F391" s="206" t="str">
        <f t="shared" si="125"/>
        <v/>
      </c>
      <c r="G391" s="396" t="str">
        <f t="shared" si="125"/>
        <v/>
      </c>
      <c r="H391" s="433" t="str">
        <f t="shared" si="125"/>
        <v/>
      </c>
      <c r="I391" s="447" t="str">
        <f t="shared" si="125"/>
        <v/>
      </c>
      <c r="J391" s="239"/>
      <c r="K391" s="165" t="s">
        <v>284</v>
      </c>
      <c r="L391" s="438" t="str">
        <f t="shared" si="124"/>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6"/>
        <v/>
      </c>
      <c r="X391" s="396" t="str">
        <f t="shared" si="127"/>
        <v/>
      </c>
      <c r="Y391" s="161"/>
    </row>
    <row r="392" spans="1:25" ht="16.5" thickBot="1">
      <c r="A392" s="145">
        <v>52</v>
      </c>
      <c r="B392" s="371"/>
      <c r="C392" s="239"/>
      <c r="D392" s="165" t="s">
        <v>286</v>
      </c>
      <c r="E392" s="360" t="str">
        <f t="shared" si="125"/>
        <v/>
      </c>
      <c r="F392" s="361" t="str">
        <f t="shared" si="125"/>
        <v/>
      </c>
      <c r="G392" s="361" t="str">
        <f t="shared" si="125"/>
        <v/>
      </c>
      <c r="H392" s="361" t="str">
        <f t="shared" si="125"/>
        <v/>
      </c>
      <c r="I392" s="450" t="str">
        <f t="shared" si="125"/>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6"/>
        <v/>
      </c>
      <c r="X392" s="396" t="str">
        <f t="shared" si="127"/>
        <v/>
      </c>
      <c r="Y392" s="161"/>
    </row>
    <row r="393" spans="1:25">
      <c r="A393" s="145">
        <v>53</v>
      </c>
      <c r="B393" s="371"/>
      <c r="C393" s="239"/>
      <c r="D393" s="246" t="s">
        <v>161</v>
      </c>
      <c r="E393" s="156" t="s">
        <v>287</v>
      </c>
      <c r="F393" s="239"/>
      <c r="G393" s="239"/>
      <c r="H393" s="239"/>
      <c r="I393" s="239"/>
      <c r="J393" s="239"/>
      <c r="K393" s="165" t="s">
        <v>288</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6"/>
        <v/>
      </c>
      <c r="X393" s="396" t="str">
        <f t="shared" si="127"/>
        <v/>
      </c>
      <c r="Y393" s="161"/>
    </row>
    <row r="394" spans="1:25">
      <c r="A394" s="145">
        <v>54</v>
      </c>
      <c r="B394" s="371"/>
      <c r="C394" s="239"/>
      <c r="D394" s="149"/>
      <c r="E394" s="156" t="s">
        <v>289</v>
      </c>
      <c r="F394" s="239"/>
      <c r="G394" s="239"/>
      <c r="H394" s="239"/>
      <c r="I394" s="239"/>
      <c r="J394" s="239"/>
      <c r="K394" s="239"/>
      <c r="L394" s="239"/>
      <c r="M394" s="240"/>
      <c r="N394" s="149"/>
      <c r="O394" s="323"/>
      <c r="P394" s="246" t="s">
        <v>161</v>
      </c>
      <c r="Q394" s="156" t="s">
        <v>313</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308</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297</v>
      </c>
      <c r="L396" s="590" t="str">
        <f>IF(X350="","",X350)</f>
        <v/>
      </c>
      <c r="M396" s="240"/>
      <c r="N396" s="149"/>
      <c r="O396" s="159"/>
      <c r="P396" s="149"/>
      <c r="Q396" s="149"/>
      <c r="R396" s="149"/>
      <c r="S396" s="165"/>
      <c r="T396" s="611" t="s">
        <v>303</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236</v>
      </c>
      <c r="R397" s="611" t="s">
        <v>237</v>
      </c>
      <c r="S397" s="611" t="s">
        <v>49</v>
      </c>
      <c r="T397" s="611" t="s">
        <v>48</v>
      </c>
      <c r="U397" s="611" t="s">
        <v>304</v>
      </c>
      <c r="V397" s="611" t="s">
        <v>305</v>
      </c>
      <c r="W397" s="611" t="s">
        <v>306</v>
      </c>
      <c r="X397" s="611" t="s">
        <v>307</v>
      </c>
      <c r="Y397" s="161"/>
    </row>
    <row r="398" spans="1:25" ht="16.5"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28">IF(V398="","",V398/S398)</f>
        <v/>
      </c>
      <c r="X398" s="396" t="str">
        <f t="shared" ref="X398:X403" si="129">IF(OR(V398="",U398=""),"",V398/(U398/1000))</f>
        <v/>
      </c>
      <c r="Y398" s="161"/>
    </row>
    <row r="399" spans="1:25">
      <c r="A399" s="145">
        <v>59</v>
      </c>
      <c r="B399" s="452"/>
      <c r="C399" s="453" t="s">
        <v>309</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28"/>
        <v/>
      </c>
      <c r="X399" s="396" t="str">
        <f t="shared" si="129"/>
        <v/>
      </c>
      <c r="Y399" s="161"/>
    </row>
    <row r="400" spans="1:25" ht="16.5" thickBot="1">
      <c r="A400" s="145">
        <v>60</v>
      </c>
      <c r="B400" s="193"/>
      <c r="C400" s="149"/>
      <c r="D400" s="165" t="s">
        <v>175</v>
      </c>
      <c r="E400" s="292">
        <f>IF(Q499="","",Q499)</f>
        <v>0</v>
      </c>
      <c r="F400" s="149"/>
      <c r="G400" s="149"/>
      <c r="H400" s="149" t="s">
        <v>310</v>
      </c>
      <c r="I400" s="149" t="s">
        <v>311</v>
      </c>
      <c r="J400" s="149" t="s">
        <v>252</v>
      </c>
      <c r="K400" s="149" t="s">
        <v>253</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28"/>
        <v/>
      </c>
      <c r="X400" s="396" t="str">
        <f t="shared" si="129"/>
        <v/>
      </c>
      <c r="Y400" s="161"/>
    </row>
    <row r="401" spans="1:25" ht="16.5" thickBot="1">
      <c r="A401" s="145">
        <v>61</v>
      </c>
      <c r="B401" s="193"/>
      <c r="C401" s="149"/>
      <c r="D401" s="165" t="s">
        <v>176</v>
      </c>
      <c r="E401" s="292">
        <f>IF(Q500="","",Q500)</f>
        <v>0</v>
      </c>
      <c r="F401" s="149"/>
      <c r="G401" s="165" t="s">
        <v>312</v>
      </c>
      <c r="H401" s="456" t="e">
        <f t="shared" ref="H401:K402" si="130">IF(T503="","",T503)</f>
        <v>#DIV/0!</v>
      </c>
      <c r="I401" s="207" t="str">
        <f t="shared" si="130"/>
        <v/>
      </c>
      <c r="J401" s="346" t="e">
        <f t="shared" si="130"/>
        <v>#DIV/0!</v>
      </c>
      <c r="K401" s="457" t="e">
        <f t="shared" si="130"/>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28"/>
        <v/>
      </c>
      <c r="X401" s="396" t="str">
        <f t="shared" si="129"/>
        <v/>
      </c>
      <c r="Y401" s="161"/>
    </row>
    <row r="402" spans="1:25" ht="16.5" thickBot="1">
      <c r="A402" s="145">
        <v>62</v>
      </c>
      <c r="B402" s="193"/>
      <c r="C402" s="149"/>
      <c r="D402" s="165" t="s">
        <v>29</v>
      </c>
      <c r="E402" s="292" t="str">
        <f>IF(Q501="","",Q501)</f>
        <v/>
      </c>
      <c r="F402" s="149"/>
      <c r="G402" s="165" t="s">
        <v>314</v>
      </c>
      <c r="H402" s="456" t="e">
        <f t="shared" si="130"/>
        <v>#DIV/0!</v>
      </c>
      <c r="I402" s="207" t="str">
        <f t="shared" si="130"/>
        <v/>
      </c>
      <c r="J402" s="346" t="e">
        <f t="shared" si="130"/>
        <v>#DIV/0!</v>
      </c>
      <c r="K402" s="206" t="str">
        <f t="shared" si="130"/>
        <v>NA</v>
      </c>
      <c r="L402" s="149"/>
      <c r="M402" s="195"/>
      <c r="N402" s="149"/>
      <c r="O402" s="159"/>
      <c r="P402" s="206" t="str">
        <f>IF(AK38="","",AK38)</f>
        <v/>
      </c>
      <c r="Q402" s="206" t="str">
        <f>IF(AL38="","",AL38)</f>
        <v/>
      </c>
      <c r="R402" s="206">
        <f>IF(AH38="","",AH38)</f>
        <v>36</v>
      </c>
      <c r="S402" s="206">
        <f>IF(AI38="","",AI38)</f>
        <v>50</v>
      </c>
      <c r="T402" s="396" t="str">
        <f t="shared" ref="T402:V403" si="131">IF(AM38="","",AM38)</f>
        <v/>
      </c>
      <c r="U402" s="207" t="str">
        <f t="shared" si="131"/>
        <v/>
      </c>
      <c r="V402" s="396" t="str">
        <f t="shared" si="131"/>
        <v/>
      </c>
      <c r="W402" s="433" t="str">
        <f t="shared" si="128"/>
        <v/>
      </c>
      <c r="X402" s="396" t="str">
        <f t="shared" si="129"/>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1"/>
        <v/>
      </c>
      <c r="U403" s="207" t="str">
        <f t="shared" si="131"/>
        <v/>
      </c>
      <c r="V403" s="396" t="str">
        <f t="shared" si="131"/>
        <v/>
      </c>
      <c r="W403" s="433" t="str">
        <f t="shared" si="128"/>
        <v/>
      </c>
      <c r="X403" s="396" t="str">
        <f t="shared" si="129"/>
        <v/>
      </c>
      <c r="Y403" s="161"/>
    </row>
    <row r="404" spans="1:25">
      <c r="A404" s="145">
        <v>64</v>
      </c>
      <c r="B404" s="193"/>
      <c r="C404" s="149"/>
      <c r="D404" s="246" t="s">
        <v>161</v>
      </c>
      <c r="E404" s="317" t="s">
        <v>315</v>
      </c>
      <c r="F404" s="149"/>
      <c r="G404" s="149"/>
      <c r="H404" s="149"/>
      <c r="I404" s="149"/>
      <c r="J404" s="149"/>
      <c r="K404" s="149"/>
      <c r="L404" s="149"/>
      <c r="M404" s="195"/>
      <c r="N404" s="149"/>
      <c r="O404" s="159"/>
      <c r="P404" s="246" t="s">
        <v>161</v>
      </c>
      <c r="Q404" s="156" t="s">
        <v>313</v>
      </c>
      <c r="R404" s="149"/>
      <c r="S404" s="149"/>
      <c r="T404" s="149"/>
      <c r="U404" s="149"/>
      <c r="V404" s="149"/>
      <c r="W404" s="149"/>
      <c r="X404" s="149"/>
      <c r="Y404" s="161"/>
    </row>
    <row r="405" spans="1:25">
      <c r="A405" s="145">
        <v>65</v>
      </c>
      <c r="B405" s="193"/>
      <c r="C405" s="149"/>
      <c r="D405" s="149"/>
      <c r="E405" s="156" t="s">
        <v>316</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303</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236</v>
      </c>
      <c r="R407" s="611" t="s">
        <v>237</v>
      </c>
      <c r="S407" s="611" t="s">
        <v>49</v>
      </c>
      <c r="T407" s="611" t="s">
        <v>48</v>
      </c>
      <c r="U407" s="611" t="s">
        <v>304</v>
      </c>
      <c r="V407" s="611" t="s">
        <v>305</v>
      </c>
      <c r="W407" s="611" t="s">
        <v>306</v>
      </c>
      <c r="X407" s="611" t="s">
        <v>307</v>
      </c>
      <c r="Y407" s="161"/>
    </row>
    <row r="408" spans="1:25">
      <c r="A408" s="145">
        <v>68</v>
      </c>
      <c r="B408" s="149"/>
      <c r="C408" s="241" t="s">
        <v>89</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5" thickTop="1">
      <c r="A411" s="145">
        <v>3</v>
      </c>
      <c r="B411" s="184"/>
      <c r="C411" s="462" t="s">
        <v>299</v>
      </c>
      <c r="D411" s="600" t="str">
        <f>IF(P382="","",P382)</f>
        <v>Piranha</v>
      </c>
      <c r="E411" s="462"/>
      <c r="F411" s="463"/>
      <c r="G411" s="185"/>
      <c r="H411" s="462" t="s">
        <v>300</v>
      </c>
      <c r="I411" s="775" t="str">
        <f>IF(T382="","",T382)</f>
        <v/>
      </c>
      <c r="J411" s="775"/>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317</v>
      </c>
      <c r="D412" s="311" t="str">
        <f>IF(P383="","",P383)</f>
        <v/>
      </c>
      <c r="E412" s="210"/>
      <c r="F412" s="210"/>
      <c r="G412" s="210"/>
      <c r="H412" s="316" t="s">
        <v>302</v>
      </c>
      <c r="I412" s="776" t="str">
        <f>IF(T383="","",T383)</f>
        <v/>
      </c>
      <c r="J412" s="776"/>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318</v>
      </c>
      <c r="D413" s="194"/>
      <c r="E413" s="194"/>
      <c r="F413" s="194"/>
      <c r="G413" s="194"/>
      <c r="H413" s="194"/>
      <c r="I413" s="454"/>
      <c r="J413" s="454"/>
      <c r="K413" s="194"/>
      <c r="L413" s="149"/>
      <c r="M413" s="195"/>
      <c r="N413" s="149"/>
      <c r="O413" s="159"/>
      <c r="P413" s="246" t="s">
        <v>161</v>
      </c>
      <c r="Q413" s="156" t="s">
        <v>313</v>
      </c>
      <c r="R413" s="473"/>
      <c r="S413" s="473"/>
      <c r="T413" s="474"/>
      <c r="U413" s="475"/>
      <c r="V413" s="474"/>
      <c r="W413" s="476"/>
      <c r="X413" s="474"/>
      <c r="Y413" s="161"/>
    </row>
    <row r="414" spans="1:25" ht="16.5"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320</v>
      </c>
      <c r="P415" s="151"/>
      <c r="Q415" s="151"/>
      <c r="R415" s="151"/>
      <c r="S415" s="151"/>
      <c r="T415" s="151"/>
      <c r="U415" s="151"/>
      <c r="V415" s="151"/>
      <c r="W415" s="151"/>
      <c r="X415" s="151"/>
      <c r="Y415" s="152"/>
    </row>
    <row r="416" spans="1:25">
      <c r="A416" s="145">
        <v>8</v>
      </c>
      <c r="B416" s="193"/>
      <c r="C416" s="165" t="s">
        <v>176</v>
      </c>
      <c r="D416" s="601">
        <f>IF(S387="","",S387)</f>
        <v>50</v>
      </c>
      <c r="E416" s="149"/>
      <c r="F416" s="149"/>
      <c r="G416" s="165" t="s">
        <v>176</v>
      </c>
      <c r="H416" s="601">
        <f>IF(S398="","",S398)</f>
        <v>50</v>
      </c>
      <c r="I416" s="149"/>
      <c r="J416" s="239"/>
      <c r="K416" s="165" t="s">
        <v>176</v>
      </c>
      <c r="L416" s="601">
        <f>IF(S408="","",S408)</f>
        <v>50</v>
      </c>
      <c r="M416" s="195"/>
      <c r="N416" s="149"/>
      <c r="O416" s="159"/>
      <c r="P416" s="149"/>
      <c r="Q416" s="149"/>
      <c r="R416" s="149"/>
      <c r="S416" s="165"/>
      <c r="T416" s="149"/>
      <c r="U416" s="149"/>
      <c r="V416" s="149"/>
      <c r="W416" s="149"/>
      <c r="X416" s="149"/>
      <c r="Y416" s="161"/>
    </row>
    <row r="417" spans="1:25">
      <c r="A417" s="145">
        <v>9</v>
      </c>
      <c r="B417" s="193"/>
      <c r="C417" s="329" t="s">
        <v>155</v>
      </c>
      <c r="D417" s="329" t="s">
        <v>156</v>
      </c>
      <c r="E417" s="329"/>
      <c r="F417" s="149"/>
      <c r="G417" s="329" t="s">
        <v>155</v>
      </c>
      <c r="H417" s="329" t="s">
        <v>156</v>
      </c>
      <c r="I417" s="329"/>
      <c r="J417" s="239"/>
      <c r="K417" s="329" t="s">
        <v>155</v>
      </c>
      <c r="L417" s="329" t="s">
        <v>156</v>
      </c>
      <c r="M417" s="464"/>
      <c r="N417" s="149"/>
      <c r="O417" s="159"/>
      <c r="P417" s="149"/>
      <c r="Q417" s="149"/>
      <c r="R417" s="149"/>
      <c r="S417" s="165"/>
      <c r="T417" s="611" t="s">
        <v>303</v>
      </c>
      <c r="U417" s="611"/>
      <c r="V417" s="611"/>
      <c r="W417" s="611"/>
      <c r="X417" s="611"/>
      <c r="Y417" s="161"/>
    </row>
    <row r="418" spans="1:25" ht="16.5" thickBot="1">
      <c r="A418" s="145">
        <v>10</v>
      </c>
      <c r="B418" s="193"/>
      <c r="C418" s="465" t="s">
        <v>48</v>
      </c>
      <c r="D418" s="465" t="s">
        <v>48</v>
      </c>
      <c r="E418" s="465" t="s">
        <v>319</v>
      </c>
      <c r="F418" s="149"/>
      <c r="G418" s="465" t="s">
        <v>48</v>
      </c>
      <c r="H418" s="465" t="s">
        <v>48</v>
      </c>
      <c r="I418" s="465" t="s">
        <v>319</v>
      </c>
      <c r="J418" s="239"/>
      <c r="K418" s="465" t="s">
        <v>48</v>
      </c>
      <c r="L418" s="465" t="s">
        <v>48</v>
      </c>
      <c r="M418" s="466" t="s">
        <v>319</v>
      </c>
      <c r="N418" s="149"/>
      <c r="O418" s="159"/>
      <c r="P418" s="611" t="s">
        <v>29</v>
      </c>
      <c r="Q418" s="611" t="s">
        <v>236</v>
      </c>
      <c r="R418" s="611" t="s">
        <v>237</v>
      </c>
      <c r="S418" s="611" t="s">
        <v>49</v>
      </c>
      <c r="T418" s="611" t="s">
        <v>48</v>
      </c>
      <c r="U418" s="611" t="s">
        <v>304</v>
      </c>
      <c r="V418" s="611" t="s">
        <v>305</v>
      </c>
      <c r="W418" s="611" t="s">
        <v>306</v>
      </c>
      <c r="X418" s="611" t="s">
        <v>307</v>
      </c>
      <c r="Y418" s="161"/>
    </row>
    <row r="419" spans="1:25">
      <c r="A419" s="145">
        <v>11</v>
      </c>
      <c r="B419" s="193"/>
      <c r="C419" s="206">
        <f t="shared" ref="C419:C425" si="132">IF(R387="","",R387)</f>
        <v>24</v>
      </c>
      <c r="D419" s="396" t="str">
        <f t="shared" ref="D419:D425" si="133">IF(T387="","",T387)</f>
        <v/>
      </c>
      <c r="E419" s="346" t="str">
        <f t="shared" ref="E419:E425" si="134">IF(OR(C419="",D419=""),"",IF(AND(C419&gt;0,D419&gt;0),(D419-C419)/C419,""))</f>
        <v/>
      </c>
      <c r="F419" s="149"/>
      <c r="G419" s="206">
        <f t="shared" ref="G419:G424" si="135">IF(R398="","",R398)</f>
        <v>28</v>
      </c>
      <c r="H419" s="396" t="str">
        <f t="shared" ref="H419:H424" si="136">IF(T398="","",T398)</f>
        <v/>
      </c>
      <c r="I419" s="346" t="str">
        <f t="shared" ref="I419:I424" si="137">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38">IF(AH16="","",AH16)</f>
        <v>28</v>
      </c>
      <c r="S419" s="206">
        <f t="shared" si="138"/>
        <v>50</v>
      </c>
      <c r="T419" s="396" t="str">
        <f t="shared" ref="T419:V422" si="139">IF(AM16="","",AM16)</f>
        <v/>
      </c>
      <c r="U419" s="207" t="str">
        <f t="shared" si="139"/>
        <v/>
      </c>
      <c r="V419" s="396" t="str">
        <f t="shared" si="139"/>
        <v/>
      </c>
      <c r="W419" s="433" t="str">
        <f>IF(V419="","",V419/S419)</f>
        <v/>
      </c>
      <c r="X419" s="396" t="str">
        <f>IF(OR(V419="",U419=""),"",V419/(U419/1000))</f>
        <v/>
      </c>
      <c r="Y419" s="161"/>
    </row>
    <row r="420" spans="1:25">
      <c r="A420" s="145">
        <v>12</v>
      </c>
      <c r="B420" s="193"/>
      <c r="C420" s="206">
        <f t="shared" si="132"/>
        <v>25</v>
      </c>
      <c r="D420" s="396" t="str">
        <f t="shared" si="133"/>
        <v/>
      </c>
      <c r="E420" s="346" t="str">
        <f t="shared" si="134"/>
        <v/>
      </c>
      <c r="F420" s="149"/>
      <c r="G420" s="206">
        <f t="shared" si="135"/>
        <v>30</v>
      </c>
      <c r="H420" s="396" t="str">
        <f t="shared" si="136"/>
        <v/>
      </c>
      <c r="I420" s="346" t="str">
        <f t="shared" si="137"/>
        <v/>
      </c>
      <c r="J420" s="239"/>
      <c r="K420" s="206">
        <f>IF(R409="","",R409)</f>
        <v>30</v>
      </c>
      <c r="L420" s="396" t="str">
        <f>IF(T409="","",T409)</f>
        <v/>
      </c>
      <c r="M420" s="467" t="str">
        <f>IF(OR(K420="",L420=""),"",IF(AND(K420&gt;0,L420&gt;0),(L420-K420)/K420,""))</f>
        <v/>
      </c>
      <c r="N420" s="149"/>
      <c r="O420" s="159"/>
      <c r="P420" s="206" t="str">
        <f>IF($AK$16="","",$AK$16)</f>
        <v/>
      </c>
      <c r="Q420" s="206" t="str">
        <f>IF($AL$16="","",$AL$16)</f>
        <v/>
      </c>
      <c r="R420" s="206">
        <f t="shared" si="138"/>
        <v>28</v>
      </c>
      <c r="S420" s="206">
        <f t="shared" si="138"/>
        <v>50</v>
      </c>
      <c r="T420" s="396" t="str">
        <f t="shared" si="139"/>
        <v/>
      </c>
      <c r="U420" s="207" t="str">
        <f t="shared" si="139"/>
        <v/>
      </c>
      <c r="V420" s="396" t="str">
        <f t="shared" si="139"/>
        <v/>
      </c>
      <c r="W420" s="433" t="str">
        <f>IF(V420="","",V420/S420)</f>
        <v/>
      </c>
      <c r="X420" s="396" t="str">
        <f>IF(OR(V420="",U420=""),"",V420/(U420/1000))</f>
        <v/>
      </c>
      <c r="Y420" s="161"/>
    </row>
    <row r="421" spans="1:25">
      <c r="A421" s="145">
        <v>13</v>
      </c>
      <c r="B421" s="193"/>
      <c r="C421" s="206">
        <f t="shared" si="132"/>
        <v>26</v>
      </c>
      <c r="D421" s="396" t="str">
        <f t="shared" si="133"/>
        <v/>
      </c>
      <c r="E421" s="346" t="str">
        <f t="shared" si="134"/>
        <v/>
      </c>
      <c r="F421" s="149"/>
      <c r="G421" s="206">
        <f t="shared" si="135"/>
        <v>32</v>
      </c>
      <c r="H421" s="396" t="str">
        <f t="shared" si="136"/>
        <v/>
      </c>
      <c r="I421" s="346" t="str">
        <f t="shared" si="137"/>
        <v/>
      </c>
      <c r="J421" s="239"/>
      <c r="K421" s="206">
        <f>IF(R410="","",R410)</f>
        <v>32</v>
      </c>
      <c r="L421" s="396" t="str">
        <f>IF(T410="","",T410)</f>
        <v/>
      </c>
      <c r="M421" s="467" t="str">
        <f>IF(OR(K421="",L421=""),"",IF(AND(K421&gt;0,L421&gt;0),(L421-K421)/K421,""))</f>
        <v/>
      </c>
      <c r="N421" s="149"/>
      <c r="O421" s="159"/>
      <c r="P421" s="206" t="str">
        <f>IF($AK$16="","",$AK$16)</f>
        <v/>
      </c>
      <c r="Q421" s="206" t="str">
        <f>IF($AL$16="","",$AL$16)</f>
        <v/>
      </c>
      <c r="R421" s="206">
        <f t="shared" si="138"/>
        <v>28</v>
      </c>
      <c r="S421" s="206">
        <f t="shared" si="138"/>
        <v>50</v>
      </c>
      <c r="T421" s="396" t="str">
        <f t="shared" si="139"/>
        <v/>
      </c>
      <c r="U421" s="207" t="str">
        <f t="shared" si="139"/>
        <v/>
      </c>
      <c r="V421" s="396" t="str">
        <f t="shared" si="139"/>
        <v/>
      </c>
      <c r="W421" s="433" t="str">
        <f>IF(V421="","",V421/S421)</f>
        <v/>
      </c>
      <c r="X421" s="396" t="str">
        <f>IF(OR(V421="",U421=""),"",V421/(U421/1000))</f>
        <v/>
      </c>
      <c r="Y421" s="161"/>
    </row>
    <row r="422" spans="1:25">
      <c r="A422" s="145">
        <v>14</v>
      </c>
      <c r="B422" s="193"/>
      <c r="C422" s="206">
        <f t="shared" si="132"/>
        <v>28</v>
      </c>
      <c r="D422" s="396" t="str">
        <f t="shared" si="133"/>
        <v/>
      </c>
      <c r="E422" s="346" t="str">
        <f t="shared" si="134"/>
        <v/>
      </c>
      <c r="F422" s="149"/>
      <c r="G422" s="206">
        <f t="shared" si="135"/>
        <v>34</v>
      </c>
      <c r="H422" s="396" t="str">
        <f t="shared" si="136"/>
        <v/>
      </c>
      <c r="I422" s="346" t="str">
        <f t="shared" si="137"/>
        <v/>
      </c>
      <c r="J422" s="239"/>
      <c r="K422" s="206">
        <f>IF(R411="","",R411)</f>
        <v>34</v>
      </c>
      <c r="L422" s="396" t="str">
        <f>IF(T411="","",T411)</f>
        <v/>
      </c>
      <c r="M422" s="467" t="str">
        <f>IF(OR(K422="",L422=""),"",IF(AND(K422&gt;0,L422&gt;0),(L422-K422)/K422,""))</f>
        <v/>
      </c>
      <c r="N422" s="149"/>
      <c r="O422" s="159"/>
      <c r="P422" s="206" t="str">
        <f>IF($AK$16="","",$AK$16)</f>
        <v/>
      </c>
      <c r="Q422" s="206" t="str">
        <f>IF($AL$16="","",$AL$16)</f>
        <v/>
      </c>
      <c r="R422" s="206">
        <f t="shared" si="138"/>
        <v>28</v>
      </c>
      <c r="S422" s="206">
        <f t="shared" si="138"/>
        <v>50</v>
      </c>
      <c r="T422" s="478" t="str">
        <f t="shared" si="139"/>
        <v/>
      </c>
      <c r="U422" s="479" t="str">
        <f t="shared" si="139"/>
        <v/>
      </c>
      <c r="V422" s="478" t="str">
        <f t="shared" si="139"/>
        <v/>
      </c>
      <c r="W422" s="480" t="str">
        <f>IF(V422="","",V422/S422)</f>
        <v/>
      </c>
      <c r="X422" s="478" t="str">
        <f>IF(OR(V422="",U422=""),"",V422/(U422/1000))</f>
        <v/>
      </c>
      <c r="Y422" s="161"/>
    </row>
    <row r="423" spans="1:25">
      <c r="A423" s="145">
        <v>15</v>
      </c>
      <c r="B423" s="193"/>
      <c r="C423" s="206">
        <f t="shared" si="132"/>
        <v>30</v>
      </c>
      <c r="D423" s="396" t="str">
        <f t="shared" si="133"/>
        <v/>
      </c>
      <c r="E423" s="346" t="str">
        <f t="shared" si="134"/>
        <v/>
      </c>
      <c r="F423" s="149"/>
      <c r="G423" s="206">
        <f t="shared" si="135"/>
        <v>36</v>
      </c>
      <c r="H423" s="396" t="str">
        <f t="shared" si="136"/>
        <v/>
      </c>
      <c r="I423" s="346" t="str">
        <f t="shared" si="137"/>
        <v/>
      </c>
      <c r="J423" s="239"/>
      <c r="K423" s="206">
        <f>IF(R412="","",R412)</f>
        <v>38</v>
      </c>
      <c r="L423" s="396" t="str">
        <f>IF(T412="","",T412)</f>
        <v/>
      </c>
      <c r="M423" s="467" t="str">
        <f>IF(OR(K423="",L423=""),"",IF(AND(K423&gt;0,L423&gt;0),(L423-K423)/K423,""))</f>
        <v/>
      </c>
      <c r="N423" s="149"/>
      <c r="O423" s="159"/>
      <c r="P423" s="149"/>
      <c r="Q423" s="149"/>
      <c r="R423" s="149"/>
      <c r="S423" s="165" t="s">
        <v>167</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2"/>
        <v>32</v>
      </c>
      <c r="D424" s="396" t="str">
        <f t="shared" si="133"/>
        <v/>
      </c>
      <c r="E424" s="346" t="str">
        <f t="shared" si="134"/>
        <v/>
      </c>
      <c r="F424" s="149"/>
      <c r="G424" s="206">
        <f t="shared" si="135"/>
        <v>38</v>
      </c>
      <c r="H424" s="396" t="str">
        <f t="shared" si="136"/>
        <v/>
      </c>
      <c r="I424" s="346" t="str">
        <f t="shared" si="137"/>
        <v/>
      </c>
      <c r="J424" s="239"/>
      <c r="K424" s="149"/>
      <c r="L424" s="149"/>
      <c r="M424" s="195"/>
      <c r="N424" s="149"/>
      <c r="O424" s="281"/>
      <c r="P424" s="149"/>
      <c r="Q424" s="149"/>
      <c r="R424" s="149"/>
      <c r="S424" s="165" t="s">
        <v>323</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32"/>
        <v>34</v>
      </c>
      <c r="D425" s="396" t="str">
        <f t="shared" si="133"/>
        <v/>
      </c>
      <c r="E425" s="346" t="str">
        <f t="shared" si="134"/>
        <v/>
      </c>
      <c r="F425" s="149"/>
      <c r="G425" s="149"/>
      <c r="H425" s="149"/>
      <c r="I425" s="149"/>
      <c r="J425" s="239"/>
      <c r="K425" s="239"/>
      <c r="L425" s="239"/>
      <c r="M425" s="240"/>
      <c r="N425" s="149"/>
      <c r="O425" s="159"/>
      <c r="P425" s="149"/>
      <c r="Q425" s="149"/>
      <c r="R425" s="149"/>
      <c r="S425" s="165" t="s">
        <v>286</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149"/>
      <c r="D426" s="468" t="s">
        <v>178</v>
      </c>
      <c r="E426" s="469" t="str">
        <f>IF(E421="","",IF(AND(ABS(MAX(E421:E425))&lt;=0.05,ABS(MIN(E421:E425))&lt;=0.05),"YES","NO"))</f>
        <v/>
      </c>
      <c r="F426" s="149"/>
      <c r="G426" s="149"/>
      <c r="H426" s="468" t="s">
        <v>178</v>
      </c>
      <c r="I426" s="469" t="str">
        <f>IF(I419="","",IF(AND(ABS(MAX(I419:I424))&lt;=0.05,ABS(MIN(I419:I424))&lt;=0.05),"YES","NO"))</f>
        <v/>
      </c>
      <c r="J426" s="239"/>
      <c r="K426" s="149"/>
      <c r="L426" s="468" t="s">
        <v>178</v>
      </c>
      <c r="M426" s="470" t="str">
        <f>IF(M419="","",IF(AND(ABS(MAX(M419:M423))&lt;=0.05,ABS(MIN(M419:M423))&lt;=0.05),"YES","NO"))</f>
        <v/>
      </c>
      <c r="N426" s="149"/>
      <c r="O426" s="159"/>
      <c r="P426" s="149"/>
      <c r="Q426" s="149"/>
      <c r="R426" s="149"/>
      <c r="S426" s="165" t="s">
        <v>241</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161</v>
      </c>
      <c r="Q427" s="156" t="s">
        <v>325</v>
      </c>
      <c r="R427" s="149"/>
      <c r="S427" s="149"/>
      <c r="T427" s="149"/>
      <c r="U427" s="149"/>
      <c r="V427" s="149"/>
      <c r="W427" s="149"/>
      <c r="X427" s="149"/>
      <c r="Y427" s="161"/>
    </row>
    <row r="428" spans="1:25">
      <c r="A428" s="145">
        <v>20</v>
      </c>
      <c r="B428" s="193"/>
      <c r="C428" s="149"/>
      <c r="D428" s="246" t="s">
        <v>161</v>
      </c>
      <c r="E428" s="156" t="s">
        <v>321</v>
      </c>
      <c r="F428" s="149"/>
      <c r="G428" s="149"/>
      <c r="H428" s="149"/>
      <c r="I428" s="149"/>
      <c r="J428" s="149"/>
      <c r="K428" s="149"/>
      <c r="L428" s="149"/>
      <c r="M428" s="195"/>
      <c r="N428" s="149"/>
      <c r="O428" s="159"/>
      <c r="P428" s="149"/>
      <c r="Q428" s="156" t="s">
        <v>326</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327</v>
      </c>
      <c r="R429" s="171"/>
      <c r="S429" s="171"/>
      <c r="T429" s="171"/>
      <c r="U429" s="171"/>
      <c r="V429" s="171"/>
      <c r="W429" s="171"/>
      <c r="X429" s="171"/>
      <c r="Y429" s="172"/>
    </row>
    <row r="430" spans="1:25">
      <c r="A430" s="145">
        <v>22</v>
      </c>
      <c r="B430" s="193"/>
      <c r="C430" s="202" t="s">
        <v>322</v>
      </c>
      <c r="D430" s="149"/>
      <c r="E430" s="149"/>
      <c r="F430" s="149"/>
      <c r="G430" s="149"/>
      <c r="H430" s="149"/>
      <c r="I430" s="202"/>
      <c r="J430" s="202"/>
      <c r="K430" s="149"/>
      <c r="L430" s="149"/>
      <c r="M430" s="195"/>
      <c r="N430" s="149"/>
      <c r="O430" s="279" t="s">
        <v>328</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303</v>
      </c>
      <c r="U431" s="611"/>
      <c r="V431" s="611"/>
      <c r="W431" s="611"/>
      <c r="X431" s="611"/>
      <c r="Y431" s="161"/>
    </row>
    <row r="432" spans="1:25">
      <c r="A432" s="145">
        <v>24</v>
      </c>
      <c r="B432" s="193"/>
      <c r="C432" s="165" t="s">
        <v>176</v>
      </c>
      <c r="D432" s="593">
        <f>IF(S419="","",S419)</f>
        <v>50</v>
      </c>
      <c r="E432" s="149"/>
      <c r="F432" s="149"/>
      <c r="G432" s="149"/>
      <c r="H432" s="149"/>
      <c r="I432" s="472"/>
      <c r="J432" s="149"/>
      <c r="K432" s="149"/>
      <c r="L432" s="149"/>
      <c r="M432" s="195"/>
      <c r="N432" s="149"/>
      <c r="O432" s="159"/>
      <c r="P432" s="611" t="s">
        <v>29</v>
      </c>
      <c r="Q432" s="611" t="s">
        <v>236</v>
      </c>
      <c r="R432" s="611" t="s">
        <v>237</v>
      </c>
      <c r="S432" s="611" t="s">
        <v>49</v>
      </c>
      <c r="T432" s="611" t="s">
        <v>48</v>
      </c>
      <c r="U432" s="611" t="s">
        <v>304</v>
      </c>
      <c r="V432" s="611" t="s">
        <v>305</v>
      </c>
      <c r="W432" s="611" t="s">
        <v>306</v>
      </c>
      <c r="X432" s="611" t="s">
        <v>307</v>
      </c>
      <c r="Y432" s="161"/>
    </row>
    <row r="433" spans="1:25">
      <c r="A433" s="145">
        <v>25</v>
      </c>
      <c r="B433" s="193"/>
      <c r="C433" s="329" t="s">
        <v>155</v>
      </c>
      <c r="D433" s="329" t="s">
        <v>156</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324</v>
      </c>
      <c r="F434" s="465" t="s">
        <v>306</v>
      </c>
      <c r="G434" s="465" t="s">
        <v>307</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0">IF(T419="","",T419)</f>
        <v/>
      </c>
      <c r="E435" s="396" t="str">
        <f t="shared" ref="E435:G441" si="141">IF(V419="","",V419)</f>
        <v/>
      </c>
      <c r="F435" s="433" t="str">
        <f t="shared" si="141"/>
        <v/>
      </c>
      <c r="G435" s="396" t="str">
        <f t="shared" si="141"/>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2">IF(AM20="","",AM20)</f>
        <v/>
      </c>
      <c r="U435" s="207" t="str">
        <f t="shared" si="142"/>
        <v/>
      </c>
      <c r="V435" s="396" t="str">
        <f t="shared" si="142"/>
        <v/>
      </c>
      <c r="W435" s="433" t="str">
        <f>IF(V435="","",V435/S435)</f>
        <v/>
      </c>
      <c r="X435" s="396" t="str">
        <f>IF(OR(V435="",U435=""),"",V435/(U435/1000))</f>
        <v/>
      </c>
      <c r="Y435" s="161"/>
    </row>
    <row r="436" spans="1:25">
      <c r="A436" s="145">
        <v>28</v>
      </c>
      <c r="B436" s="193"/>
      <c r="C436" s="149"/>
      <c r="D436" s="396" t="str">
        <f t="shared" si="140"/>
        <v/>
      </c>
      <c r="E436" s="396" t="str">
        <f t="shared" si="141"/>
        <v/>
      </c>
      <c r="F436" s="433" t="str">
        <f t="shared" si="141"/>
        <v/>
      </c>
      <c r="G436" s="396" t="str">
        <f t="shared" si="141"/>
        <v/>
      </c>
      <c r="H436" s="149"/>
      <c r="I436" s="210"/>
      <c r="J436" s="210"/>
      <c r="K436" s="149"/>
      <c r="L436" s="149"/>
      <c r="M436" s="195"/>
      <c r="N436" s="149"/>
      <c r="O436" s="159"/>
      <c r="P436" s="206" t="str">
        <f>IF(AK21="","",AK21)</f>
        <v/>
      </c>
      <c r="Q436" s="206" t="str">
        <f>IF(AL21="","",AL21)</f>
        <v/>
      </c>
      <c r="R436" s="206">
        <f>IF(AH21="","",AH21)</f>
        <v>28</v>
      </c>
      <c r="S436" s="206">
        <f>IF(AI21="","",AI21)</f>
        <v>300</v>
      </c>
      <c r="T436" s="396" t="str">
        <f t="shared" si="142"/>
        <v/>
      </c>
      <c r="U436" s="207" t="str">
        <f t="shared" si="142"/>
        <v/>
      </c>
      <c r="V436" s="396" t="str">
        <f t="shared" si="142"/>
        <v/>
      </c>
      <c r="W436" s="433" t="str">
        <f>IF(V436="","",V436/S436)</f>
        <v/>
      </c>
      <c r="X436" s="396" t="str">
        <f>IF(OR(V436="",U436=""),"",V436/(U436/1000))</f>
        <v/>
      </c>
      <c r="Y436" s="161"/>
    </row>
    <row r="437" spans="1:25">
      <c r="A437" s="145">
        <v>29</v>
      </c>
      <c r="B437" s="193"/>
      <c r="C437" s="149"/>
      <c r="D437" s="396" t="str">
        <f t="shared" si="140"/>
        <v/>
      </c>
      <c r="E437" s="396" t="str">
        <f t="shared" si="141"/>
        <v/>
      </c>
      <c r="F437" s="433" t="str">
        <f t="shared" si="141"/>
        <v/>
      </c>
      <c r="G437" s="396" t="str">
        <f t="shared" si="141"/>
        <v/>
      </c>
      <c r="H437" s="149"/>
      <c r="I437" s="210"/>
      <c r="J437" s="210"/>
      <c r="K437" s="149"/>
      <c r="L437" s="149"/>
      <c r="M437" s="195"/>
      <c r="N437" s="149"/>
      <c r="O437" s="159"/>
      <c r="P437" s="246" t="s">
        <v>161</v>
      </c>
      <c r="Q437" s="156" t="s">
        <v>329</v>
      </c>
      <c r="R437" s="149"/>
      <c r="S437" s="149"/>
      <c r="T437" s="149"/>
      <c r="U437" s="149"/>
      <c r="V437" s="165" t="s">
        <v>330</v>
      </c>
      <c r="W437" s="488" t="str">
        <f>IF(OR(W433="",W434="",W435="",W436=""),"",(MAX(W433:W436)-MIN(W433:W436))/(MAX(W433:W436)+MIN(W433:W436)))</f>
        <v/>
      </c>
      <c r="X437" s="149"/>
      <c r="Y437" s="161"/>
    </row>
    <row r="438" spans="1:25">
      <c r="A438" s="145">
        <v>30</v>
      </c>
      <c r="B438" s="193"/>
      <c r="C438" s="149"/>
      <c r="D438" s="396" t="str">
        <f t="shared" si="140"/>
        <v/>
      </c>
      <c r="E438" s="396" t="str">
        <f t="shared" si="141"/>
        <v/>
      </c>
      <c r="F438" s="433" t="str">
        <f t="shared" si="141"/>
        <v/>
      </c>
      <c r="G438" s="396" t="str">
        <f t="shared" si="141"/>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167</v>
      </c>
      <c r="D439" s="396" t="str">
        <f t="shared" si="140"/>
        <v/>
      </c>
      <c r="E439" s="396" t="str">
        <f t="shared" si="141"/>
        <v/>
      </c>
      <c r="F439" s="433" t="str">
        <f t="shared" si="141"/>
        <v/>
      </c>
      <c r="G439" s="396" t="str">
        <f t="shared" si="141"/>
        <v/>
      </c>
      <c r="H439" s="149"/>
      <c r="I439" s="149"/>
      <c r="J439" s="149"/>
      <c r="K439" s="149"/>
      <c r="L439" s="149"/>
      <c r="M439" s="195"/>
      <c r="N439" s="149"/>
      <c r="O439" s="238" t="str">
        <f>IF(U436="","",IF(U436/1000&gt;=3,1,2))</f>
        <v/>
      </c>
      <c r="P439" s="149" t="s">
        <v>331</v>
      </c>
      <c r="Q439" s="149"/>
      <c r="R439" s="149"/>
      <c r="S439" s="149"/>
      <c r="T439" s="149"/>
      <c r="U439" s="149"/>
      <c r="V439" s="149"/>
      <c r="W439" s="149"/>
      <c r="X439" s="149"/>
      <c r="Y439" s="161"/>
    </row>
    <row r="440" spans="1:25" ht="16.5" thickBot="1">
      <c r="A440" s="145">
        <v>32</v>
      </c>
      <c r="B440" s="193"/>
      <c r="C440" s="165" t="s">
        <v>323</v>
      </c>
      <c r="D440" s="396" t="str">
        <f t="shared" si="140"/>
        <v/>
      </c>
      <c r="E440" s="396" t="str">
        <f t="shared" si="141"/>
        <v/>
      </c>
      <c r="F440" s="433" t="str">
        <f t="shared" si="141"/>
        <v/>
      </c>
      <c r="G440" s="396" t="str">
        <f t="shared" si="141"/>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286</v>
      </c>
      <c r="D441" s="346" t="str">
        <f t="shared" si="140"/>
        <v/>
      </c>
      <c r="E441" s="346" t="str">
        <f t="shared" si="141"/>
        <v/>
      </c>
      <c r="F441" s="346" t="str">
        <f t="shared" si="141"/>
        <v/>
      </c>
      <c r="G441" s="346" t="str">
        <f t="shared" si="141"/>
        <v/>
      </c>
      <c r="H441" s="149"/>
      <c r="I441" s="149"/>
      <c r="J441" s="149"/>
      <c r="K441" s="149"/>
      <c r="L441" s="149"/>
      <c r="M441" s="195"/>
      <c r="N441" s="149"/>
      <c r="O441" s="279" t="s">
        <v>332</v>
      </c>
      <c r="P441" s="151"/>
      <c r="Q441" s="282">
        <v>1</v>
      </c>
      <c r="R441" s="151" t="s">
        <v>333</v>
      </c>
      <c r="S441" s="151"/>
      <c r="T441" s="151"/>
      <c r="U441" s="151"/>
      <c r="V441" s="151"/>
      <c r="W441" s="151"/>
      <c r="X441" s="151"/>
      <c r="Y441" s="152"/>
    </row>
    <row r="442" spans="1:25" ht="16.5" thickBot="1">
      <c r="A442" s="145">
        <v>34</v>
      </c>
      <c r="B442" s="193"/>
      <c r="C442" s="165" t="s">
        <v>178</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161</v>
      </c>
      <c r="E443" s="156" t="s">
        <v>325</v>
      </c>
      <c r="F443" s="149"/>
      <c r="G443" s="149"/>
      <c r="H443" s="149"/>
      <c r="I443" s="149"/>
      <c r="J443" s="149"/>
      <c r="K443" s="149"/>
      <c r="L443" s="149"/>
      <c r="M443" s="195"/>
      <c r="N443" s="149"/>
      <c r="O443" s="159"/>
      <c r="P443" s="228" t="s">
        <v>237</v>
      </c>
      <c r="Q443" s="228">
        <f>AH10</f>
        <v>24</v>
      </c>
      <c r="R443" s="228">
        <f>AH12</f>
        <v>25</v>
      </c>
      <c r="S443" s="228">
        <f>AH15</f>
        <v>28</v>
      </c>
      <c r="T443" s="228">
        <f>AH24</f>
        <v>32</v>
      </c>
      <c r="U443" s="228">
        <f>AH30</f>
        <v>28</v>
      </c>
      <c r="V443" s="228">
        <f>AH32</f>
        <v>30</v>
      </c>
      <c r="W443" s="228">
        <f>AH34</f>
        <v>32</v>
      </c>
      <c r="X443" s="228">
        <f>AH36</f>
        <v>34</v>
      </c>
      <c r="Y443" s="161"/>
    </row>
    <row r="444" spans="1:25" ht="16.5" thickBot="1">
      <c r="A444" s="145">
        <v>36</v>
      </c>
      <c r="B444" s="193"/>
      <c r="C444" s="149"/>
      <c r="D444" s="149"/>
      <c r="E444" s="156" t="s">
        <v>326</v>
      </c>
      <c r="F444" s="149"/>
      <c r="G444" s="149"/>
      <c r="H444" s="149"/>
      <c r="I444" s="149"/>
      <c r="J444" s="149"/>
      <c r="K444" s="149"/>
      <c r="L444" s="149"/>
      <c r="M444" s="195"/>
      <c r="N444" s="149"/>
      <c r="O444" s="159"/>
      <c r="P444" s="607" t="s">
        <v>335</v>
      </c>
      <c r="Q444" s="490" t="s">
        <v>336</v>
      </c>
      <c r="R444" s="490"/>
      <c r="S444" s="490"/>
      <c r="T444" s="490"/>
      <c r="U444" s="490"/>
      <c r="V444" s="490"/>
      <c r="W444" s="490"/>
      <c r="X444" s="490"/>
      <c r="Y444" s="161"/>
    </row>
    <row r="445" spans="1:25">
      <c r="A445" s="145">
        <v>37</v>
      </c>
      <c r="B445" s="193"/>
      <c r="C445" s="149"/>
      <c r="D445" s="194"/>
      <c r="E445" s="317" t="s">
        <v>327</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5"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328</v>
      </c>
      <c r="D447" s="149"/>
      <c r="E447" s="149"/>
      <c r="F447" s="149"/>
      <c r="G447" s="149"/>
      <c r="H447" s="149"/>
      <c r="I447" s="149"/>
      <c r="J447" s="149"/>
      <c r="K447" s="149"/>
      <c r="L447" s="149"/>
      <c r="M447" s="195"/>
      <c r="N447" s="149"/>
      <c r="O447" s="159"/>
      <c r="P447" s="486" t="s">
        <v>337</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5"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338</v>
      </c>
      <c r="Q448" s="500" t="str">
        <f t="shared" ref="Q448:X448" si="143">IF(OR(Q445="",Q446=""),"",ABS(Q446-Q445)/Q445)</f>
        <v/>
      </c>
      <c r="R448" s="500" t="str">
        <f t="shared" si="143"/>
        <v/>
      </c>
      <c r="S448" s="500" t="str">
        <f t="shared" si="143"/>
        <v/>
      </c>
      <c r="T448" s="500" t="str">
        <f t="shared" si="143"/>
        <v/>
      </c>
      <c r="U448" s="500" t="str">
        <f t="shared" si="143"/>
        <v/>
      </c>
      <c r="V448" s="500" t="str">
        <f t="shared" si="143"/>
        <v/>
      </c>
      <c r="W448" s="500" t="str">
        <f t="shared" si="143"/>
        <v/>
      </c>
      <c r="X448" s="501" t="str">
        <f t="shared" si="143"/>
        <v/>
      </c>
      <c r="Y448" s="161"/>
    </row>
    <row r="449" spans="1:25">
      <c r="A449" s="145">
        <v>41</v>
      </c>
      <c r="B449" s="193"/>
      <c r="C449" s="149"/>
      <c r="D449" s="339"/>
      <c r="E449" s="149"/>
      <c r="F449" s="149"/>
      <c r="G449" s="149"/>
      <c r="H449" s="149"/>
      <c r="I449" s="149"/>
      <c r="J449" s="149"/>
      <c r="K449" s="149"/>
      <c r="L449" s="149"/>
      <c r="M449" s="195"/>
      <c r="N449" s="149"/>
      <c r="O449" s="159"/>
      <c r="P449" s="486" t="s">
        <v>339</v>
      </c>
      <c r="Q449" s="502">
        <f t="shared" ref="Q449:X449" si="144">IF($Q$441=1,Q443/100+0.03,Q443/100)</f>
        <v>0.27</v>
      </c>
      <c r="R449" s="502">
        <f t="shared" si="144"/>
        <v>0.28000000000000003</v>
      </c>
      <c r="S449" s="502">
        <f t="shared" si="144"/>
        <v>0.31000000000000005</v>
      </c>
      <c r="T449" s="502">
        <f t="shared" si="144"/>
        <v>0.35</v>
      </c>
      <c r="U449" s="502">
        <f t="shared" si="144"/>
        <v>0.31000000000000005</v>
      </c>
      <c r="V449" s="502">
        <f t="shared" si="144"/>
        <v>0.32999999999999996</v>
      </c>
      <c r="W449" s="502">
        <f t="shared" si="144"/>
        <v>0.35</v>
      </c>
      <c r="X449" s="503">
        <f t="shared" si="144"/>
        <v>0.37</v>
      </c>
      <c r="Y449" s="161"/>
    </row>
    <row r="450" spans="1:25" ht="16.5" thickBot="1">
      <c r="A450" s="145">
        <v>42</v>
      </c>
      <c r="B450" s="193"/>
      <c r="C450" s="465" t="s">
        <v>334</v>
      </c>
      <c r="D450" s="465" t="s">
        <v>48</v>
      </c>
      <c r="E450" s="465" t="s">
        <v>324</v>
      </c>
      <c r="F450" s="465" t="s">
        <v>306</v>
      </c>
      <c r="G450" s="465" t="s">
        <v>307</v>
      </c>
      <c r="H450" s="149"/>
      <c r="I450" s="149"/>
      <c r="J450" s="149"/>
      <c r="K450" s="149"/>
      <c r="L450" s="149"/>
      <c r="M450" s="195"/>
      <c r="N450" s="149"/>
      <c r="O450" s="159"/>
      <c r="P450" s="504" t="s">
        <v>340</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5" thickBot="1">
      <c r="A451" s="145">
        <v>43</v>
      </c>
      <c r="B451" s="193"/>
      <c r="C451" s="206">
        <f t="shared" ref="C451:D454" si="145">IF(S433="","",S433)</f>
        <v>20</v>
      </c>
      <c r="D451" s="396" t="str">
        <f t="shared" si="145"/>
        <v/>
      </c>
      <c r="E451" s="396" t="str">
        <f t="shared" ref="E451:G454" si="146">IF(V433="","",V433)</f>
        <v/>
      </c>
      <c r="F451" s="433" t="str">
        <f t="shared" si="146"/>
        <v/>
      </c>
      <c r="G451" s="396" t="str">
        <f t="shared" si="146"/>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5"/>
        <v>50</v>
      </c>
      <c r="D452" s="396" t="str">
        <f t="shared" si="145"/>
        <v/>
      </c>
      <c r="E452" s="396" t="str">
        <f t="shared" si="146"/>
        <v/>
      </c>
      <c r="F452" s="433" t="str">
        <f t="shared" si="146"/>
        <v/>
      </c>
      <c r="G452" s="396" t="str">
        <f t="shared" si="146"/>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5"/>
        <v>100</v>
      </c>
      <c r="D453" s="396" t="str">
        <f t="shared" si="145"/>
        <v/>
      </c>
      <c r="E453" s="396" t="str">
        <f t="shared" si="146"/>
        <v/>
      </c>
      <c r="F453" s="433" t="str">
        <f t="shared" si="146"/>
        <v/>
      </c>
      <c r="G453" s="396" t="str">
        <f t="shared" si="146"/>
        <v/>
      </c>
      <c r="H453" s="149"/>
      <c r="I453" s="149"/>
      <c r="J453" s="149"/>
      <c r="K453" s="149"/>
      <c r="L453" s="149"/>
      <c r="M453" s="195"/>
      <c r="N453" s="149"/>
      <c r="O453" s="159"/>
      <c r="P453" s="246" t="s">
        <v>161</v>
      </c>
      <c r="Q453" s="210" t="s">
        <v>342</v>
      </c>
      <c r="R453" s="210"/>
      <c r="S453" s="210"/>
      <c r="T453" s="210"/>
      <c r="U453" s="210"/>
      <c r="V453" s="239"/>
      <c r="W453" s="239"/>
      <c r="X453" s="239"/>
      <c r="Y453" s="161"/>
    </row>
    <row r="454" spans="1:25" ht="16.5" thickBot="1">
      <c r="A454" s="145">
        <v>46</v>
      </c>
      <c r="B454" s="193"/>
      <c r="C454" s="206">
        <f t="shared" si="145"/>
        <v>300</v>
      </c>
      <c r="D454" s="396" t="str">
        <f t="shared" si="145"/>
        <v/>
      </c>
      <c r="E454" s="396" t="str">
        <f t="shared" si="146"/>
        <v/>
      </c>
      <c r="F454" s="433" t="str">
        <f t="shared" si="146"/>
        <v/>
      </c>
      <c r="G454" s="396" t="str">
        <f t="shared" si="146"/>
        <v/>
      </c>
      <c r="H454" s="149"/>
      <c r="I454" s="149"/>
      <c r="J454" s="149"/>
      <c r="K454" s="149"/>
      <c r="L454" s="149"/>
      <c r="M454" s="195"/>
      <c r="N454" s="149"/>
      <c r="O454" s="281" t="s">
        <v>343</v>
      </c>
      <c r="P454" s="239"/>
      <c r="Q454" s="239"/>
      <c r="R454" s="239"/>
      <c r="S454" s="239"/>
      <c r="T454" s="239"/>
      <c r="U454" s="239"/>
      <c r="V454" s="239"/>
      <c r="W454" s="239"/>
      <c r="X454" s="239"/>
      <c r="Y454" s="161"/>
    </row>
    <row r="455" spans="1:25" ht="16.5" thickBot="1">
      <c r="A455" s="145">
        <v>47</v>
      </c>
      <c r="B455" s="193"/>
      <c r="C455" s="149"/>
      <c r="D455" s="149"/>
      <c r="E455" s="165" t="s">
        <v>330</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161</v>
      </c>
      <c r="E456" s="156" t="s">
        <v>329</v>
      </c>
      <c r="F456" s="149"/>
      <c r="G456" s="149"/>
      <c r="H456" s="149"/>
      <c r="I456" s="149"/>
      <c r="J456" s="149"/>
      <c r="K456" s="149"/>
      <c r="L456" s="149"/>
      <c r="M456" s="195"/>
      <c r="N456" s="149"/>
      <c r="O456" s="159"/>
      <c r="P456" s="228" t="s">
        <v>237</v>
      </c>
      <c r="Q456" s="228">
        <f>AH40</f>
        <v>28</v>
      </c>
      <c r="R456" s="228">
        <f>AH42</f>
        <v>30</v>
      </c>
      <c r="S456" s="228">
        <f>AH44</f>
        <v>32</v>
      </c>
      <c r="T456" s="228">
        <f>AH46</f>
        <v>34</v>
      </c>
      <c r="U456" s="228">
        <f>AH49</f>
        <v>38</v>
      </c>
      <c r="V456" s="210"/>
      <c r="W456" s="210"/>
      <c r="X456" s="210"/>
      <c r="Y456" s="509"/>
    </row>
    <row r="457" spans="1:25" ht="16.5" thickBot="1">
      <c r="A457" s="145">
        <v>49</v>
      </c>
      <c r="B457" s="193"/>
      <c r="C457" s="149"/>
      <c r="D457" s="149"/>
      <c r="E457" s="149"/>
      <c r="F457" s="149"/>
      <c r="G457" s="149"/>
      <c r="H457" s="149"/>
      <c r="I457" s="149"/>
      <c r="J457" s="149"/>
      <c r="K457" s="149"/>
      <c r="L457" s="149"/>
      <c r="M457" s="195"/>
      <c r="N457" s="149"/>
      <c r="O457" s="159"/>
      <c r="P457" s="607" t="s">
        <v>335</v>
      </c>
      <c r="Q457" s="490" t="s">
        <v>336</v>
      </c>
      <c r="R457" s="490"/>
      <c r="S457" s="490"/>
      <c r="T457" s="490"/>
      <c r="U457" s="490"/>
      <c r="V457" s="239"/>
      <c r="W457" s="239"/>
      <c r="X457" s="239"/>
      <c r="Y457" s="509"/>
    </row>
    <row r="458" spans="1:25">
      <c r="A458" s="145">
        <v>50</v>
      </c>
      <c r="B458" s="193"/>
      <c r="C458" s="202" t="s">
        <v>341</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5"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5" thickBot="1">
      <c r="A460" s="145">
        <v>52</v>
      </c>
      <c r="B460" s="193"/>
      <c r="C460" s="228" t="s">
        <v>237</v>
      </c>
      <c r="D460" s="228">
        <f t="shared" ref="D460:K460" si="147">Q443</f>
        <v>24</v>
      </c>
      <c r="E460" s="228">
        <f t="shared" si="147"/>
        <v>25</v>
      </c>
      <c r="F460" s="228">
        <f t="shared" si="147"/>
        <v>28</v>
      </c>
      <c r="G460" s="228">
        <f t="shared" si="147"/>
        <v>32</v>
      </c>
      <c r="H460" s="228">
        <f t="shared" si="147"/>
        <v>28</v>
      </c>
      <c r="I460" s="228">
        <f t="shared" si="147"/>
        <v>30</v>
      </c>
      <c r="J460" s="228">
        <f t="shared" si="147"/>
        <v>32</v>
      </c>
      <c r="K460" s="228">
        <f t="shared" si="147"/>
        <v>34</v>
      </c>
      <c r="L460" s="149"/>
      <c r="M460" s="195"/>
      <c r="N460" s="149"/>
      <c r="O460" s="159"/>
      <c r="P460" s="486" t="s">
        <v>337</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5" thickBot="1">
      <c r="A461" s="145">
        <v>53</v>
      </c>
      <c r="B461" s="193"/>
      <c r="C461" s="486" t="s">
        <v>337</v>
      </c>
      <c r="D461" s="487" t="str">
        <f t="shared" ref="D461:K462" si="148">IF(Q447="","",Q447)</f>
        <v/>
      </c>
      <c r="E461" s="487" t="str">
        <f t="shared" si="148"/>
        <v/>
      </c>
      <c r="F461" s="487" t="str">
        <f t="shared" si="148"/>
        <v/>
      </c>
      <c r="G461" s="487" t="str">
        <f t="shared" si="148"/>
        <v/>
      </c>
      <c r="H461" s="487" t="str">
        <f t="shared" si="148"/>
        <v/>
      </c>
      <c r="I461" s="487" t="str">
        <f t="shared" si="148"/>
        <v/>
      </c>
      <c r="J461" s="487" t="str">
        <f t="shared" si="148"/>
        <v/>
      </c>
      <c r="K461" s="198" t="str">
        <f t="shared" si="148"/>
        <v/>
      </c>
      <c r="L461" s="149"/>
      <c r="M461" s="195"/>
      <c r="N461" s="149"/>
      <c r="O461" s="159"/>
      <c r="P461" s="489" t="s">
        <v>338</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5" thickBot="1">
      <c r="A462" s="145">
        <v>54</v>
      </c>
      <c r="B462" s="193"/>
      <c r="C462" s="489" t="s">
        <v>338</v>
      </c>
      <c r="D462" s="361" t="str">
        <f t="shared" si="148"/>
        <v/>
      </c>
      <c r="E462" s="361" t="str">
        <f t="shared" si="148"/>
        <v/>
      </c>
      <c r="F462" s="361" t="str">
        <f t="shared" si="148"/>
        <v/>
      </c>
      <c r="G462" s="361" t="str">
        <f t="shared" si="148"/>
        <v/>
      </c>
      <c r="H462" s="361" t="str">
        <f t="shared" si="148"/>
        <v/>
      </c>
      <c r="I462" s="361" t="str">
        <f t="shared" si="148"/>
        <v/>
      </c>
      <c r="J462" s="361" t="str">
        <f t="shared" si="148"/>
        <v/>
      </c>
      <c r="K462" s="363" t="str">
        <f t="shared" si="148"/>
        <v/>
      </c>
      <c r="L462" s="149"/>
      <c r="M462" s="195"/>
      <c r="N462" s="149"/>
      <c r="O462" s="159"/>
      <c r="P462" s="486" t="s">
        <v>339</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5" thickBot="1">
      <c r="A463" s="145">
        <v>55</v>
      </c>
      <c r="B463" s="193"/>
      <c r="C463" s="486" t="s">
        <v>339</v>
      </c>
      <c r="D463" s="487">
        <f t="shared" ref="D463:K465" si="149">Q449</f>
        <v>0.27</v>
      </c>
      <c r="E463" s="487">
        <f t="shared" si="149"/>
        <v>0.28000000000000003</v>
      </c>
      <c r="F463" s="487">
        <f t="shared" si="149"/>
        <v>0.31000000000000005</v>
      </c>
      <c r="G463" s="487">
        <f t="shared" si="149"/>
        <v>0.35</v>
      </c>
      <c r="H463" s="487">
        <f t="shared" si="149"/>
        <v>0.31000000000000005</v>
      </c>
      <c r="I463" s="487">
        <f t="shared" si="149"/>
        <v>0.32999999999999996</v>
      </c>
      <c r="J463" s="487">
        <f t="shared" si="149"/>
        <v>0.35</v>
      </c>
      <c r="K463" s="198">
        <f t="shared" si="149"/>
        <v>0.37</v>
      </c>
      <c r="L463" s="149"/>
      <c r="M463" s="195"/>
      <c r="N463" s="149"/>
      <c r="O463" s="159"/>
      <c r="P463" s="504" t="s">
        <v>340</v>
      </c>
      <c r="Q463" s="505">
        <f>Q456/100+0.12</f>
        <v>0.4</v>
      </c>
      <c r="R463" s="505">
        <f>R456/100+0.12</f>
        <v>0.42</v>
      </c>
      <c r="S463" s="505">
        <f>S456/100+0.12</f>
        <v>0.44</v>
      </c>
      <c r="T463" s="505">
        <f>T456/100+0.12</f>
        <v>0.46</v>
      </c>
      <c r="U463" s="505">
        <f>U456/100+0.19</f>
        <v>0.57000000000000006</v>
      </c>
      <c r="V463" s="515"/>
      <c r="W463" s="516"/>
      <c r="X463" s="516"/>
      <c r="Y463" s="161"/>
    </row>
    <row r="464" spans="1:25" ht="16.5" thickBot="1">
      <c r="A464" s="145">
        <v>56</v>
      </c>
      <c r="B464" s="193"/>
      <c r="C464" s="489" t="s">
        <v>340</v>
      </c>
      <c r="D464" s="407">
        <f t="shared" si="149"/>
        <v>0.36</v>
      </c>
      <c r="E464" s="407">
        <f t="shared" si="149"/>
        <v>0.37</v>
      </c>
      <c r="F464" s="407">
        <f t="shared" si="149"/>
        <v>0.4</v>
      </c>
      <c r="G464" s="407">
        <f t="shared" si="149"/>
        <v>0.44</v>
      </c>
      <c r="H464" s="407">
        <f t="shared" si="149"/>
        <v>0.47000000000000003</v>
      </c>
      <c r="I464" s="407">
        <f t="shared" si="149"/>
        <v>0.49</v>
      </c>
      <c r="J464" s="407">
        <f t="shared" si="149"/>
        <v>0.51</v>
      </c>
      <c r="K464" s="253">
        <f t="shared" si="149"/>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5" thickBot="1">
      <c r="A465" s="145">
        <v>57</v>
      </c>
      <c r="B465" s="193"/>
      <c r="C465" s="165" t="s">
        <v>178</v>
      </c>
      <c r="D465" s="367" t="str">
        <f t="shared" si="149"/>
        <v/>
      </c>
      <c r="E465" s="368" t="str">
        <f t="shared" si="149"/>
        <v/>
      </c>
      <c r="F465" s="368" t="str">
        <f t="shared" si="149"/>
        <v/>
      </c>
      <c r="G465" s="368" t="str">
        <f t="shared" si="149"/>
        <v/>
      </c>
      <c r="H465" s="368" t="str">
        <f t="shared" si="149"/>
        <v/>
      </c>
      <c r="I465" s="368" t="str">
        <f t="shared" si="149"/>
        <v/>
      </c>
      <c r="J465" s="368" t="str">
        <f t="shared" si="149"/>
        <v/>
      </c>
      <c r="K465" s="370" t="str">
        <f t="shared" si="149"/>
        <v/>
      </c>
      <c r="L465" s="149"/>
      <c r="M465" s="195"/>
      <c r="N465" s="149"/>
      <c r="O465" s="159"/>
      <c r="P465" s="246" t="s">
        <v>161</v>
      </c>
      <c r="Q465" s="210" t="s">
        <v>344</v>
      </c>
      <c r="R465" s="210"/>
      <c r="S465" s="210"/>
      <c r="T465" s="210"/>
      <c r="U465" s="210"/>
      <c r="V465" s="210"/>
      <c r="W465" s="210"/>
      <c r="X465" s="210"/>
      <c r="Y465" s="509"/>
    </row>
    <row r="466" spans="1:25" ht="16.5" thickBot="1">
      <c r="A466" s="145">
        <v>58</v>
      </c>
      <c r="B466" s="193"/>
      <c r="C466" s="149"/>
      <c r="D466" s="239"/>
      <c r="E466" s="239"/>
      <c r="F466" s="149"/>
      <c r="G466" s="149"/>
      <c r="H466" s="149"/>
      <c r="I466" s="149"/>
      <c r="J466" s="149"/>
      <c r="K466" s="149"/>
      <c r="L466" s="149"/>
      <c r="M466" s="195"/>
      <c r="O466" s="170"/>
      <c r="P466" s="239"/>
      <c r="Q466" s="239" t="s">
        <v>345</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257</v>
      </c>
      <c r="P467" s="151"/>
      <c r="Q467" s="151"/>
      <c r="R467" s="151"/>
      <c r="S467" s="151"/>
      <c r="T467" s="151"/>
      <c r="U467" s="151"/>
      <c r="V467" s="151"/>
      <c r="W467" s="151"/>
      <c r="X467" s="151"/>
      <c r="Y467" s="152"/>
    </row>
    <row r="468" spans="1:25" ht="16.5" thickBot="1">
      <c r="A468" s="145">
        <v>60</v>
      </c>
      <c r="B468" s="193"/>
      <c r="C468" s="228" t="s">
        <v>237</v>
      </c>
      <c r="D468" s="228">
        <f>Q456</f>
        <v>28</v>
      </c>
      <c r="E468" s="228">
        <f>R456</f>
        <v>30</v>
      </c>
      <c r="F468" s="228">
        <f>S456</f>
        <v>32</v>
      </c>
      <c r="G468" s="228">
        <f>T456</f>
        <v>34</v>
      </c>
      <c r="H468" s="228">
        <f>U456</f>
        <v>38</v>
      </c>
      <c r="I468" s="149"/>
      <c r="J468" s="149"/>
      <c r="K468" s="149"/>
      <c r="L468" s="149"/>
      <c r="M468" s="195"/>
      <c r="O468" s="517" t="s">
        <v>258</v>
      </c>
      <c r="P468" s="165" t="s">
        <v>23</v>
      </c>
      <c r="Q468" s="518"/>
      <c r="R468" s="165" t="s">
        <v>317</v>
      </c>
      <c r="S468" s="282"/>
      <c r="T468" s="149"/>
      <c r="U468" s="165" t="s">
        <v>346</v>
      </c>
      <c r="V468" s="519"/>
      <c r="W468" s="149"/>
      <c r="X468" s="149"/>
      <c r="Y468" s="161"/>
    </row>
    <row r="469" spans="1:25">
      <c r="A469" s="145">
        <v>61</v>
      </c>
      <c r="B469" s="193"/>
      <c r="C469" s="486" t="s">
        <v>337</v>
      </c>
      <c r="D469" s="487" t="str">
        <f t="shared" ref="D469:H472" si="150">IF(Q460="","",Q460)</f>
        <v/>
      </c>
      <c r="E469" s="487" t="str">
        <f t="shared" si="150"/>
        <v/>
      </c>
      <c r="F469" s="487" t="str">
        <f t="shared" si="150"/>
        <v/>
      </c>
      <c r="G469" s="487" t="str">
        <f t="shared" si="150"/>
        <v/>
      </c>
      <c r="H469" s="487" t="str">
        <f t="shared" si="150"/>
        <v/>
      </c>
      <c r="I469" s="149"/>
      <c r="J469" s="149"/>
      <c r="K469" s="149"/>
      <c r="L469" s="149"/>
      <c r="M469" s="195"/>
      <c r="O469" s="159"/>
      <c r="P469" s="149"/>
      <c r="Q469" s="149"/>
      <c r="R469" s="149"/>
      <c r="S469" s="149"/>
      <c r="T469" s="149"/>
      <c r="U469" s="149"/>
      <c r="V469" s="149"/>
      <c r="W469" s="149"/>
      <c r="X469" s="149"/>
      <c r="Y469" s="161"/>
    </row>
    <row r="470" spans="1:25" ht="16.5" thickBot="1">
      <c r="A470" s="145">
        <v>62</v>
      </c>
      <c r="B470" s="193"/>
      <c r="C470" s="489" t="s">
        <v>338</v>
      </c>
      <c r="D470" s="361" t="str">
        <f t="shared" si="150"/>
        <v/>
      </c>
      <c r="E470" s="361" t="str">
        <f t="shared" si="150"/>
        <v/>
      </c>
      <c r="F470" s="361" t="str">
        <f t="shared" si="150"/>
        <v/>
      </c>
      <c r="G470" s="361" t="str">
        <f t="shared" si="150"/>
        <v/>
      </c>
      <c r="H470" s="361" t="str">
        <f t="shared" si="150"/>
        <v/>
      </c>
      <c r="I470" s="149"/>
      <c r="J470" s="149"/>
      <c r="K470" s="149"/>
      <c r="L470" s="149"/>
      <c r="M470" s="195"/>
      <c r="O470" s="159"/>
      <c r="P470" s="165"/>
      <c r="Q470" s="149"/>
      <c r="R470" s="149" t="s">
        <v>311</v>
      </c>
      <c r="S470" s="149"/>
      <c r="T470" s="149"/>
      <c r="U470" s="149"/>
      <c r="V470" s="149" t="s">
        <v>311</v>
      </c>
      <c r="W470" s="149"/>
      <c r="X470" s="149"/>
      <c r="Y470" s="161"/>
    </row>
    <row r="471" spans="1:25">
      <c r="A471" s="145">
        <v>63</v>
      </c>
      <c r="B471" s="193"/>
      <c r="C471" s="486" t="s">
        <v>339</v>
      </c>
      <c r="D471" s="487">
        <f t="shared" si="150"/>
        <v>0.31000000000000005</v>
      </c>
      <c r="E471" s="487">
        <f t="shared" si="150"/>
        <v>0.32999999999999996</v>
      </c>
      <c r="F471" s="487">
        <f t="shared" si="150"/>
        <v>0.35</v>
      </c>
      <c r="G471" s="487">
        <f t="shared" si="150"/>
        <v>0.37</v>
      </c>
      <c r="H471" s="487">
        <f t="shared" si="150"/>
        <v>0.41000000000000003</v>
      </c>
      <c r="I471" s="149"/>
      <c r="J471" s="149"/>
      <c r="K471" s="149"/>
      <c r="L471" s="149"/>
      <c r="M471" s="195"/>
      <c r="O471" s="159"/>
      <c r="P471" s="165" t="s">
        <v>175</v>
      </c>
      <c r="Q471" s="206">
        <f>T291</f>
        <v>0</v>
      </c>
      <c r="R471" s="385" t="str">
        <f t="shared" ref="R471:R476" si="151">IF(AB101="","",AB101)</f>
        <v/>
      </c>
      <c r="S471" s="149"/>
      <c r="T471" s="165" t="s">
        <v>269</v>
      </c>
      <c r="U471" s="280"/>
      <c r="V471" s="385" t="str">
        <f>IF(AB107="","",AB107)</f>
        <v/>
      </c>
      <c r="W471" s="149"/>
      <c r="X471" s="149"/>
      <c r="Y471" s="161"/>
    </row>
    <row r="472" spans="1:25" ht="16.5" thickBot="1">
      <c r="A472" s="145">
        <v>64</v>
      </c>
      <c r="B472" s="193"/>
      <c r="C472" s="489" t="s">
        <v>340</v>
      </c>
      <c r="D472" s="407">
        <f t="shared" si="150"/>
        <v>0.4</v>
      </c>
      <c r="E472" s="407">
        <f t="shared" si="150"/>
        <v>0.42</v>
      </c>
      <c r="F472" s="407">
        <f t="shared" si="150"/>
        <v>0.44</v>
      </c>
      <c r="G472" s="407">
        <f t="shared" si="150"/>
        <v>0.46</v>
      </c>
      <c r="H472" s="407">
        <f t="shared" si="150"/>
        <v>0.57000000000000006</v>
      </c>
      <c r="I472" s="149"/>
      <c r="J472" s="149"/>
      <c r="K472" s="149"/>
      <c r="L472" s="149"/>
      <c r="M472" s="195"/>
      <c r="O472" s="159"/>
      <c r="P472" s="165" t="s">
        <v>176</v>
      </c>
      <c r="Q472" s="206">
        <f>Q298</f>
        <v>0</v>
      </c>
      <c r="R472" s="385" t="str">
        <f t="shared" si="151"/>
        <v/>
      </c>
      <c r="S472" s="149"/>
      <c r="T472" s="165" t="s">
        <v>272</v>
      </c>
      <c r="U472" s="280"/>
      <c r="V472" s="385" t="str">
        <f>IF(AB108="","",AB108)</f>
        <v/>
      </c>
      <c r="W472" s="149"/>
      <c r="X472" s="149"/>
      <c r="Y472" s="161"/>
    </row>
    <row r="473" spans="1:25" ht="16.5" thickBot="1">
      <c r="A473" s="145">
        <v>65</v>
      </c>
      <c r="B473" s="193"/>
      <c r="C473" s="165" t="s">
        <v>178</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268</v>
      </c>
      <c r="Q473" s="280"/>
      <c r="R473" s="385" t="str">
        <f t="shared" si="151"/>
        <v/>
      </c>
      <c r="S473" s="149"/>
      <c r="T473" s="165" t="s">
        <v>277</v>
      </c>
      <c r="U473" s="280"/>
      <c r="V473" s="385" t="str">
        <f>IF(AB109="","",AB109)</f>
        <v/>
      </c>
      <c r="W473" s="149"/>
      <c r="X473" s="149"/>
      <c r="Y473" s="161"/>
    </row>
    <row r="474" spans="1:25" ht="16.5" thickBot="1">
      <c r="A474" s="145">
        <v>66</v>
      </c>
      <c r="B474" s="211"/>
      <c r="C474" s="212"/>
      <c r="D474" s="410" t="s">
        <v>161</v>
      </c>
      <c r="E474" s="168" t="str">
        <f>IF(V21="W",Q466,Q465)</f>
        <v>Mo/Rh targets – HVL is between the minimum and maximum limits</v>
      </c>
      <c r="F474" s="212"/>
      <c r="G474" s="212"/>
      <c r="H474" s="212"/>
      <c r="I474" s="212"/>
      <c r="J474" s="212"/>
      <c r="K474" s="212"/>
      <c r="L474" s="212"/>
      <c r="M474" s="213"/>
      <c r="O474" s="159"/>
      <c r="P474" s="165" t="s">
        <v>271</v>
      </c>
      <c r="Q474" s="280"/>
      <c r="R474" s="385" t="str">
        <f t="shared" si="151"/>
        <v/>
      </c>
      <c r="S474" s="149"/>
      <c r="T474" s="165" t="s">
        <v>178</v>
      </c>
      <c r="U474" s="606"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276</v>
      </c>
      <c r="Q475" s="280"/>
      <c r="R475" s="385" t="str">
        <f t="shared" si="151"/>
        <v/>
      </c>
      <c r="S475" s="149"/>
      <c r="T475" s="239"/>
      <c r="U475" s="239"/>
      <c r="V475" s="149"/>
      <c r="W475" s="149"/>
      <c r="X475" s="149"/>
      <c r="Y475" s="161"/>
    </row>
    <row r="476" spans="1:25">
      <c r="A476" s="145">
        <v>68</v>
      </c>
      <c r="C476" s="241" t="s">
        <v>89</v>
      </c>
      <c r="D476" s="244" t="str">
        <f>IF($R$14="","",$R$14)</f>
        <v/>
      </c>
      <c r="E476" s="156"/>
      <c r="F476" s="156"/>
      <c r="G476" s="156"/>
      <c r="H476" s="156"/>
      <c r="I476" s="156"/>
      <c r="J476" s="156"/>
      <c r="K476" s="156"/>
      <c r="L476" s="241" t="s">
        <v>16</v>
      </c>
      <c r="M476" s="243" t="str">
        <f>IF($R$13="","",$R$13)</f>
        <v/>
      </c>
      <c r="O476" s="159"/>
      <c r="P476" s="165" t="s">
        <v>279</v>
      </c>
      <c r="Q476" s="206" t="str">
        <f>IF(OR(Q474="",Q475=""),"",Q475-Q474)</f>
        <v/>
      </c>
      <c r="R476" s="385" t="str">
        <f t="shared" si="151"/>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347</v>
      </c>
      <c r="P478" s="149"/>
      <c r="Q478" s="149"/>
      <c r="R478" s="149"/>
      <c r="S478" s="149"/>
      <c r="T478" s="149"/>
      <c r="U478" s="149"/>
      <c r="V478" s="149"/>
      <c r="W478" s="149"/>
      <c r="X478" s="149"/>
      <c r="Y478" s="161"/>
    </row>
    <row r="479" spans="1:25">
      <c r="O479" s="159"/>
      <c r="P479" s="149"/>
      <c r="Q479" s="165" t="s">
        <v>266</v>
      </c>
      <c r="R479" s="519"/>
      <c r="S479" s="149"/>
      <c r="T479" s="149"/>
      <c r="U479" s="165" t="s">
        <v>266</v>
      </c>
      <c r="V479" s="519"/>
      <c r="W479" s="149"/>
      <c r="X479" s="149"/>
      <c r="Y479" s="161"/>
    </row>
    <row r="480" spans="1:25">
      <c r="O480" s="159"/>
      <c r="P480" s="149"/>
      <c r="Q480" s="611" t="s">
        <v>197</v>
      </c>
      <c r="R480" s="611" t="s">
        <v>199</v>
      </c>
      <c r="S480" s="149"/>
      <c r="T480" s="149"/>
      <c r="U480" s="611" t="s">
        <v>197</v>
      </c>
      <c r="V480" s="611" t="s">
        <v>199</v>
      </c>
      <c r="W480" s="149"/>
      <c r="X480" s="149"/>
      <c r="Y480" s="161"/>
    </row>
    <row r="481" spans="15:25">
      <c r="O481" s="323"/>
      <c r="P481" s="165" t="s">
        <v>269</v>
      </c>
      <c r="Q481" s="280"/>
      <c r="R481" s="280"/>
      <c r="S481" s="149"/>
      <c r="T481" s="165" t="s">
        <v>269</v>
      </c>
      <c r="U481" s="280"/>
      <c r="V481" s="280"/>
      <c r="W481" s="149"/>
      <c r="X481" s="149"/>
      <c r="Y481" s="161"/>
    </row>
    <row r="482" spans="15:25">
      <c r="O482" s="323"/>
      <c r="P482" s="165" t="s">
        <v>272</v>
      </c>
      <c r="Q482" s="280"/>
      <c r="R482" s="280"/>
      <c r="S482" s="149"/>
      <c r="T482" s="165" t="s">
        <v>272</v>
      </c>
      <c r="U482" s="280"/>
      <c r="V482" s="280"/>
      <c r="W482" s="149"/>
      <c r="X482" s="149"/>
      <c r="Y482" s="161"/>
    </row>
    <row r="483" spans="15:25">
      <c r="O483" s="323"/>
      <c r="P483" s="165" t="s">
        <v>277</v>
      </c>
      <c r="Q483" s="280"/>
      <c r="R483" s="280"/>
      <c r="S483" s="149"/>
      <c r="T483" s="165" t="s">
        <v>277</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7" t="s">
        <v>348</v>
      </c>
      <c r="P485" s="149"/>
      <c r="Q485" s="149"/>
      <c r="R485" s="149"/>
      <c r="S485" s="149"/>
      <c r="T485" s="149"/>
      <c r="U485" s="149"/>
      <c r="V485" s="149"/>
      <c r="W485" s="149"/>
      <c r="X485" s="149"/>
      <c r="Y485" s="161"/>
    </row>
    <row r="486" spans="15:25">
      <c r="O486" s="344"/>
      <c r="P486" s="520" t="s">
        <v>349</v>
      </c>
      <c r="Q486" s="414" t="s">
        <v>311</v>
      </c>
      <c r="R486" s="520" t="s">
        <v>263</v>
      </c>
      <c r="S486" s="414" t="s">
        <v>311</v>
      </c>
      <c r="T486" s="520" t="s">
        <v>350</v>
      </c>
      <c r="U486" s="414" t="s">
        <v>311</v>
      </c>
      <c r="V486" s="520" t="s">
        <v>724</v>
      </c>
      <c r="W486" s="414" t="s">
        <v>311</v>
      </c>
      <c r="X486" s="520" t="s">
        <v>725</v>
      </c>
      <c r="Y486" s="414" t="s">
        <v>311</v>
      </c>
    </row>
    <row r="487" spans="15:25">
      <c r="O487" s="323" t="s">
        <v>175</v>
      </c>
      <c r="P487" s="205">
        <f>T291</f>
        <v>0</v>
      </c>
      <c r="Q487" s="521" t="str">
        <f t="shared" ref="Q487:Q492" si="152">IF(AB111="","",AB111)</f>
        <v/>
      </c>
      <c r="R487" s="393"/>
      <c r="S487" s="521" t="str">
        <f t="shared" ref="S487:S492" si="153">IF(AB117="","",AB117)</f>
        <v/>
      </c>
      <c r="T487" s="393"/>
      <c r="U487" s="521" t="str">
        <f t="shared" ref="U487:U492" si="154">IF(AB123="","",AB123)</f>
        <v/>
      </c>
      <c r="V487" s="393"/>
      <c r="W487" s="521" t="str">
        <f>IF(AB129="","",AB129)</f>
        <v/>
      </c>
      <c r="X487" s="393"/>
      <c r="Y487" s="521" t="str">
        <f>IF(AB135="","",AB135)</f>
        <v/>
      </c>
    </row>
    <row r="488" spans="15:25">
      <c r="O488" s="323" t="s">
        <v>176</v>
      </c>
      <c r="P488" s="205">
        <f>Q298</f>
        <v>0</v>
      </c>
      <c r="Q488" s="521" t="str">
        <f t="shared" si="152"/>
        <v/>
      </c>
      <c r="R488" s="393"/>
      <c r="S488" s="521" t="str">
        <f t="shared" si="153"/>
        <v/>
      </c>
      <c r="T488" s="393"/>
      <c r="U488" s="521" t="str">
        <f t="shared" si="154"/>
        <v/>
      </c>
      <c r="V488" s="393"/>
      <c r="W488" s="521" t="str">
        <f t="shared" ref="W488:W492" si="155">IF(AB130="","",AB130)</f>
        <v/>
      </c>
      <c r="X488" s="393"/>
      <c r="Y488" s="521" t="str">
        <f t="shared" ref="Y488:Y492" si="156">IF(AB136="","",AB136)</f>
        <v/>
      </c>
    </row>
    <row r="489" spans="15:25">
      <c r="O489" s="323" t="s">
        <v>177</v>
      </c>
      <c r="P489" s="205">
        <f>R298</f>
        <v>0</v>
      </c>
      <c r="Q489" s="521" t="str">
        <f t="shared" si="152"/>
        <v/>
      </c>
      <c r="R489" s="393"/>
      <c r="S489" s="521" t="str">
        <f t="shared" si="153"/>
        <v/>
      </c>
      <c r="T489" s="393"/>
      <c r="U489" s="521" t="str">
        <f t="shared" si="154"/>
        <v/>
      </c>
      <c r="V489" s="393"/>
      <c r="W489" s="521" t="str">
        <f t="shared" si="155"/>
        <v/>
      </c>
      <c r="X489" s="393"/>
      <c r="Y489" s="521" t="str">
        <f t="shared" si="156"/>
        <v/>
      </c>
    </row>
    <row r="490" spans="15:25">
      <c r="O490" s="323" t="s">
        <v>269</v>
      </c>
      <c r="P490" s="393"/>
      <c r="Q490" s="521" t="str">
        <f t="shared" si="152"/>
        <v/>
      </c>
      <c r="R490" s="393"/>
      <c r="S490" s="521" t="str">
        <f t="shared" si="153"/>
        <v/>
      </c>
      <c r="T490" s="393"/>
      <c r="U490" s="521" t="str">
        <f t="shared" si="154"/>
        <v/>
      </c>
      <c r="V490" s="393"/>
      <c r="W490" s="521" t="str">
        <f t="shared" si="155"/>
        <v/>
      </c>
      <c r="X490" s="393"/>
      <c r="Y490" s="521" t="str">
        <f t="shared" si="156"/>
        <v/>
      </c>
    </row>
    <row r="491" spans="15:25">
      <c r="O491" s="323" t="s">
        <v>272</v>
      </c>
      <c r="P491" s="393"/>
      <c r="Q491" s="521" t="str">
        <f t="shared" si="152"/>
        <v/>
      </c>
      <c r="R491" s="393"/>
      <c r="S491" s="521" t="str">
        <f t="shared" si="153"/>
        <v/>
      </c>
      <c r="T491" s="393"/>
      <c r="U491" s="521" t="str">
        <f t="shared" si="154"/>
        <v/>
      </c>
      <c r="V491" s="393"/>
      <c r="W491" s="521" t="str">
        <f t="shared" si="155"/>
        <v/>
      </c>
      <c r="X491" s="393"/>
      <c r="Y491" s="521" t="str">
        <f t="shared" si="156"/>
        <v/>
      </c>
    </row>
    <row r="492" spans="15:25" ht="16.5" thickBot="1">
      <c r="O492" s="323" t="s">
        <v>277</v>
      </c>
      <c r="P492" s="402"/>
      <c r="Q492" s="522" t="str">
        <f t="shared" si="152"/>
        <v/>
      </c>
      <c r="R492" s="402"/>
      <c r="S492" s="522" t="str">
        <f t="shared" si="153"/>
        <v/>
      </c>
      <c r="T492" s="402"/>
      <c r="U492" s="522" t="str">
        <f t="shared" si="154"/>
        <v/>
      </c>
      <c r="V492" s="402"/>
      <c r="W492" s="522" t="str">
        <f t="shared" si="155"/>
        <v/>
      </c>
      <c r="X492" s="402"/>
      <c r="Y492" s="522" t="str">
        <f t="shared" si="156"/>
        <v/>
      </c>
    </row>
    <row r="493" spans="15:25">
      <c r="O493" s="344"/>
      <c r="P493" s="246" t="s">
        <v>161</v>
      </c>
      <c r="Q493" s="156" t="s">
        <v>283</v>
      </c>
      <c r="R493" s="239"/>
      <c r="S493" s="239"/>
      <c r="T493" s="239"/>
      <c r="U493" s="239"/>
      <c r="V493" s="239"/>
      <c r="W493" s="239"/>
      <c r="X493" s="239"/>
      <c r="Y493" s="324"/>
    </row>
    <row r="494" spans="15:25">
      <c r="O494" s="344"/>
      <c r="P494" s="194"/>
      <c r="Q494" s="317" t="s">
        <v>285</v>
      </c>
      <c r="Y494" s="324"/>
    </row>
    <row r="495" spans="15:25">
      <c r="O495" s="344"/>
      <c r="P495" s="246"/>
      <c r="Q495" s="156" t="s">
        <v>728</v>
      </c>
      <c r="R495" s="239"/>
      <c r="S495" s="239"/>
      <c r="T495" s="239"/>
      <c r="U495" s="239"/>
      <c r="V495" s="239"/>
      <c r="W495" s="239"/>
      <c r="X495" s="239"/>
      <c r="Y495" s="324"/>
    </row>
    <row r="496" spans="15:25" ht="16.5" thickBot="1">
      <c r="O496" s="170"/>
      <c r="P496" s="171"/>
      <c r="Q496" s="384" t="s">
        <v>729</v>
      </c>
      <c r="R496" s="171"/>
      <c r="S496" s="171"/>
      <c r="T496" s="171"/>
      <c r="U496" s="171"/>
      <c r="V496" s="171"/>
      <c r="W496" s="171"/>
      <c r="X496" s="171"/>
      <c r="Y496" s="172"/>
    </row>
    <row r="497" spans="15:25">
      <c r="O497" s="281" t="s">
        <v>351</v>
      </c>
      <c r="P497" s="149"/>
      <c r="Q497" s="149"/>
      <c r="R497" s="149"/>
      <c r="S497" s="149"/>
      <c r="T497" s="149"/>
      <c r="U497" s="149"/>
      <c r="V497" s="149"/>
      <c r="W497" s="149"/>
      <c r="X497" s="149"/>
      <c r="Y497" s="161"/>
    </row>
    <row r="498" spans="15:25">
      <c r="O498" s="159"/>
      <c r="P498" s="149"/>
      <c r="Q498" s="149"/>
      <c r="R498" s="149"/>
      <c r="S498" s="149"/>
      <c r="T498" s="149" t="s">
        <v>352</v>
      </c>
      <c r="U498" s="149" t="s">
        <v>353</v>
      </c>
      <c r="V498" s="149"/>
      <c r="W498" s="149"/>
      <c r="X498" s="149"/>
      <c r="Y498" s="161"/>
    </row>
    <row r="499" spans="15:25">
      <c r="O499" s="159"/>
      <c r="P499" s="165" t="s">
        <v>175</v>
      </c>
      <c r="Q499" s="608">
        <f>T291</f>
        <v>0</v>
      </c>
      <c r="R499" s="165"/>
      <c r="S499" s="165" t="s">
        <v>354</v>
      </c>
      <c r="T499" s="421" t="e">
        <f>AVERAGE(AC295:AC298)</f>
        <v>#DIV/0!</v>
      </c>
      <c r="U499" s="421" t="e">
        <f>AVERAGE(AD295:AD298)</f>
        <v>#DIV/0!</v>
      </c>
      <c r="V499" s="149"/>
      <c r="W499" s="149"/>
      <c r="X499" s="149"/>
      <c r="Y499" s="161"/>
    </row>
    <row r="500" spans="15:25">
      <c r="O500" s="159"/>
      <c r="P500" s="165" t="s">
        <v>176</v>
      </c>
      <c r="Q500" s="608">
        <f>Q298</f>
        <v>0</v>
      </c>
      <c r="R500" s="165"/>
      <c r="S500" s="165" t="s">
        <v>355</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5" thickBot="1">
      <c r="O502" s="159"/>
      <c r="P502" s="165" t="s">
        <v>31</v>
      </c>
      <c r="Q502" s="518"/>
      <c r="R502" s="149"/>
      <c r="S502" s="149"/>
      <c r="T502" s="611" t="s">
        <v>310</v>
      </c>
      <c r="U502" s="611" t="s">
        <v>311</v>
      </c>
      <c r="V502" s="611" t="s">
        <v>252</v>
      </c>
      <c r="W502" s="149" t="s">
        <v>253</v>
      </c>
      <c r="X502" s="149"/>
      <c r="Y502" s="161"/>
    </row>
    <row r="503" spans="15:25" ht="16.5" thickBot="1">
      <c r="O503" s="159"/>
      <c r="P503" s="149"/>
      <c r="Q503" s="149"/>
      <c r="R503" s="149"/>
      <c r="S503" s="165" t="s">
        <v>312</v>
      </c>
      <c r="T503" s="456" t="e">
        <f>IF(OR(T500="",U500=""),"",(T500-50)/U500)</f>
        <v>#DIV/0!</v>
      </c>
      <c r="U503" s="523" t="str">
        <f>IF(AB142="","",AB142)</f>
        <v/>
      </c>
      <c r="V503" s="346" t="e">
        <f>IF(OR(T503="",U503=""),"",(T503-U503)/U503)</f>
        <v>#DIV/0!</v>
      </c>
      <c r="W503" s="457" t="e">
        <f>IF(T503&gt;=40,"Pass","Fail")</f>
        <v>#DIV/0!</v>
      </c>
      <c r="X503" s="149"/>
      <c r="Y503" s="161"/>
    </row>
    <row r="504" spans="15:25" ht="16.5" thickBot="1">
      <c r="O504" s="159"/>
      <c r="P504" s="149"/>
      <c r="Q504" s="149"/>
      <c r="R504" s="149"/>
      <c r="S504" s="165" t="s">
        <v>314</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161</v>
      </c>
      <c r="Q505" s="317" t="s">
        <v>315</v>
      </c>
      <c r="R505" s="194"/>
      <c r="S505" s="194"/>
      <c r="T505" s="194"/>
      <c r="U505" s="194"/>
      <c r="V505" s="194"/>
      <c r="W505" s="194"/>
      <c r="X505" s="194"/>
      <c r="Y505" s="161"/>
    </row>
    <row r="506" spans="15:25">
      <c r="O506" s="159"/>
      <c r="P506" s="149"/>
      <c r="Q506" s="156" t="s">
        <v>316</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4"/>
      <c r="P508" s="525"/>
      <c r="Q508" s="525"/>
      <c r="R508" s="525"/>
      <c r="S508" s="526" t="s">
        <v>356</v>
      </c>
      <c r="T508" s="525"/>
      <c r="U508" s="525"/>
      <c r="V508" s="525"/>
      <c r="W508" s="525"/>
      <c r="X508" s="525"/>
      <c r="Y508" s="527"/>
    </row>
    <row r="509" spans="15:25">
      <c r="O509" s="431"/>
      <c r="P509" s="241" t="s">
        <v>179</v>
      </c>
      <c r="Q509" s="528"/>
      <c r="R509" s="529"/>
      <c r="S509" s="530" t="str">
        <f>IF(AB145="","",AB145)</f>
        <v/>
      </c>
      <c r="T509" s="531"/>
      <c r="U509" s="531"/>
      <c r="V509" s="210"/>
      <c r="W509" s="156"/>
      <c r="X509" s="531"/>
      <c r="Y509" s="509"/>
    </row>
    <row r="510" spans="15:25">
      <c r="O510" s="431"/>
      <c r="P510" s="532" t="s">
        <v>180</v>
      </c>
      <c r="Q510" s="533"/>
      <c r="R510" s="534">
        <f>LEN(Q509)</f>
        <v>0</v>
      </c>
      <c r="S510" s="535"/>
      <c r="T510" s="535"/>
      <c r="U510" s="536" t="s">
        <v>357</v>
      </c>
      <c r="V510" s="535"/>
      <c r="W510" s="535"/>
      <c r="X510" s="535"/>
      <c r="Y510" s="509"/>
    </row>
    <row r="511" spans="15:25">
      <c r="O511" s="431"/>
      <c r="P511" s="241" t="s">
        <v>358</v>
      </c>
      <c r="Q511" s="528"/>
      <c r="R511" s="529"/>
      <c r="S511" s="530" t="str">
        <f>IF(AB147="","",AB147)</f>
        <v/>
      </c>
      <c r="T511" s="531"/>
      <c r="U511" s="531"/>
      <c r="V511" s="210"/>
      <c r="W511" s="156"/>
      <c r="X511" s="531"/>
      <c r="Y511" s="509"/>
    </row>
    <row r="512" spans="15:25">
      <c r="O512" s="431"/>
      <c r="P512" s="532" t="s">
        <v>180</v>
      </c>
      <c r="Q512" s="533"/>
      <c r="R512" s="534">
        <f>LEN(Q511)</f>
        <v>0</v>
      </c>
      <c r="S512" s="535"/>
      <c r="T512" s="535"/>
      <c r="U512" s="536" t="s">
        <v>359</v>
      </c>
      <c r="V512" s="535"/>
      <c r="W512" s="535"/>
      <c r="X512" s="535"/>
      <c r="Y512" s="509"/>
    </row>
    <row r="513" spans="15:25">
      <c r="O513" s="431"/>
      <c r="P513" s="241" t="s">
        <v>358</v>
      </c>
      <c r="Q513" s="528"/>
      <c r="R513" s="529"/>
      <c r="S513" s="530" t="str">
        <f>IF(AB149="","",AB149)</f>
        <v/>
      </c>
      <c r="T513" s="531"/>
      <c r="U513" s="531"/>
      <c r="V513" s="210"/>
      <c r="W513" s="156"/>
      <c r="X513" s="531"/>
      <c r="Y513" s="509"/>
    </row>
    <row r="514" spans="15:25">
      <c r="O514" s="431"/>
      <c r="P514" s="532" t="s">
        <v>180</v>
      </c>
      <c r="Q514" s="533"/>
      <c r="R514" s="534">
        <f>LEN(Q513)</f>
        <v>0</v>
      </c>
      <c r="S514" s="535"/>
      <c r="T514" s="535"/>
      <c r="U514" s="536" t="s">
        <v>360</v>
      </c>
      <c r="V514" s="535"/>
      <c r="W514" s="535"/>
      <c r="X514" s="535"/>
      <c r="Y514" s="509"/>
    </row>
    <row r="515" spans="15:25">
      <c r="O515" s="431"/>
      <c r="P515" s="241" t="s">
        <v>358</v>
      </c>
      <c r="Q515" s="528"/>
      <c r="R515" s="529"/>
      <c r="S515" s="530" t="str">
        <f>IF(AB151="","",AB151)</f>
        <v/>
      </c>
      <c r="T515" s="531"/>
      <c r="U515" s="531"/>
      <c r="V515" s="210"/>
      <c r="W515" s="156"/>
      <c r="X515" s="531"/>
      <c r="Y515" s="509"/>
    </row>
    <row r="516" spans="15:25">
      <c r="O516" s="431"/>
      <c r="P516" s="532" t="s">
        <v>180</v>
      </c>
      <c r="Q516" s="533"/>
      <c r="R516" s="534">
        <f>LEN(Q515)</f>
        <v>0</v>
      </c>
      <c r="S516" s="535"/>
      <c r="T516" s="535"/>
      <c r="U516" s="536" t="s">
        <v>361</v>
      </c>
      <c r="V516" s="535"/>
      <c r="W516" s="535"/>
      <c r="X516" s="535"/>
      <c r="Y516" s="509"/>
    </row>
    <row r="517" spans="15:25">
      <c r="O517" s="431"/>
      <c r="P517" s="241" t="s">
        <v>358</v>
      </c>
      <c r="Q517" s="528"/>
      <c r="R517" s="529"/>
      <c r="S517" s="530" t="str">
        <f>IF(AB153="","",AB153)</f>
        <v/>
      </c>
      <c r="T517" s="531"/>
      <c r="U517" s="531"/>
      <c r="V517" s="210"/>
      <c r="W517" s="156"/>
      <c r="X517" s="531"/>
      <c r="Y517" s="509"/>
    </row>
    <row r="518" spans="15:25">
      <c r="O518" s="431"/>
      <c r="P518" s="532" t="s">
        <v>180</v>
      </c>
      <c r="Q518" s="533"/>
      <c r="R518" s="534">
        <f>LEN(Q517)</f>
        <v>0</v>
      </c>
      <c r="S518" s="535"/>
      <c r="T518" s="535"/>
      <c r="U518" s="536" t="s">
        <v>362</v>
      </c>
      <c r="V518" s="535"/>
      <c r="W518" s="535"/>
      <c r="X518" s="535"/>
      <c r="Y518" s="509"/>
    </row>
    <row r="519" spans="15:25">
      <c r="O519" s="431"/>
      <c r="P519" s="241" t="s">
        <v>358</v>
      </c>
      <c r="Q519" s="528"/>
      <c r="R519" s="529"/>
      <c r="S519" s="530" t="str">
        <f>IF(AB155="","",AB155)</f>
        <v/>
      </c>
      <c r="T519" s="531"/>
      <c r="U519" s="531"/>
      <c r="V519" s="210"/>
      <c r="W519" s="156"/>
      <c r="X519" s="531"/>
      <c r="Y519" s="509"/>
    </row>
    <row r="520" spans="15:25">
      <c r="O520" s="431"/>
      <c r="P520" s="532" t="s">
        <v>180</v>
      </c>
      <c r="Q520" s="533"/>
      <c r="R520" s="534">
        <f>LEN(Q519)</f>
        <v>0</v>
      </c>
      <c r="S520" s="535"/>
      <c r="T520" s="535"/>
      <c r="U520" s="535"/>
      <c r="V520" s="535"/>
      <c r="W520" s="535"/>
      <c r="X520" s="535"/>
      <c r="Y520" s="509"/>
    </row>
    <row r="521" spans="15:25">
      <c r="O521" s="431"/>
      <c r="P521" s="241" t="s">
        <v>358</v>
      </c>
      <c r="Q521" s="528"/>
      <c r="R521" s="529"/>
      <c r="S521" s="530" t="str">
        <f>IF(AB157="","",AB157)</f>
        <v/>
      </c>
      <c r="T521" s="531"/>
      <c r="U521" s="531"/>
      <c r="V521" s="210"/>
      <c r="W521" s="156"/>
      <c r="X521" s="531"/>
      <c r="Y521" s="509"/>
    </row>
    <row r="522" spans="15:25">
      <c r="O522" s="431"/>
      <c r="P522" s="532" t="s">
        <v>180</v>
      </c>
      <c r="Q522" s="533"/>
      <c r="R522" s="534">
        <f>LEN(Q521)</f>
        <v>0</v>
      </c>
      <c r="S522" s="535"/>
      <c r="T522" s="535"/>
      <c r="U522" s="535"/>
      <c r="V522" s="535"/>
      <c r="W522" s="535"/>
      <c r="X522" s="535"/>
      <c r="Y522" s="509"/>
    </row>
    <row r="523" spans="15:25">
      <c r="O523" s="431"/>
      <c r="P523" s="241" t="s">
        <v>358</v>
      </c>
      <c r="Q523" s="528"/>
      <c r="R523" s="529"/>
      <c r="S523" s="530" t="str">
        <f>IF(AB159="","",AB159)</f>
        <v/>
      </c>
      <c r="T523" s="531"/>
      <c r="U523" s="531"/>
      <c r="V523" s="210"/>
      <c r="W523" s="156"/>
      <c r="X523" s="531"/>
      <c r="Y523" s="509"/>
    </row>
    <row r="524" spans="15:25">
      <c r="O524" s="431"/>
      <c r="P524" s="532" t="s">
        <v>180</v>
      </c>
      <c r="Q524" s="533"/>
      <c r="R524" s="534">
        <f>LEN(Q523)</f>
        <v>0</v>
      </c>
      <c r="S524" s="535"/>
      <c r="T524" s="535"/>
      <c r="U524" s="535"/>
      <c r="V524" s="535"/>
      <c r="W524" s="535"/>
      <c r="X524" s="535"/>
      <c r="Y524" s="509"/>
    </row>
    <row r="525" spans="15:25">
      <c r="O525" s="431"/>
      <c r="P525" s="241" t="s">
        <v>358</v>
      </c>
      <c r="Q525" s="528"/>
      <c r="R525" s="529"/>
      <c r="S525" s="530" t="str">
        <f>IF(AB161="","",AB161)</f>
        <v/>
      </c>
      <c r="T525" s="531"/>
      <c r="U525" s="531"/>
      <c r="V525" s="210"/>
      <c r="W525" s="156"/>
      <c r="X525" s="531"/>
      <c r="Y525" s="509"/>
    </row>
    <row r="526" spans="15:25">
      <c r="O526" s="431"/>
      <c r="P526" s="532" t="s">
        <v>180</v>
      </c>
      <c r="Q526" s="533"/>
      <c r="R526" s="534">
        <f>LEN(Q525)</f>
        <v>0</v>
      </c>
      <c r="S526" s="535"/>
      <c r="T526" s="535"/>
      <c r="U526" s="535"/>
      <c r="V526" s="535"/>
      <c r="W526" s="535"/>
      <c r="X526" s="535"/>
      <c r="Y526" s="509"/>
    </row>
    <row r="527" spans="15:25" ht="16.5" thickBot="1">
      <c r="O527" s="537"/>
      <c r="P527" s="440"/>
      <c r="Q527" s="440"/>
      <c r="R527" s="440"/>
      <c r="S527" s="440"/>
      <c r="T527" s="440"/>
      <c r="U527" s="440"/>
      <c r="V527" s="440"/>
      <c r="W527" s="440"/>
      <c r="X527" s="440"/>
      <c r="Y527" s="53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161" priority="170" operator="lessThan">
      <formula>0.02</formula>
    </cfRule>
    <cfRule type="cellIs" dxfId="160" priority="171" operator="greaterThan">
      <formula>0.02</formula>
    </cfRule>
  </conditionalFormatting>
  <conditionalFormatting sqref="P207:U210">
    <cfRule type="cellIs" dxfId="159" priority="167" operator="between">
      <formula>0.02</formula>
      <formula>-0.02</formula>
    </cfRule>
    <cfRule type="cellIs" dxfId="158" priority="168" operator="lessThan">
      <formula>-0.02</formula>
    </cfRule>
    <cfRule type="cellIs" dxfId="157" priority="169" operator="greaterThan">
      <formula>0.02</formula>
    </cfRule>
  </conditionalFormatting>
  <conditionalFormatting sqref="P211:U211">
    <cfRule type="cellIs" dxfId="156" priority="164" operator="lessThan">
      <formula>-0.01</formula>
    </cfRule>
    <cfRule type="cellIs" dxfId="155" priority="165" operator="greaterThan">
      <formula>0.01</formula>
    </cfRule>
    <cfRule type="cellIs" dxfId="154" priority="166" operator="between">
      <formula>-0.01</formula>
      <formula>0.01</formula>
    </cfRule>
  </conditionalFormatting>
  <conditionalFormatting sqref="W236:W243">
    <cfRule type="cellIs" dxfId="153" priority="162" operator="lessThan">
      <formula>0.1</formula>
    </cfRule>
    <cfRule type="cellIs" dxfId="152" priority="163" operator="greaterThan">
      <formula>0.1</formula>
    </cfRule>
  </conditionalFormatting>
  <conditionalFormatting sqref="W251:W257">
    <cfRule type="cellIs" dxfId="151" priority="160" operator="lessThan">
      <formula>0.1</formula>
    </cfRule>
    <cfRule type="cellIs" dxfId="150" priority="161" operator="greaterThan">
      <formula>0.1</formula>
    </cfRule>
  </conditionalFormatting>
  <conditionalFormatting sqref="V265">
    <cfRule type="cellIs" dxfId="149" priority="73" operator="notBetween">
      <formula>$X$265</formula>
      <formula>$Y$265</formula>
    </cfRule>
    <cfRule type="cellIs" dxfId="148" priority="159" operator="between">
      <formula>$X$265</formula>
      <formula>$Y$265</formula>
    </cfRule>
  </conditionalFormatting>
  <conditionalFormatting sqref="V266">
    <cfRule type="cellIs" dxfId="147" priority="72" operator="notBetween">
      <formula>$X$266</formula>
      <formula>$Y$266</formula>
    </cfRule>
    <cfRule type="cellIs" dxfId="146" priority="158" operator="between">
      <formula>$X$266</formula>
      <formula>$Y$266</formula>
    </cfRule>
  </conditionalFormatting>
  <conditionalFormatting sqref="V267">
    <cfRule type="cellIs" dxfId="145" priority="71" operator="notBetween">
      <formula>$X$267</formula>
      <formula>$Y$267</formula>
    </cfRule>
    <cfRule type="cellIs" dxfId="144" priority="157" operator="between">
      <formula>$X$267</formula>
      <formula>$Y$267</formula>
    </cfRule>
  </conditionalFormatting>
  <conditionalFormatting sqref="V269">
    <cfRule type="cellIs" dxfId="143" priority="70" operator="notBetween">
      <formula>$X$269</formula>
      <formula>$Y$269</formula>
    </cfRule>
    <cfRule type="cellIs" dxfId="142" priority="156" operator="between">
      <formula>$X$269</formula>
      <formula>$Y$269</formula>
    </cfRule>
  </conditionalFormatting>
  <conditionalFormatting sqref="V270">
    <cfRule type="cellIs" dxfId="141" priority="69" operator="notBetween">
      <formula>$X$270</formula>
      <formula>$Y$270</formula>
    </cfRule>
    <cfRule type="cellIs" dxfId="140" priority="155" operator="between">
      <formula>$X$270</formula>
      <formula>$Y$270</formula>
    </cfRule>
  </conditionalFormatting>
  <conditionalFormatting sqref="V271">
    <cfRule type="cellIs" dxfId="139" priority="68" operator="notBetween">
      <formula>$X$271</formula>
      <formula>$Y$271</formula>
    </cfRule>
    <cfRule type="cellIs" dxfId="138" priority="154" operator="between">
      <formula>$X$271</formula>
      <formula>$Y$271</formula>
    </cfRule>
  </conditionalFormatting>
  <conditionalFormatting sqref="V272">
    <cfRule type="cellIs" dxfId="137" priority="67" operator="notBetween">
      <formula>$X$272</formula>
      <formula>$Y$272</formula>
    </cfRule>
    <cfRule type="cellIs" dxfId="136" priority="153" operator="between">
      <formula>$X$272</formula>
      <formula>$Y$272</formula>
    </cfRule>
  </conditionalFormatting>
  <conditionalFormatting sqref="X297 X312 X332 X344">
    <cfRule type="cellIs" dxfId="135" priority="152" operator="greaterThan">
      <formula>3</formula>
    </cfRule>
  </conditionalFormatting>
  <conditionalFormatting sqref="X302">
    <cfRule type="cellIs" dxfId="134" priority="86" operator="lessThan">
      <formula>0.15</formula>
    </cfRule>
    <cfRule type="cellIs" dxfId="133" priority="151" operator="greaterThan">
      <formula>0.15</formula>
    </cfRule>
  </conditionalFormatting>
  <conditionalFormatting sqref="X349">
    <cfRule type="cellIs" dxfId="132" priority="150" operator="greaterThan">
      <formula>3</formula>
    </cfRule>
  </conditionalFormatting>
  <conditionalFormatting sqref="T425:X425">
    <cfRule type="cellIs" dxfId="131" priority="147" operator="lessThan">
      <formula>-0.02</formula>
    </cfRule>
    <cfRule type="cellIs" dxfId="130" priority="148" operator="greaterThan">
      <formula>0.02</formula>
    </cfRule>
    <cfRule type="cellIs" dxfId="129" priority="149" operator="between">
      <formula>0.02</formula>
      <formula>-0.02</formula>
    </cfRule>
  </conditionalFormatting>
  <conditionalFormatting sqref="W437">
    <cfRule type="cellIs" dxfId="128" priority="145" operator="lessThan">
      <formula>0.1</formula>
    </cfRule>
    <cfRule type="cellIs" dxfId="127" priority="146" operator="greaterThan">
      <formula>0.1</formula>
    </cfRule>
  </conditionalFormatting>
  <conditionalFormatting sqref="U471 P490 R490 Q481:R481 U481:V481">
    <cfRule type="cellIs" dxfId="126" priority="130" operator="lessThan">
      <formula>5</formula>
    </cfRule>
    <cfRule type="cellIs" dxfId="125" priority="131" operator="greaterThanOrEqual">
      <formula>5</formula>
    </cfRule>
  </conditionalFormatting>
  <conditionalFormatting sqref="U472 Q482:R482 U482:V482 P491 R491">
    <cfRule type="cellIs" dxfId="124" priority="128" operator="lessThan">
      <formula>4</formula>
    </cfRule>
    <cfRule type="cellIs" dxfId="123" priority="129" operator="greaterThanOrEqual">
      <formula>4</formula>
    </cfRule>
  </conditionalFormatting>
  <conditionalFormatting sqref="U473 Q483:R483 U483:V483 P492 R492">
    <cfRule type="cellIs" dxfId="122" priority="126" operator="lessThan">
      <formula>4</formula>
    </cfRule>
    <cfRule type="cellIs" dxfId="121" priority="127" operator="greaterThanOrEqual">
      <formula>4</formula>
    </cfRule>
  </conditionalFormatting>
  <conditionalFormatting sqref="T490">
    <cfRule type="cellIs" dxfId="120" priority="124" operator="lessThan">
      <formula>4</formula>
    </cfRule>
    <cfRule type="cellIs" dxfId="119" priority="125" operator="greaterThanOrEqual">
      <formula>4</formula>
    </cfRule>
  </conditionalFormatting>
  <conditionalFormatting sqref="T491:T492">
    <cfRule type="cellIs" dxfId="118" priority="122" operator="lessThan">
      <formula>3</formula>
    </cfRule>
    <cfRule type="cellIs" dxfId="117" priority="123" operator="greaterThanOrEqual">
      <formula>3</formula>
    </cfRule>
  </conditionalFormatting>
  <conditionalFormatting sqref="T503">
    <cfRule type="cellIs" dxfId="116" priority="120" operator="lessThan">
      <formula>40</formula>
    </cfRule>
    <cfRule type="cellIs" dxfId="115" priority="121" operator="greaterThanOrEqual">
      <formula>40</formula>
    </cfRule>
  </conditionalFormatting>
  <conditionalFormatting sqref="V504">
    <cfRule type="cellIs" dxfId="114" priority="117" operator="lessThan">
      <formula>-0.15</formula>
    </cfRule>
    <cfRule type="cellIs" dxfId="113" priority="118" operator="greaterThan">
      <formula>0.15</formula>
    </cfRule>
    <cfRule type="cellIs" dxfId="112" priority="119" operator="between">
      <formula>0.15</formula>
      <formula>-0.15</formula>
    </cfRule>
  </conditionalFormatting>
  <conditionalFormatting sqref="T387">
    <cfRule type="cellIs" dxfId="111" priority="114" operator="between">
      <formula>$R$387*0.95</formula>
      <formula>$R$387*1.05</formula>
    </cfRule>
  </conditionalFormatting>
  <conditionalFormatting sqref="T388">
    <cfRule type="cellIs" dxfId="110" priority="113" operator="between">
      <formula>$R$388*0.95</formula>
      <formula>$R$388*1.05</formula>
    </cfRule>
  </conditionalFormatting>
  <conditionalFormatting sqref="T389">
    <cfRule type="cellIs" dxfId="109" priority="112" operator="between">
      <formula>$R$389*0.95</formula>
      <formula>$R$389*1.05</formula>
    </cfRule>
  </conditionalFormatting>
  <conditionalFormatting sqref="T390">
    <cfRule type="cellIs" dxfId="108" priority="111" operator="between">
      <formula>$R$390*0.95</formula>
      <formula>$R$390*1.05</formula>
    </cfRule>
  </conditionalFormatting>
  <conditionalFormatting sqref="T391">
    <cfRule type="cellIs" dxfId="107" priority="110" operator="between">
      <formula>$R$391*0.95</formula>
      <formula>$R$391*1.05</formula>
    </cfRule>
  </conditionalFormatting>
  <conditionalFormatting sqref="T392">
    <cfRule type="cellIs" dxfId="106" priority="109" operator="between">
      <formula>$R$392*0.95</formula>
      <formula>$R$392*1.05</formula>
    </cfRule>
  </conditionalFormatting>
  <conditionalFormatting sqref="T393">
    <cfRule type="cellIs" dxfId="105" priority="108" operator="between">
      <formula>$R$393*0.95</formula>
      <formula>$R$393*1.05</formula>
    </cfRule>
  </conditionalFormatting>
  <conditionalFormatting sqref="T398">
    <cfRule type="cellIs" dxfId="104" priority="107" operator="between">
      <formula>$R$398*0.95</formula>
      <formula>$R$398*1.05</formula>
    </cfRule>
  </conditionalFormatting>
  <conditionalFormatting sqref="T399">
    <cfRule type="cellIs" dxfId="103" priority="106" operator="between">
      <formula>$R$399*0.95</formula>
      <formula>$R$399*1.05</formula>
    </cfRule>
  </conditionalFormatting>
  <conditionalFormatting sqref="T400">
    <cfRule type="cellIs" dxfId="102" priority="105" operator="between">
      <formula>$R$400*0.95</formula>
      <formula>$R$400*1.05</formula>
    </cfRule>
  </conditionalFormatting>
  <conditionalFormatting sqref="T401">
    <cfRule type="cellIs" dxfId="101" priority="104" operator="between">
      <formula>$R$401*0.95</formula>
      <formula>$R$401*1.05</formula>
    </cfRule>
  </conditionalFormatting>
  <conditionalFormatting sqref="T402">
    <cfRule type="cellIs" dxfId="100" priority="103" operator="between">
      <formula>$R$402*0.95</formula>
      <formula>$R$402*1.05</formula>
    </cfRule>
  </conditionalFormatting>
  <conditionalFormatting sqref="T403">
    <cfRule type="cellIs" dxfId="99" priority="102" operator="between">
      <formula>$R$403*0.95</formula>
      <formula>$R$403*1.05</formula>
    </cfRule>
  </conditionalFormatting>
  <conditionalFormatting sqref="T408">
    <cfRule type="cellIs" dxfId="98" priority="101" operator="between">
      <formula>$R$408*0.95</formula>
      <formula>$R$408*1.05</formula>
    </cfRule>
  </conditionalFormatting>
  <conditionalFormatting sqref="T409">
    <cfRule type="cellIs" dxfId="97" priority="100" operator="between">
      <formula>$R$409*0.95</formula>
      <formula>$R$409*1.05</formula>
    </cfRule>
  </conditionalFormatting>
  <conditionalFormatting sqref="T410">
    <cfRule type="cellIs" dxfId="96" priority="99" operator="between">
      <formula>$R$410*0.95</formula>
      <formula>$R$410*1.05</formula>
    </cfRule>
  </conditionalFormatting>
  <conditionalFormatting sqref="T411">
    <cfRule type="cellIs" dxfId="95" priority="98" operator="between">
      <formula>$R$411*0.95</formula>
      <formula>$R$411*1.05</formula>
    </cfRule>
  </conditionalFormatting>
  <conditionalFormatting sqref="T412">
    <cfRule type="cellIs" dxfId="94" priority="97" operator="between">
      <formula>$R$412*0.95</formula>
      <formula>$R$412*1.05</formula>
    </cfRule>
  </conditionalFormatting>
  <conditionalFormatting sqref="R123:R130">
    <cfRule type="cellIs" dxfId="93" priority="94" operator="lessThan">
      <formula>-0.5</formula>
    </cfRule>
    <cfRule type="cellIs" dxfId="92" priority="95" operator="greaterThan">
      <formula>0.5</formula>
    </cfRule>
    <cfRule type="cellIs" dxfId="91" priority="96" operator="between">
      <formula>0.5</formula>
      <formula>-0.5</formula>
    </cfRule>
  </conditionalFormatting>
  <conditionalFormatting sqref="U169:V169">
    <cfRule type="cellIs" dxfId="90" priority="92" operator="lessThan">
      <formula>160</formula>
    </cfRule>
    <cfRule type="cellIs" dxfId="89" priority="93" operator="greaterThan">
      <formula>160</formula>
    </cfRule>
  </conditionalFormatting>
  <conditionalFormatting sqref="Q142:V142">
    <cfRule type="cellIs" dxfId="88" priority="59" operator="equal">
      <formula>"NO"</formula>
    </cfRule>
    <cfRule type="cellIs" dxfId="87" priority="60" operator="equal">
      <formula>"YES"</formula>
    </cfRule>
    <cfRule type="cellIs" dxfId="86" priority="90" operator="equal">
      <formula>"Fail"</formula>
    </cfRule>
    <cfRule type="cellIs" dxfId="85" priority="91" operator="equal">
      <formula>"Pass"</formula>
    </cfRule>
  </conditionalFormatting>
  <conditionalFormatting sqref="Q227:T227">
    <cfRule type="cellIs" dxfId="84" priority="88" operator="equal">
      <formula>"Fail"</formula>
    </cfRule>
    <cfRule type="cellIs" dxfId="83" priority="89" operator="equal">
      <formula>"Pass"</formula>
    </cfRule>
  </conditionalFormatting>
  <conditionalFormatting sqref="X297 X312 X332 X344 X349">
    <cfRule type="cellIs" dxfId="82" priority="87" operator="lessThan">
      <formula>3</formula>
    </cfRule>
  </conditionalFormatting>
  <conditionalFormatting sqref="Q451:X451 Q464:U464">
    <cfRule type="cellIs" dxfId="81" priority="84" operator="equal">
      <formula>"Fail"</formula>
    </cfRule>
    <cfRule type="cellIs" dxfId="80" priority="85" operator="equal">
      <formula>"Pass"</formula>
    </cfRule>
  </conditionalFormatting>
  <conditionalFormatting sqref="Q154:V154">
    <cfRule type="cellIs" dxfId="79" priority="82" operator="lessThan">
      <formula>0.07</formula>
    </cfRule>
    <cfRule type="cellIs" dxfId="78" priority="83" operator="greaterThan">
      <formula>0.07</formula>
    </cfRule>
  </conditionalFormatting>
  <conditionalFormatting sqref="Q155:V155">
    <cfRule type="cellIs" dxfId="77" priority="80" operator="equal">
      <formula>"YES"</formula>
    </cfRule>
    <cfRule type="cellIs" dxfId="76" priority="81" operator="equal">
      <formula>"NO"</formula>
    </cfRule>
  </conditionalFormatting>
  <conditionalFormatting sqref="X317">
    <cfRule type="cellIs" dxfId="75" priority="78" operator="lessThan">
      <formula>0.15</formula>
    </cfRule>
    <cfRule type="cellIs" dxfId="74" priority="79" operator="greaterThan">
      <formula>0.15</formula>
    </cfRule>
  </conditionalFormatting>
  <conditionalFormatting sqref="X336">
    <cfRule type="cellIs" dxfId="73" priority="76" operator="lessThan">
      <formula>0.15</formula>
    </cfRule>
    <cfRule type="cellIs" dxfId="72" priority="77" operator="greaterThan">
      <formula>0.15</formula>
    </cfRule>
  </conditionalFormatting>
  <conditionalFormatting sqref="X348">
    <cfRule type="cellIs" dxfId="71" priority="74" operator="lessThan">
      <formula>0.15</formula>
    </cfRule>
    <cfRule type="cellIs" dxfId="70" priority="75" operator="greaterThan">
      <formula>0.15</formula>
    </cfRule>
  </conditionalFormatting>
  <conditionalFormatting sqref="L52:L64 L45:L50">
    <cfRule type="cellIs" dxfId="69" priority="66" operator="equal">
      <formula>"TBD"</formula>
    </cfRule>
  </conditionalFormatting>
  <conditionalFormatting sqref="M52:M64 M45:M50">
    <cfRule type="cellIs" dxfId="68" priority="65" operator="equal">
      <formula>"NO"</formula>
    </cfRule>
  </conditionalFormatting>
  <conditionalFormatting sqref="L72:L104">
    <cfRule type="cellIs" dxfId="67" priority="64" operator="equal">
      <formula>"TBD"</formula>
    </cfRule>
  </conditionalFormatting>
  <conditionalFormatting sqref="M72:M104">
    <cfRule type="cellIs" dxfId="66" priority="63" operator="equal">
      <formula>"NO"</formula>
    </cfRule>
  </conditionalFormatting>
  <conditionalFormatting sqref="M174 K142">
    <cfRule type="cellIs" dxfId="65" priority="62" operator="equal">
      <formula>"Fail"</formula>
    </cfRule>
  </conditionalFormatting>
  <conditionalFormatting sqref="E165:J165">
    <cfRule type="cellIs" dxfId="64" priority="61" operator="equal">
      <formula>"NO"</formula>
    </cfRule>
  </conditionalFormatting>
  <conditionalFormatting sqref="E167:J167">
    <cfRule type="cellIs" dxfId="63" priority="58" operator="equal">
      <formula>"NO"</formula>
    </cfRule>
  </conditionalFormatting>
  <conditionalFormatting sqref="I174:J174">
    <cfRule type="cellIs" dxfId="62" priority="57" operator="lessThan">
      <formula>160</formula>
    </cfRule>
  </conditionalFormatting>
  <conditionalFormatting sqref="Y169">
    <cfRule type="cellIs" dxfId="61" priority="55" operator="equal">
      <formula>"Fail"</formula>
    </cfRule>
    <cfRule type="cellIs" dxfId="60" priority="56" operator="equal">
      <formula>"Pass"</formula>
    </cfRule>
  </conditionalFormatting>
  <conditionalFormatting sqref="D188:I188 D195:I195">
    <cfRule type="cellIs" dxfId="59" priority="54" operator="equal">
      <formula>"NO"</formula>
    </cfRule>
  </conditionalFormatting>
  <conditionalFormatting sqref="W258 W244">
    <cfRule type="cellIs" dxfId="58" priority="51" operator="equal">
      <formula>"Fail"</formula>
    </cfRule>
    <cfRule type="cellIs" dxfId="57" priority="52" operator="equal">
      <formula>"Pass"</formula>
    </cfRule>
  </conditionalFormatting>
  <conditionalFormatting sqref="K253 J233 J219">
    <cfRule type="cellIs" dxfId="56" priority="50" operator="equal">
      <formula>"Fail"</formula>
    </cfRule>
  </conditionalFormatting>
  <conditionalFormatting sqref="L350 L364 L378 L389">
    <cfRule type="cellIs" dxfId="55" priority="49" operator="greaterThan">
      <formula>3</formula>
    </cfRule>
  </conditionalFormatting>
  <conditionalFormatting sqref="W503:W504">
    <cfRule type="cellIs" dxfId="54" priority="47" operator="equal">
      <formula>"Fail"</formula>
    </cfRule>
    <cfRule type="cellIs" dxfId="53" priority="48" operator="equal">
      <formula>"Pass"</formula>
    </cfRule>
  </conditionalFormatting>
  <conditionalFormatting sqref="K401:K402">
    <cfRule type="cellIs" dxfId="52" priority="46" operator="equal">
      <formula>"Fail"</formula>
    </cfRule>
  </conditionalFormatting>
  <conditionalFormatting sqref="E426 I426 M426 D442:G442 D465:K465 D473:H473">
    <cfRule type="cellIs" dxfId="51" priority="45" operator="equal">
      <formula>"Fail"</formula>
    </cfRule>
  </conditionalFormatting>
  <conditionalFormatting sqref="W288">
    <cfRule type="cellIs" dxfId="50" priority="38" operator="equal">
      <formula>"Fail"</formula>
    </cfRule>
    <cfRule type="cellIs" dxfId="49" priority="39" operator="equal">
      <formula>"Pass"</formula>
    </cfRule>
  </conditionalFormatting>
  <conditionalFormatting sqref="W281:W287">
    <cfRule type="cellIs" dxfId="48" priority="42" operator="lessThan">
      <formula>0.1</formula>
    </cfRule>
    <cfRule type="cellIs" dxfId="47" priority="43" operator="greaterThan">
      <formula>0.1</formula>
    </cfRule>
  </conditionalFormatting>
  <conditionalFormatting sqref="J288">
    <cfRule type="cellIs" dxfId="46" priority="36" operator="equal">
      <formula>"Fail"</formula>
    </cfRule>
  </conditionalFormatting>
  <conditionalFormatting sqref="J211:J218 J226:J232 J281:J287">
    <cfRule type="cellIs" dxfId="45" priority="35" operator="greaterThan">
      <formula>0.1</formula>
    </cfRule>
  </conditionalFormatting>
  <conditionalFormatting sqref="J219 J233 J288">
    <cfRule type="cellIs" dxfId="44" priority="34" operator="equal">
      <formula>"Fail"</formula>
    </cfRule>
  </conditionalFormatting>
  <conditionalFormatting sqref="I240:I242 I244:I247">
    <cfRule type="cellIs" dxfId="43" priority="32" operator="equal">
      <formula>"Fail"</formula>
    </cfRule>
  </conditionalFormatting>
  <conditionalFormatting sqref="X358">
    <cfRule type="cellIs" dxfId="42" priority="31" operator="greaterThan">
      <formula>3</formula>
    </cfRule>
  </conditionalFormatting>
  <conditionalFormatting sqref="X363">
    <cfRule type="cellIs" dxfId="41" priority="28" operator="lessThan">
      <formula>0.15</formula>
    </cfRule>
    <cfRule type="cellIs" dxfId="40" priority="30" operator="greaterThan">
      <formula>0.15</formula>
    </cfRule>
  </conditionalFormatting>
  <conditionalFormatting sqref="X358">
    <cfRule type="cellIs" dxfId="39" priority="29" operator="lessThan">
      <formula>3</formula>
    </cfRule>
  </conditionalFormatting>
  <conditionalFormatting sqref="X373">
    <cfRule type="cellIs" dxfId="38" priority="27" operator="greaterThan">
      <formula>3</formula>
    </cfRule>
  </conditionalFormatting>
  <conditionalFormatting sqref="X378">
    <cfRule type="cellIs" dxfId="37" priority="24" operator="lessThan">
      <formula>0.15</formula>
    </cfRule>
    <cfRule type="cellIs" dxfId="36" priority="26" operator="greaterThan">
      <formula>0.15</formula>
    </cfRule>
  </conditionalFormatting>
  <conditionalFormatting sqref="X373">
    <cfRule type="cellIs" dxfId="35" priority="25" operator="lessThan">
      <formula>3</formula>
    </cfRule>
  </conditionalFormatting>
  <conditionalFormatting sqref="L298">
    <cfRule type="cellIs" dxfId="34" priority="23" operator="greaterThan">
      <formula>3</formula>
    </cfRule>
  </conditionalFormatting>
  <conditionalFormatting sqref="L312">
    <cfRule type="cellIs" dxfId="33" priority="22" operator="greaterThan">
      <formula>3</formula>
    </cfRule>
  </conditionalFormatting>
  <conditionalFormatting sqref="V490">
    <cfRule type="cellIs" dxfId="32" priority="20" operator="lessThan">
      <formula>4</formula>
    </cfRule>
    <cfRule type="cellIs" dxfId="31" priority="21" operator="greaterThanOrEqual">
      <formula>4</formula>
    </cfRule>
  </conditionalFormatting>
  <conditionalFormatting sqref="V491:V492">
    <cfRule type="cellIs" dxfId="30" priority="18" operator="lessThan">
      <formula>3</formula>
    </cfRule>
    <cfRule type="cellIs" dxfId="29" priority="19" operator="greaterThanOrEqual">
      <formula>3</formula>
    </cfRule>
  </conditionalFormatting>
  <conditionalFormatting sqref="X490">
    <cfRule type="cellIs" dxfId="28" priority="16" operator="lessThan">
      <formula>4</formula>
    </cfRule>
    <cfRule type="cellIs" dxfId="27" priority="17" operator="greaterThanOrEqual">
      <formula>4</formula>
    </cfRule>
  </conditionalFormatting>
  <conditionalFormatting sqref="X491:X492">
    <cfRule type="cellIs" dxfId="26" priority="14" operator="lessThan">
      <formula>3</formula>
    </cfRule>
    <cfRule type="cellIs" dxfId="25" priority="15" operator="greaterThanOrEqual">
      <formula>3</formula>
    </cfRule>
  </conditionalFormatting>
  <conditionalFormatting sqref="O277:Y289">
    <cfRule type="expression" dxfId="24" priority="13">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23" priority="12">
      <formula>$O$35=2</formula>
    </cfRule>
  </conditionalFormatting>
  <conditionalFormatting sqref="V486:Y492">
    <cfRule type="expression" dxfId="22" priority="11">
      <formula>$O$35=2</formula>
    </cfRule>
  </conditionalFormatting>
  <conditionalFormatting sqref="O247:Y259">
    <cfRule type="expression" dxfId="21" priority="10">
      <formula>$O$33=2</formula>
    </cfRule>
  </conditionalFormatting>
  <conditionalFormatting sqref="O305:Y328 O329:W329 Y329 O330:Y350">
    <cfRule type="expression" dxfId="20" priority="9">
      <formula>$O$33=2</formula>
    </cfRule>
  </conditionalFormatting>
  <conditionalFormatting sqref="T486:U492">
    <cfRule type="expression" dxfId="19" priority="8">
      <formula>$O$33=2</formula>
    </cfRule>
  </conditionalFormatting>
  <conditionalFormatting sqref="R486:S492">
    <cfRule type="expression" dxfId="18" priority="7">
      <formula>$O$34=2</formula>
    </cfRule>
  </conditionalFormatting>
  <conditionalFormatting sqref="P243:W243">
    <cfRule type="expression" dxfId="17" priority="6">
      <formula>$O$34=2</formula>
    </cfRule>
  </conditionalFormatting>
  <conditionalFormatting sqref="X370">
    <cfRule type="expression" dxfId="16" priority="5">
      <formula>$O$33=2</formula>
    </cfRule>
  </conditionalFormatting>
  <conditionalFormatting sqref="U356">
    <cfRule type="expression" dxfId="15" priority="4">
      <formula>$O$33=2</formula>
    </cfRule>
  </conditionalFormatting>
  <conditionalFormatting sqref="U371">
    <cfRule type="expression" dxfId="14" priority="3">
      <formula>$O$33=2</formula>
    </cfRule>
  </conditionalFormatting>
  <conditionalFormatting sqref="T367:T368">
    <cfRule type="expression" dxfId="13" priority="2">
      <formula>$O$33=2</formula>
    </cfRule>
  </conditionalFormatting>
  <conditionalFormatting sqref="Q368">
    <cfRule type="expression" dxfId="12" priority="1">
      <formula>$O$33=2</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574</v>
      </c>
      <c r="K1" t="s">
        <v>575</v>
      </c>
      <c r="U1" t="s">
        <v>576</v>
      </c>
    </row>
    <row r="2" spans="1:30" ht="16.5" thickBot="1">
      <c r="B2" s="785" t="s">
        <v>48</v>
      </c>
      <c r="C2" s="785"/>
      <c r="D2" s="785"/>
      <c r="E2" s="785"/>
      <c r="F2" s="785"/>
      <c r="G2" s="785"/>
      <c r="H2" s="785"/>
      <c r="I2" s="785"/>
      <c r="J2" s="785"/>
      <c r="L2" s="785" t="s">
        <v>48</v>
      </c>
      <c r="M2" s="785"/>
      <c r="N2" s="785"/>
      <c r="O2" s="785"/>
      <c r="P2" s="785"/>
      <c r="Q2" s="785"/>
      <c r="R2" s="785"/>
      <c r="S2" s="785"/>
      <c r="T2" s="785"/>
      <c r="V2" s="785" t="s">
        <v>48</v>
      </c>
      <c r="W2" s="785"/>
      <c r="X2" s="785"/>
      <c r="Y2" s="785"/>
      <c r="Z2" s="785"/>
      <c r="AA2" s="785"/>
      <c r="AB2" s="785"/>
      <c r="AC2" s="785"/>
      <c r="AD2" s="785"/>
    </row>
    <row r="3" spans="1:30" ht="16.5" thickTop="1">
      <c r="A3" s="15" t="s">
        <v>337</v>
      </c>
      <c r="B3" s="16">
        <v>23</v>
      </c>
      <c r="C3" s="16">
        <v>24</v>
      </c>
      <c r="D3" s="16">
        <v>25</v>
      </c>
      <c r="E3" s="16">
        <v>26</v>
      </c>
      <c r="F3" s="16">
        <v>27</v>
      </c>
      <c r="G3" s="16">
        <v>28</v>
      </c>
      <c r="H3" s="16">
        <v>29</v>
      </c>
      <c r="I3" s="16">
        <v>30</v>
      </c>
      <c r="J3" s="17">
        <v>31</v>
      </c>
      <c r="K3" s="15" t="s">
        <v>337</v>
      </c>
      <c r="L3" s="16">
        <v>23</v>
      </c>
      <c r="M3" s="16">
        <v>24</v>
      </c>
      <c r="N3" s="16">
        <v>25</v>
      </c>
      <c r="O3" s="16">
        <v>26</v>
      </c>
      <c r="P3" s="16">
        <v>27</v>
      </c>
      <c r="Q3" s="16">
        <v>28</v>
      </c>
      <c r="R3" s="16">
        <v>29</v>
      </c>
      <c r="S3" s="16">
        <v>30</v>
      </c>
      <c r="T3" s="17">
        <v>31</v>
      </c>
      <c r="U3" s="15" t="s">
        <v>337</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577</v>
      </c>
      <c r="N25" t="s">
        <v>578</v>
      </c>
    </row>
    <row r="26" spans="1:30" ht="16.5" thickTop="1">
      <c r="A26" s="15"/>
      <c r="B26" s="786" t="s">
        <v>48</v>
      </c>
      <c r="C26" s="786"/>
      <c r="D26" s="786"/>
      <c r="E26" s="786"/>
      <c r="F26" s="786"/>
      <c r="G26" s="786"/>
      <c r="H26" s="786"/>
      <c r="I26" s="786"/>
      <c r="J26" s="786"/>
      <c r="K26" s="786"/>
      <c r="L26" s="786"/>
      <c r="M26" s="787"/>
      <c r="N26" s="15"/>
      <c r="O26" s="786" t="s">
        <v>48</v>
      </c>
      <c r="P26" s="786"/>
      <c r="Q26" s="786"/>
      <c r="R26" s="786"/>
      <c r="S26" s="786"/>
      <c r="T26" s="786"/>
      <c r="U26" s="786"/>
      <c r="V26" s="786"/>
      <c r="W26" s="786"/>
      <c r="X26" s="786"/>
      <c r="Y26" s="786"/>
      <c r="Z26" s="786"/>
      <c r="AA26" s="787"/>
    </row>
    <row r="27" spans="1:30">
      <c r="A27" s="18" t="s">
        <v>337</v>
      </c>
      <c r="B27" s="19">
        <v>22</v>
      </c>
      <c r="C27" s="19">
        <v>23</v>
      </c>
      <c r="D27" s="19">
        <v>24</v>
      </c>
      <c r="E27" s="19">
        <v>25</v>
      </c>
      <c r="F27" s="19">
        <v>26</v>
      </c>
      <c r="G27" s="19">
        <v>27</v>
      </c>
      <c r="H27" s="19">
        <v>28</v>
      </c>
      <c r="I27" s="19">
        <v>29</v>
      </c>
      <c r="J27" s="19">
        <v>30</v>
      </c>
      <c r="K27" s="19">
        <v>31</v>
      </c>
      <c r="L27" s="19">
        <v>32</v>
      </c>
      <c r="M27" s="20">
        <v>33</v>
      </c>
      <c r="N27" s="18" t="s">
        <v>337</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66">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66">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7">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579</v>
      </c>
    </row>
    <row r="51" spans="1:26" ht="16.5" thickTop="1">
      <c r="A51" s="15"/>
      <c r="B51" s="786" t="s">
        <v>48</v>
      </c>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7"/>
    </row>
    <row r="52" spans="1:26">
      <c r="A52" s="18" t="s">
        <v>337</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580</v>
      </c>
      <c r="C71" t="s">
        <v>790</v>
      </c>
      <c r="T71" t="s">
        <v>581</v>
      </c>
    </row>
    <row r="72" spans="1:26">
      <c r="A72" t="s">
        <v>398</v>
      </c>
      <c r="B72" t="s">
        <v>237</v>
      </c>
      <c r="C72" t="s">
        <v>306</v>
      </c>
      <c r="D72" t="s">
        <v>307</v>
      </c>
      <c r="E72" t="s">
        <v>398</v>
      </c>
      <c r="F72" t="s">
        <v>237</v>
      </c>
      <c r="G72" t="s">
        <v>306</v>
      </c>
      <c r="H72" t="s">
        <v>307</v>
      </c>
      <c r="I72" t="s">
        <v>398</v>
      </c>
      <c r="J72" t="s">
        <v>237</v>
      </c>
      <c r="K72" t="s">
        <v>306</v>
      </c>
      <c r="L72" t="s">
        <v>307</v>
      </c>
      <c r="U72" t="s">
        <v>583</v>
      </c>
      <c r="W72" t="s">
        <v>584</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156</v>
      </c>
      <c r="U73" t="s">
        <v>586</v>
      </c>
      <c r="V73" t="s">
        <v>587</v>
      </c>
      <c r="W73" t="s">
        <v>586</v>
      </c>
      <c r="X73" t="s">
        <v>587</v>
      </c>
      <c r="Y73" t="s">
        <v>588</v>
      </c>
    </row>
    <row r="74" spans="1:26">
      <c r="A74" t="s">
        <v>236</v>
      </c>
      <c r="B74">
        <v>25</v>
      </c>
      <c r="C74" t="str">
        <f>Sheet1!W388</f>
        <v/>
      </c>
      <c r="D74" t="str">
        <f>Sheet1!X388</f>
        <v/>
      </c>
      <c r="E74" t="s">
        <v>236</v>
      </c>
      <c r="F74">
        <v>30</v>
      </c>
      <c r="G74" t="str">
        <f>Sheet1!W399</f>
        <v/>
      </c>
      <c r="H74" t="str">
        <f>Sheet1!X399</f>
        <v/>
      </c>
      <c r="I74" t="s">
        <v>236</v>
      </c>
      <c r="J74">
        <v>30</v>
      </c>
      <c r="K74" t="str">
        <f>Sheet1!W409</f>
        <v/>
      </c>
      <c r="L74" t="str">
        <f>Sheet1!X409</f>
        <v/>
      </c>
      <c r="T74" t="s">
        <v>585</v>
      </c>
      <c r="U74" t="s">
        <v>585</v>
      </c>
      <c r="V74" t="s">
        <v>585</v>
      </c>
      <c r="W74" t="s">
        <v>585</v>
      </c>
      <c r="X74" t="s">
        <v>585</v>
      </c>
      <c r="Y74" t="s">
        <v>585</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585</v>
      </c>
      <c r="U75" t="s">
        <v>585</v>
      </c>
      <c r="V75" t="s">
        <v>585</v>
      </c>
      <c r="W75" t="s">
        <v>585</v>
      </c>
      <c r="X75" t="s">
        <v>585</v>
      </c>
      <c r="Y75" t="s">
        <v>585</v>
      </c>
    </row>
    <row r="76" spans="1:26">
      <c r="B76">
        <v>28</v>
      </c>
      <c r="C76" t="str">
        <f>Sheet1!W390</f>
        <v/>
      </c>
      <c r="D76" t="str">
        <f>Sheet1!X390</f>
        <v/>
      </c>
      <c r="F76">
        <v>34</v>
      </c>
      <c r="G76" t="str">
        <f>Sheet1!W401</f>
        <v/>
      </c>
      <c r="H76" t="str">
        <f>Sheet1!X401</f>
        <v/>
      </c>
      <c r="J76">
        <v>34</v>
      </c>
      <c r="K76" t="str">
        <f>Sheet1!W411</f>
        <v/>
      </c>
      <c r="L76" t="str">
        <f>Sheet1!X411</f>
        <v/>
      </c>
      <c r="T76" t="s">
        <v>585</v>
      </c>
      <c r="U76" t="s">
        <v>585</v>
      </c>
      <c r="V76" t="s">
        <v>585</v>
      </c>
      <c r="W76" t="s">
        <v>585</v>
      </c>
      <c r="X76" t="s">
        <v>585</v>
      </c>
      <c r="Y76" t="s">
        <v>585</v>
      </c>
    </row>
    <row r="77" spans="1:26">
      <c r="B77">
        <v>30</v>
      </c>
      <c r="C77" t="str">
        <f>Sheet1!W391</f>
        <v/>
      </c>
      <c r="D77" t="str">
        <f>Sheet1!X391</f>
        <v/>
      </c>
      <c r="F77">
        <v>36</v>
      </c>
      <c r="G77" t="str">
        <f>Sheet1!W402</f>
        <v/>
      </c>
      <c r="H77" t="str">
        <f>Sheet1!X402</f>
        <v/>
      </c>
      <c r="J77">
        <v>38</v>
      </c>
      <c r="K77" t="str">
        <f>Sheet1!W412</f>
        <v/>
      </c>
      <c r="L77" t="str">
        <f>Sheet1!X412</f>
        <v/>
      </c>
      <c r="T77" t="s">
        <v>585</v>
      </c>
      <c r="U77" t="s">
        <v>585</v>
      </c>
      <c r="V77" t="s">
        <v>585</v>
      </c>
      <c r="W77" t="s">
        <v>585</v>
      </c>
      <c r="X77" t="s">
        <v>585</v>
      </c>
      <c r="Y77" t="s">
        <v>585</v>
      </c>
    </row>
    <row r="78" spans="1:26">
      <c r="B78">
        <v>32</v>
      </c>
      <c r="C78" t="str">
        <f>Sheet1!W392</f>
        <v/>
      </c>
      <c r="D78" t="str">
        <f>Sheet1!X392</f>
        <v/>
      </c>
      <c r="F78">
        <v>38</v>
      </c>
      <c r="G78" t="str">
        <f>Sheet1!W403</f>
        <v/>
      </c>
      <c r="H78" t="str">
        <f>Sheet1!X403</f>
        <v/>
      </c>
      <c r="T78" t="s">
        <v>585</v>
      </c>
      <c r="U78" t="s">
        <v>585</v>
      </c>
      <c r="V78" t="s">
        <v>585</v>
      </c>
      <c r="W78" t="s">
        <v>585</v>
      </c>
      <c r="X78" t="s">
        <v>585</v>
      </c>
      <c r="Y78" t="s">
        <v>585</v>
      </c>
    </row>
    <row r="79" spans="1:26">
      <c r="B79">
        <v>34</v>
      </c>
      <c r="C79" t="str">
        <f>Sheet1!W393</f>
        <v/>
      </c>
      <c r="D79" t="str">
        <f>Sheet1!X393</f>
        <v/>
      </c>
      <c r="F79" t="s">
        <v>585</v>
      </c>
      <c r="T79" t="s">
        <v>585</v>
      </c>
      <c r="U79" t="s">
        <v>585</v>
      </c>
      <c r="V79" t="s">
        <v>585</v>
      </c>
      <c r="W79" t="s">
        <v>585</v>
      </c>
      <c r="X79" t="s">
        <v>585</v>
      </c>
      <c r="Y79" t="s">
        <v>585</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589</v>
      </c>
      <c r="C82" t="e">
        <f>SLOPE(C73:C81,B73:B81)</f>
        <v>#DIV/0!</v>
      </c>
      <c r="D82" t="e">
        <f>SLOPE(D73:D81,B73:B81)</f>
        <v>#DIV/0!</v>
      </c>
      <c r="F82" t="s">
        <v>589</v>
      </c>
      <c r="G82" t="e">
        <f>SLOPE(G73:G78,F73:F78)</f>
        <v>#DIV/0!</v>
      </c>
      <c r="H82" t="e">
        <f>SLOPE(H73:H78,F73:F78)</f>
        <v>#DIV/0!</v>
      </c>
      <c r="J82" t="s">
        <v>589</v>
      </c>
      <c r="K82" t="e">
        <f>SLOPE(K73:K77,J73:J77)</f>
        <v>#DIV/0!</v>
      </c>
      <c r="L82" t="e">
        <f>SLOPE(L73:L77,J73:J77)</f>
        <v>#DIV/0!</v>
      </c>
      <c r="T82" t="s">
        <v>585</v>
      </c>
      <c r="U82" t="s">
        <v>585</v>
      </c>
      <c r="V82" t="s">
        <v>585</v>
      </c>
      <c r="W82" t="s">
        <v>585</v>
      </c>
      <c r="X82" t="s">
        <v>585</v>
      </c>
      <c r="Y82" t="s">
        <v>585</v>
      </c>
    </row>
    <row r="83" spans="1:25">
      <c r="B83" t="s">
        <v>590</v>
      </c>
      <c r="C83" t="e">
        <f>INTERCEPT(C73:C81,B73:B81)</f>
        <v>#DIV/0!</v>
      </c>
      <c r="D83" t="e">
        <f>INTERCEPT(D73:D81,B73:B81)</f>
        <v>#DIV/0!</v>
      </c>
      <c r="F83" t="s">
        <v>590</v>
      </c>
      <c r="G83" t="e">
        <f>INTERCEPT(G73:G78,F73:F78)</f>
        <v>#DIV/0!</v>
      </c>
      <c r="H83" t="e">
        <f>INTERCEPT(H73:H78,F73:F78)</f>
        <v>#DIV/0!</v>
      </c>
      <c r="J83" t="s">
        <v>590</v>
      </c>
      <c r="K83" t="e">
        <f>INTERCEPT(K73:K77,J73:J77)</f>
        <v>#DIV/0!</v>
      </c>
      <c r="L83" t="e">
        <f>INTERCEPT(L73:L77,J73:J77)</f>
        <v>#DIV/0!</v>
      </c>
      <c r="T83" t="s">
        <v>585</v>
      </c>
      <c r="U83" t="s">
        <v>585</v>
      </c>
      <c r="V83" t="s">
        <v>585</v>
      </c>
      <c r="W83" t="s">
        <v>585</v>
      </c>
      <c r="X83" t="s">
        <v>585</v>
      </c>
      <c r="Y83" t="s">
        <v>585</v>
      </c>
    </row>
    <row r="84" spans="1:25">
      <c r="B84" t="s">
        <v>591</v>
      </c>
      <c r="C84" t="e">
        <f>RSQ(C73:C81,B73:B81)</f>
        <v>#DIV/0!</v>
      </c>
      <c r="D84" t="e">
        <f>RSQ(D73:D81,B73:B81)</f>
        <v>#DIV/0!</v>
      </c>
      <c r="F84" t="s">
        <v>591</v>
      </c>
      <c r="G84" t="e">
        <f>RSQ(G73:G78,F73:F78)</f>
        <v>#DIV/0!</v>
      </c>
      <c r="H84" t="e">
        <f>RSQ(H73:H78,F73:F78)</f>
        <v>#DIV/0!</v>
      </c>
      <c r="J84" t="s">
        <v>591</v>
      </c>
      <c r="K84" t="e">
        <f>RSQ(K73:K77,J73:J77)</f>
        <v>#DIV/0!</v>
      </c>
      <c r="L84" t="e">
        <f>RSQ(L73:L77,J73:J77)</f>
        <v>#DIV/0!</v>
      </c>
      <c r="T84" t="s">
        <v>585</v>
      </c>
      <c r="U84" t="s">
        <v>585</v>
      </c>
      <c r="V84" t="s">
        <v>585</v>
      </c>
      <c r="W84" t="s">
        <v>585</v>
      </c>
      <c r="X84" t="s">
        <v>585</v>
      </c>
      <c r="Y84" t="s">
        <v>585</v>
      </c>
    </row>
    <row r="85" spans="1:25">
      <c r="A85" t="s">
        <v>341</v>
      </c>
      <c r="T85" t="s">
        <v>585</v>
      </c>
      <c r="U85" t="s">
        <v>585</v>
      </c>
      <c r="V85" t="s">
        <v>585</v>
      </c>
      <c r="W85" t="s">
        <v>585</v>
      </c>
      <c r="X85" t="s">
        <v>585</v>
      </c>
      <c r="Y85" t="s">
        <v>585</v>
      </c>
    </row>
    <row r="86" spans="1:25">
      <c r="A86" t="s">
        <v>398</v>
      </c>
      <c r="B86" t="s">
        <v>237</v>
      </c>
      <c r="C86" t="s">
        <v>337</v>
      </c>
      <c r="D86" t="s">
        <v>398</v>
      </c>
      <c r="E86" t="s">
        <v>237</v>
      </c>
      <c r="F86" t="s">
        <v>337</v>
      </c>
      <c r="G86" t="s">
        <v>398</v>
      </c>
      <c r="H86" t="s">
        <v>237</v>
      </c>
      <c r="I86" t="s">
        <v>337</v>
      </c>
      <c r="K86" s="665"/>
      <c r="T86" t="s">
        <v>585</v>
      </c>
      <c r="U86" t="s">
        <v>585</v>
      </c>
      <c r="V86" t="s">
        <v>585</v>
      </c>
      <c r="W86" t="s">
        <v>585</v>
      </c>
      <c r="X86" t="s">
        <v>585</v>
      </c>
      <c r="Y86" t="s">
        <v>585</v>
      </c>
    </row>
    <row r="87" spans="1:25">
      <c r="A87" t="str">
        <f>A73</f>
        <v/>
      </c>
      <c r="B87">
        <v>24</v>
      </c>
      <c r="C87" s="24" t="str">
        <f>Sheet1!Q447</f>
        <v/>
      </c>
      <c r="D87" t="str">
        <f>E73</f>
        <v/>
      </c>
      <c r="E87">
        <v>28</v>
      </c>
      <c r="F87" s="24" t="str">
        <f>Sheet1!U447</f>
        <v/>
      </c>
      <c r="G87" t="str">
        <f>I73</f>
        <v/>
      </c>
      <c r="H87">
        <v>28</v>
      </c>
      <c r="I87" s="24" t="str">
        <f>Sheet1!Q460</f>
        <v/>
      </c>
      <c r="T87" t="s">
        <v>585</v>
      </c>
      <c r="U87" t="s">
        <v>585</v>
      </c>
      <c r="V87" t="s">
        <v>585</v>
      </c>
      <c r="W87" t="s">
        <v>585</v>
      </c>
      <c r="X87" t="s">
        <v>585</v>
      </c>
      <c r="Y87" t="s">
        <v>585</v>
      </c>
    </row>
    <row r="88" spans="1:25">
      <c r="A88" t="s">
        <v>236</v>
      </c>
      <c r="B88">
        <v>25</v>
      </c>
      <c r="C88" s="24" t="str">
        <f>Sheet1!R447</f>
        <v/>
      </c>
      <c r="D88" t="s">
        <v>236</v>
      </c>
      <c r="E88">
        <v>30</v>
      </c>
      <c r="F88" s="24" t="str">
        <f>Sheet1!V447</f>
        <v/>
      </c>
      <c r="G88" t="s">
        <v>236</v>
      </c>
      <c r="H88">
        <v>30</v>
      </c>
      <c r="I88" s="24" t="str">
        <f>Sheet1!R460</f>
        <v/>
      </c>
      <c r="L88" s="24"/>
      <c r="T88" t="s">
        <v>585</v>
      </c>
      <c r="U88" t="s">
        <v>585</v>
      </c>
      <c r="V88" t="s">
        <v>585</v>
      </c>
      <c r="W88" t="s">
        <v>585</v>
      </c>
      <c r="X88" t="s">
        <v>585</v>
      </c>
      <c r="Y88" t="s">
        <v>585</v>
      </c>
    </row>
    <row r="89" spans="1:25">
      <c r="A89" t="str">
        <f>A75</f>
        <v/>
      </c>
      <c r="B89">
        <v>26</v>
      </c>
      <c r="C89" s="24">
        <f>Sheet1!AQ14</f>
        <v>0</v>
      </c>
      <c r="D89" t="str">
        <f>E75</f>
        <v/>
      </c>
      <c r="E89">
        <v>32</v>
      </c>
      <c r="F89" s="24" t="str">
        <f>Sheet1!W447</f>
        <v/>
      </c>
      <c r="G89" t="str">
        <f>I75</f>
        <v/>
      </c>
      <c r="H89">
        <v>32</v>
      </c>
      <c r="I89" s="24" t="str">
        <f>Sheet1!S460</f>
        <v/>
      </c>
      <c r="T89" t="s">
        <v>585</v>
      </c>
      <c r="U89" t="s">
        <v>585</v>
      </c>
      <c r="V89" t="s">
        <v>585</v>
      </c>
      <c r="W89" t="s">
        <v>585</v>
      </c>
      <c r="X89" t="s">
        <v>585</v>
      </c>
      <c r="Y89" t="s">
        <v>585</v>
      </c>
    </row>
    <row r="90" spans="1:25">
      <c r="B90">
        <v>28</v>
      </c>
      <c r="C90" s="24" t="str">
        <f>Sheet1!S447</f>
        <v/>
      </c>
      <c r="E90">
        <v>34</v>
      </c>
      <c r="F90" s="24" t="str">
        <f>Sheet1!X447</f>
        <v/>
      </c>
      <c r="H90">
        <v>34</v>
      </c>
      <c r="I90" s="24" t="str">
        <f>Sheet1!T460</f>
        <v/>
      </c>
      <c r="T90" t="s">
        <v>585</v>
      </c>
      <c r="U90" t="s">
        <v>585</v>
      </c>
      <c r="V90" t="s">
        <v>585</v>
      </c>
      <c r="W90" t="s">
        <v>585</v>
      </c>
      <c r="X90" t="s">
        <v>585</v>
      </c>
      <c r="Y90" t="s">
        <v>585</v>
      </c>
    </row>
    <row r="91" spans="1:25">
      <c r="B91">
        <v>30</v>
      </c>
      <c r="C91" s="24">
        <f>Sheet1!AQ23</f>
        <v>0</v>
      </c>
      <c r="E91">
        <v>36</v>
      </c>
      <c r="F91" s="24">
        <f>Sheet1!AQ38</f>
        <v>0</v>
      </c>
      <c r="H91">
        <v>38</v>
      </c>
      <c r="I91" s="24" t="str">
        <f>Sheet1!U460</f>
        <v/>
      </c>
      <c r="T91" t="s">
        <v>585</v>
      </c>
      <c r="U91" t="s">
        <v>585</v>
      </c>
      <c r="V91" t="s">
        <v>585</v>
      </c>
      <c r="W91" t="s">
        <v>585</v>
      </c>
      <c r="X91" t="s">
        <v>585</v>
      </c>
      <c r="Y91" t="s">
        <v>585</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589</v>
      </c>
      <c r="C96" t="e">
        <f>SLOPE(C87:C95,B87:B95)</f>
        <v>#DIV/0!</v>
      </c>
      <c r="E96" t="s">
        <v>589</v>
      </c>
      <c r="F96">
        <f>SLOPE(F87:F92,E87:E92)</f>
        <v>0</v>
      </c>
      <c r="H96" t="s">
        <v>589</v>
      </c>
      <c r="I96" t="e">
        <f>SLOPE(I87:I91,H87:H91)</f>
        <v>#DIV/0!</v>
      </c>
      <c r="T96" t="s">
        <v>585</v>
      </c>
      <c r="U96" t="s">
        <v>585</v>
      </c>
      <c r="V96" t="s">
        <v>585</v>
      </c>
      <c r="W96" t="s">
        <v>585</v>
      </c>
      <c r="X96" t="s">
        <v>585</v>
      </c>
      <c r="Y96" t="s">
        <v>585</v>
      </c>
    </row>
    <row r="97" spans="1:25">
      <c r="B97" t="s">
        <v>590</v>
      </c>
      <c r="C97" t="e">
        <f>INTERCEPT(C87:C95,B87:B95)</f>
        <v>#DIV/0!</v>
      </c>
      <c r="E97" t="s">
        <v>590</v>
      </c>
      <c r="F97">
        <f>INTERCEPT(F87:F92,E87:E92)</f>
        <v>0</v>
      </c>
      <c r="H97" t="s">
        <v>590</v>
      </c>
      <c r="I97" t="e">
        <f>INTERCEPT(I87:I91,H87:H91)</f>
        <v>#DIV/0!</v>
      </c>
      <c r="T97" t="s">
        <v>585</v>
      </c>
      <c r="U97" t="s">
        <v>585</v>
      </c>
      <c r="V97" t="s">
        <v>585</v>
      </c>
      <c r="W97" t="s">
        <v>585</v>
      </c>
      <c r="X97" t="s">
        <v>585</v>
      </c>
      <c r="Y97" t="s">
        <v>585</v>
      </c>
    </row>
    <row r="98" spans="1:25">
      <c r="B98" t="s">
        <v>591</v>
      </c>
      <c r="C98" t="e">
        <f>RSQ(C87:C95,B87:B95)</f>
        <v>#DIV/0!</v>
      </c>
      <c r="E98" t="s">
        <v>591</v>
      </c>
      <c r="F98" t="e">
        <f>RSQ(F87:F92,E87:E92)</f>
        <v>#DIV/0!</v>
      </c>
      <c r="H98" t="s">
        <v>591</v>
      </c>
      <c r="I98" t="e">
        <f>RSQ(I87:I91,H87:H91)</f>
        <v>#DIV/0!</v>
      </c>
      <c r="T98" t="s">
        <v>585</v>
      </c>
      <c r="U98" t="s">
        <v>585</v>
      </c>
      <c r="V98" t="s">
        <v>585</v>
      </c>
      <c r="W98" t="s">
        <v>585</v>
      </c>
      <c r="X98" t="s">
        <v>585</v>
      </c>
      <c r="Y98" t="s">
        <v>585</v>
      </c>
    </row>
    <row r="99" spans="1:25">
      <c r="A99" s="140" t="s">
        <v>398</v>
      </c>
      <c r="B99" s="140" t="s">
        <v>236</v>
      </c>
      <c r="C99" s="140" t="s">
        <v>592</v>
      </c>
      <c r="E99" t="s">
        <v>593</v>
      </c>
      <c r="F99" t="s">
        <v>594</v>
      </c>
      <c r="T99" t="s">
        <v>585</v>
      </c>
      <c r="U99" t="s">
        <v>585</v>
      </c>
      <c r="V99" t="s">
        <v>585</v>
      </c>
      <c r="W99" t="s">
        <v>585</v>
      </c>
      <c r="X99" t="s">
        <v>585</v>
      </c>
      <c r="Y99" t="s">
        <v>585</v>
      </c>
    </row>
    <row r="100" spans="1:25">
      <c r="A100" s="140" t="s">
        <v>595</v>
      </c>
      <c r="B100" s="140" t="s">
        <v>595</v>
      </c>
      <c r="C100" s="140">
        <v>0.12</v>
      </c>
      <c r="F100" t="s">
        <v>596</v>
      </c>
      <c r="T100" t="s">
        <v>585</v>
      </c>
      <c r="U100" t="s">
        <v>585</v>
      </c>
      <c r="V100" t="s">
        <v>585</v>
      </c>
      <c r="W100" t="s">
        <v>585</v>
      </c>
      <c r="X100" t="s">
        <v>585</v>
      </c>
      <c r="Y100" t="s">
        <v>585</v>
      </c>
    </row>
    <row r="101" spans="1:25">
      <c r="A101" s="140" t="s">
        <v>595</v>
      </c>
      <c r="B101" s="140" t="s">
        <v>597</v>
      </c>
      <c r="C101" s="140">
        <v>0.19</v>
      </c>
      <c r="F101" t="s">
        <v>598</v>
      </c>
      <c r="T101" t="s">
        <v>585</v>
      </c>
      <c r="U101" t="s">
        <v>585</v>
      </c>
      <c r="V101" t="s">
        <v>585</v>
      </c>
      <c r="W101" t="s">
        <v>585</v>
      </c>
      <c r="X101" t="s">
        <v>585</v>
      </c>
      <c r="Y101" t="s">
        <v>585</v>
      </c>
    </row>
    <row r="102" spans="1:25">
      <c r="A102" s="140" t="s">
        <v>597</v>
      </c>
      <c r="B102" s="140" t="s">
        <v>597</v>
      </c>
      <c r="C102" s="140">
        <v>0.22</v>
      </c>
      <c r="T102" t="s">
        <v>585</v>
      </c>
      <c r="U102" t="s">
        <v>585</v>
      </c>
      <c r="V102" t="s">
        <v>585</v>
      </c>
      <c r="W102" t="s">
        <v>585</v>
      </c>
      <c r="X102" t="s">
        <v>585</v>
      </c>
      <c r="Y102" t="s">
        <v>585</v>
      </c>
    </row>
    <row r="103" spans="1:25">
      <c r="T103" t="s">
        <v>585</v>
      </c>
      <c r="U103" t="s">
        <v>585</v>
      </c>
      <c r="V103" t="s">
        <v>585</v>
      </c>
      <c r="W103" t="s">
        <v>585</v>
      </c>
      <c r="X103" t="s">
        <v>585</v>
      </c>
      <c r="Y103" t="s">
        <v>585</v>
      </c>
    </row>
    <row r="104" spans="1:25">
      <c r="A104" t="s">
        <v>599</v>
      </c>
      <c r="B104" t="e">
        <f>"DGN values (mrad/R) for "&amp;Sheet1!$T$291&amp;" kV and HVL="&amp;ROUND(Sheet1!$X$294,2)&amp;" mm Al"</f>
        <v>#VALUE!</v>
      </c>
      <c r="G104" s="785" t="s">
        <v>434</v>
      </c>
      <c r="H104" s="785"/>
      <c r="I104" s="785"/>
      <c r="T104" t="s">
        <v>585</v>
      </c>
      <c r="U104" t="s">
        <v>585</v>
      </c>
      <c r="V104" t="s">
        <v>585</v>
      </c>
      <c r="W104" t="s">
        <v>585</v>
      </c>
      <c r="X104" t="s">
        <v>585</v>
      </c>
      <c r="Y104" t="s">
        <v>585</v>
      </c>
    </row>
    <row r="105" spans="1:25">
      <c r="A105" t="s">
        <v>600</v>
      </c>
      <c r="B105" t="s">
        <v>601</v>
      </c>
      <c r="C105" t="s">
        <v>602</v>
      </c>
      <c r="D105" t="s">
        <v>586</v>
      </c>
      <c r="E105" t="s">
        <v>587</v>
      </c>
      <c r="F105" t="s">
        <v>588</v>
      </c>
      <c r="G105" t="s">
        <v>586</v>
      </c>
      <c r="H105" t="s">
        <v>587</v>
      </c>
      <c r="I105" t="s">
        <v>588</v>
      </c>
      <c r="T105" t="s">
        <v>585</v>
      </c>
      <c r="U105" t="s">
        <v>585</v>
      </c>
      <c r="V105" t="s">
        <v>585</v>
      </c>
      <c r="W105" t="s">
        <v>585</v>
      </c>
      <c r="X105" t="s">
        <v>585</v>
      </c>
      <c r="Y105" t="s">
        <v>585</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585</v>
      </c>
      <c r="U106" t="s">
        <v>585</v>
      </c>
      <c r="V106" t="s">
        <v>585</v>
      </c>
      <c r="W106" t="s">
        <v>585</v>
      </c>
      <c r="X106" t="s">
        <v>585</v>
      </c>
      <c r="Y106" t="s">
        <v>585</v>
      </c>
    </row>
    <row r="107" spans="1:25">
      <c r="T107" t="s">
        <v>585</v>
      </c>
      <c r="U107" t="s">
        <v>585</v>
      </c>
      <c r="V107" t="s">
        <v>585</v>
      </c>
      <c r="W107" t="s">
        <v>585</v>
      </c>
      <c r="X107" t="s">
        <v>585</v>
      </c>
      <c r="Y107" t="s">
        <v>585</v>
      </c>
    </row>
    <row r="108" spans="1:25">
      <c r="A108" t="s">
        <v>603</v>
      </c>
      <c r="T108" t="s">
        <v>585</v>
      </c>
      <c r="U108" t="s">
        <v>585</v>
      </c>
      <c r="V108" t="s">
        <v>585</v>
      </c>
      <c r="W108" t="s">
        <v>585</v>
      </c>
      <c r="X108" t="s">
        <v>585</v>
      </c>
      <c r="Y108" t="s">
        <v>585</v>
      </c>
    </row>
    <row r="109" spans="1:25">
      <c r="B109" t="s">
        <v>237</v>
      </c>
      <c r="D109" t="s">
        <v>604</v>
      </c>
      <c r="E109" t="s">
        <v>605</v>
      </c>
      <c r="F109" t="s">
        <v>582</v>
      </c>
      <c r="G109" t="s">
        <v>606</v>
      </c>
      <c r="H109" t="s">
        <v>607</v>
      </c>
      <c r="I109" t="s">
        <v>608</v>
      </c>
      <c r="J109" t="s">
        <v>609</v>
      </c>
      <c r="T109" t="s">
        <v>585</v>
      </c>
      <c r="U109" t="s">
        <v>585</v>
      </c>
      <c r="V109" t="s">
        <v>585</v>
      </c>
      <c r="W109" t="s">
        <v>585</v>
      </c>
      <c r="X109" t="s">
        <v>585</v>
      </c>
      <c r="Y109" t="s">
        <v>585</v>
      </c>
    </row>
    <row r="110" spans="1:25">
      <c r="A110" t="s">
        <v>586</v>
      </c>
      <c r="B110" t="s">
        <v>610</v>
      </c>
      <c r="C110">
        <v>27.585999999999999</v>
      </c>
      <c r="D110">
        <v>-8375.0727645925508</v>
      </c>
      <c r="E110">
        <v>975.92543560432796</v>
      </c>
      <c r="F110">
        <v>-37.913729682039403</v>
      </c>
      <c r="G110">
        <v>0.49086583472609402</v>
      </c>
      <c r="H110">
        <v>0</v>
      </c>
      <c r="I110">
        <v>0</v>
      </c>
      <c r="J110">
        <v>0</v>
      </c>
      <c r="T110" t="s">
        <v>585</v>
      </c>
      <c r="U110" t="s">
        <v>585</v>
      </c>
      <c r="V110" t="s">
        <v>585</v>
      </c>
      <c r="W110" t="s">
        <v>585</v>
      </c>
      <c r="X110" t="s">
        <v>585</v>
      </c>
      <c r="Y110" t="s">
        <v>585</v>
      </c>
    </row>
    <row r="111" spans="1:25">
      <c r="B111" t="s">
        <v>611</v>
      </c>
      <c r="C111">
        <v>27.585999999999999</v>
      </c>
      <c r="D111">
        <v>-9984.6167916494396</v>
      </c>
      <c r="E111">
        <v>1436.52454571413</v>
      </c>
      <c r="F111">
        <v>-82.505102185254898</v>
      </c>
      <c r="G111">
        <v>2.36559081763837</v>
      </c>
      <c r="H111">
        <v>-3.38672433779705E-2</v>
      </c>
      <c r="I111">
        <v>1.93686920423126E-4</v>
      </c>
      <c r="J111">
        <v>0</v>
      </c>
      <c r="T111" t="s">
        <v>585</v>
      </c>
      <c r="U111" t="s">
        <v>585</v>
      </c>
      <c r="V111" t="s">
        <v>585</v>
      </c>
      <c r="W111" t="s">
        <v>585</v>
      </c>
      <c r="X111" t="s">
        <v>585</v>
      </c>
      <c r="Y111" t="s">
        <v>585</v>
      </c>
    </row>
    <row r="112" spans="1:25">
      <c r="C112" t="s">
        <v>558</v>
      </c>
      <c r="T112" t="s">
        <v>585</v>
      </c>
      <c r="U112" t="s">
        <v>585</v>
      </c>
      <c r="V112" t="s">
        <v>585</v>
      </c>
      <c r="W112" t="s">
        <v>585</v>
      </c>
      <c r="X112" t="s">
        <v>585</v>
      </c>
      <c r="Y112" t="s">
        <v>585</v>
      </c>
    </row>
    <row r="113" spans="1:25">
      <c r="C113" t="s">
        <v>559</v>
      </c>
      <c r="T113" t="s">
        <v>585</v>
      </c>
      <c r="U113" t="s">
        <v>585</v>
      </c>
      <c r="V113" t="s">
        <v>585</v>
      </c>
      <c r="W113" t="s">
        <v>585</v>
      </c>
      <c r="X113" t="s">
        <v>585</v>
      </c>
      <c r="Y113" t="s">
        <v>585</v>
      </c>
    </row>
    <row r="114" spans="1:25">
      <c r="B114" t="s">
        <v>237</v>
      </c>
      <c r="D114" t="s">
        <v>604</v>
      </c>
      <c r="E114" t="s">
        <v>605</v>
      </c>
      <c r="F114" t="s">
        <v>582</v>
      </c>
      <c r="G114" t="s">
        <v>606</v>
      </c>
      <c r="H114" t="s">
        <v>607</v>
      </c>
      <c r="I114" t="s">
        <v>608</v>
      </c>
      <c r="J114" t="s">
        <v>609</v>
      </c>
      <c r="T114" t="s">
        <v>585</v>
      </c>
      <c r="U114" t="s">
        <v>585</v>
      </c>
      <c r="V114" t="s">
        <v>585</v>
      </c>
      <c r="W114" t="s">
        <v>585</v>
      </c>
      <c r="X114" t="s">
        <v>585</v>
      </c>
      <c r="Y114" t="s">
        <v>585</v>
      </c>
    </row>
    <row r="115" spans="1:25">
      <c r="A115" t="s">
        <v>587</v>
      </c>
      <c r="B115" t="s">
        <v>610</v>
      </c>
      <c r="C115">
        <v>30.1</v>
      </c>
      <c r="D115">
        <v>-540847.69550077303</v>
      </c>
      <c r="E115">
        <v>100186.23364273099</v>
      </c>
      <c r="F115">
        <v>-7418.4790179812599</v>
      </c>
      <c r="G115">
        <v>274.47660929577501</v>
      </c>
      <c r="H115">
        <v>-5.07436954359087</v>
      </c>
      <c r="I115">
        <v>3.7500574787580898E-2</v>
      </c>
      <c r="J115">
        <v>0</v>
      </c>
      <c r="T115" t="s">
        <v>585</v>
      </c>
      <c r="U115" t="s">
        <v>585</v>
      </c>
      <c r="V115" t="s">
        <v>585</v>
      </c>
      <c r="W115" t="s">
        <v>585</v>
      </c>
      <c r="X115" t="s">
        <v>585</v>
      </c>
      <c r="Y115" t="s">
        <v>585</v>
      </c>
    </row>
    <row r="116" spans="1:25">
      <c r="B116" t="s">
        <v>611</v>
      </c>
      <c r="C116">
        <v>30.1</v>
      </c>
      <c r="D116">
        <v>-11057.773936199201</v>
      </c>
      <c r="E116">
        <v>1297.2285673766901</v>
      </c>
      <c r="F116">
        <v>-56.989188989725697</v>
      </c>
      <c r="G116">
        <v>1.1115828564217201</v>
      </c>
      <c r="H116">
        <v>-8.1233997365129599E-3</v>
      </c>
      <c r="I116">
        <v>0</v>
      </c>
      <c r="J116">
        <v>0</v>
      </c>
      <c r="T116" t="s">
        <v>585</v>
      </c>
      <c r="U116" t="s">
        <v>585</v>
      </c>
      <c r="V116" t="s">
        <v>585</v>
      </c>
      <c r="W116" t="s">
        <v>585</v>
      </c>
      <c r="X116" t="s">
        <v>585</v>
      </c>
      <c r="Y116" t="s">
        <v>585</v>
      </c>
    </row>
    <row r="117" spans="1:25">
      <c r="C117" t="s">
        <v>563</v>
      </c>
      <c r="T117" t="s">
        <v>585</v>
      </c>
      <c r="U117" t="s">
        <v>585</v>
      </c>
      <c r="V117" t="s">
        <v>585</v>
      </c>
      <c r="W117" t="s">
        <v>585</v>
      </c>
      <c r="X117" t="s">
        <v>585</v>
      </c>
      <c r="Y117" t="s">
        <v>585</v>
      </c>
    </row>
    <row r="118" spans="1:25">
      <c r="C118" t="s">
        <v>564</v>
      </c>
      <c r="T118" t="s">
        <v>585</v>
      </c>
      <c r="U118" t="s">
        <v>585</v>
      </c>
      <c r="V118" t="s">
        <v>585</v>
      </c>
      <c r="W118" t="s">
        <v>585</v>
      </c>
      <c r="X118" t="s">
        <v>585</v>
      </c>
      <c r="Y118" t="s">
        <v>585</v>
      </c>
    </row>
    <row r="119" spans="1:25">
      <c r="T119" t="s">
        <v>585</v>
      </c>
      <c r="U119" t="s">
        <v>585</v>
      </c>
      <c r="V119" t="s">
        <v>585</v>
      </c>
      <c r="W119" t="s">
        <v>585</v>
      </c>
      <c r="X119" t="s">
        <v>585</v>
      </c>
      <c r="Y119" t="s">
        <v>585</v>
      </c>
    </row>
    <row r="120" spans="1:25">
      <c r="A120" t="s">
        <v>612</v>
      </c>
      <c r="K120" t="s">
        <v>613</v>
      </c>
      <c r="T120" t="s">
        <v>585</v>
      </c>
      <c r="U120" t="s">
        <v>585</v>
      </c>
      <c r="V120" t="s">
        <v>585</v>
      </c>
      <c r="W120" t="s">
        <v>585</v>
      </c>
      <c r="X120" t="s">
        <v>585</v>
      </c>
      <c r="Y120" t="s">
        <v>585</v>
      </c>
    </row>
    <row r="121" spans="1:25">
      <c r="B121" t="s">
        <v>237</v>
      </c>
      <c r="D121" t="s">
        <v>604</v>
      </c>
      <c r="E121" t="s">
        <v>605</v>
      </c>
      <c r="F121" t="s">
        <v>582</v>
      </c>
      <c r="G121" t="s">
        <v>606</v>
      </c>
      <c r="H121" t="s">
        <v>607</v>
      </c>
      <c r="K121" t="s">
        <v>614</v>
      </c>
      <c r="N121" t="s">
        <v>615</v>
      </c>
      <c r="T121" t="s">
        <v>585</v>
      </c>
      <c r="U121" t="s">
        <v>585</v>
      </c>
      <c r="V121" t="s">
        <v>585</v>
      </c>
      <c r="W121" t="s">
        <v>585</v>
      </c>
      <c r="X121" t="s">
        <v>585</v>
      </c>
      <c r="Y121" t="s">
        <v>585</v>
      </c>
    </row>
    <row r="122" spans="1:25">
      <c r="A122" t="s">
        <v>586</v>
      </c>
      <c r="B122" t="s">
        <v>610</v>
      </c>
      <c r="C122">
        <v>26.9</v>
      </c>
      <c r="D122">
        <v>138.88667000000001</v>
      </c>
      <c r="E122">
        <v>-10.72639</v>
      </c>
      <c r="F122">
        <v>0.26216</v>
      </c>
      <c r="G122">
        <v>-8.1999999999999998E-4</v>
      </c>
      <c r="K122" t="s">
        <v>237</v>
      </c>
      <c r="L122" t="s">
        <v>616</v>
      </c>
      <c r="M122" t="s">
        <v>617</v>
      </c>
      <c r="N122" t="s">
        <v>237</v>
      </c>
      <c r="O122" t="s">
        <v>616</v>
      </c>
      <c r="P122" t="s">
        <v>617</v>
      </c>
      <c r="T122" t="s">
        <v>585</v>
      </c>
      <c r="U122" t="s">
        <v>585</v>
      </c>
      <c r="V122" t="s">
        <v>585</v>
      </c>
      <c r="W122" t="s">
        <v>585</v>
      </c>
      <c r="X122" t="s">
        <v>585</v>
      </c>
      <c r="Y122" t="s">
        <v>585</v>
      </c>
    </row>
    <row r="123" spans="1:25">
      <c r="B123" t="s">
        <v>611</v>
      </c>
      <c r="C123">
        <v>26.9</v>
      </c>
      <c r="D123">
        <v>-5009.7751651999997</v>
      </c>
      <c r="E123">
        <v>605.73200599999996</v>
      </c>
      <c r="F123">
        <v>-27.3018617</v>
      </c>
      <c r="G123">
        <v>0.54671139999999996</v>
      </c>
      <c r="H123">
        <v>-4.0986E-3</v>
      </c>
      <c r="K123">
        <v>22</v>
      </c>
      <c r="L123">
        <v>0.2</v>
      </c>
      <c r="M123">
        <v>0.1</v>
      </c>
      <c r="N123">
        <v>22</v>
      </c>
      <c r="O123">
        <v>0.2</v>
      </c>
      <c r="P123">
        <v>-0.2</v>
      </c>
      <c r="T123" t="s">
        <v>585</v>
      </c>
      <c r="U123" t="s">
        <v>585</v>
      </c>
      <c r="V123" t="s">
        <v>585</v>
      </c>
      <c r="W123" t="s">
        <v>585</v>
      </c>
      <c r="X123" t="s">
        <v>585</v>
      </c>
      <c r="Y123" t="s">
        <v>585</v>
      </c>
    </row>
    <row r="124" spans="1:25">
      <c r="K124">
        <v>23</v>
      </c>
      <c r="L124">
        <v>0.2</v>
      </c>
      <c r="M124">
        <v>-0.1</v>
      </c>
      <c r="N124">
        <v>23</v>
      </c>
      <c r="O124">
        <v>0.4</v>
      </c>
      <c r="P124">
        <v>-0.1</v>
      </c>
      <c r="T124" t="s">
        <v>585</v>
      </c>
      <c r="U124" t="s">
        <v>585</v>
      </c>
      <c r="V124" t="s">
        <v>585</v>
      </c>
      <c r="W124" t="s">
        <v>585</v>
      </c>
      <c r="X124" t="s">
        <v>585</v>
      </c>
      <c r="Y124" t="s">
        <v>585</v>
      </c>
    </row>
    <row r="125" spans="1:25">
      <c r="A125" t="s">
        <v>587</v>
      </c>
      <c r="B125" t="s">
        <v>237</v>
      </c>
      <c r="D125" t="s">
        <v>604</v>
      </c>
      <c r="E125" t="s">
        <v>605</v>
      </c>
      <c r="F125" t="s">
        <v>582</v>
      </c>
      <c r="G125" t="s">
        <v>606</v>
      </c>
      <c r="H125" t="s">
        <v>607</v>
      </c>
      <c r="K125">
        <v>24</v>
      </c>
      <c r="L125">
        <v>0.1</v>
      </c>
      <c r="M125">
        <v>-0.4</v>
      </c>
      <c r="N125">
        <v>24</v>
      </c>
      <c r="O125">
        <v>0.4</v>
      </c>
      <c r="P125">
        <v>0</v>
      </c>
      <c r="T125" t="s">
        <v>585</v>
      </c>
      <c r="U125" t="s">
        <v>585</v>
      </c>
      <c r="V125" t="s">
        <v>585</v>
      </c>
      <c r="W125" t="s">
        <v>585</v>
      </c>
      <c r="X125" t="s">
        <v>585</v>
      </c>
      <c r="Y125" t="s">
        <v>585</v>
      </c>
    </row>
    <row r="126" spans="1:25">
      <c r="B126" t="s">
        <v>610</v>
      </c>
      <c r="C126">
        <v>28.7</v>
      </c>
      <c r="D126">
        <v>296.34185000000002</v>
      </c>
      <c r="E126">
        <v>-31.629249999999999</v>
      </c>
      <c r="F126">
        <v>1.18025</v>
      </c>
      <c r="G126">
        <v>-1.417E-2</v>
      </c>
      <c r="K126">
        <v>25</v>
      </c>
      <c r="L126">
        <v>0.1</v>
      </c>
      <c r="M126">
        <v>-0.3</v>
      </c>
      <c r="N126">
        <v>25</v>
      </c>
      <c r="O126">
        <v>0.5</v>
      </c>
      <c r="P126">
        <v>-0.1</v>
      </c>
      <c r="T126" t="s">
        <v>585</v>
      </c>
      <c r="U126" t="s">
        <v>585</v>
      </c>
      <c r="V126" t="s">
        <v>585</v>
      </c>
      <c r="W126" t="s">
        <v>585</v>
      </c>
      <c r="X126" t="s">
        <v>585</v>
      </c>
      <c r="Y126" t="s">
        <v>585</v>
      </c>
    </row>
    <row r="127" spans="1:25">
      <c r="B127" t="s">
        <v>611</v>
      </c>
      <c r="C127">
        <v>28.7</v>
      </c>
      <c r="D127">
        <v>4.8344690000000003</v>
      </c>
      <c r="E127">
        <v>0.919242</v>
      </c>
      <c r="K127">
        <v>26</v>
      </c>
      <c r="L127">
        <v>0</v>
      </c>
      <c r="M127">
        <v>-0.2</v>
      </c>
      <c r="N127">
        <v>26</v>
      </c>
      <c r="O127">
        <v>0.5</v>
      </c>
      <c r="P127">
        <v>-0.2</v>
      </c>
      <c r="T127" t="s">
        <v>585</v>
      </c>
      <c r="U127" t="s">
        <v>585</v>
      </c>
      <c r="V127" t="s">
        <v>585</v>
      </c>
      <c r="W127" t="s">
        <v>585</v>
      </c>
      <c r="X127" t="s">
        <v>585</v>
      </c>
      <c r="Y127" t="s">
        <v>585</v>
      </c>
    </row>
    <row r="128" spans="1:25">
      <c r="K128">
        <v>27</v>
      </c>
      <c r="L128">
        <v>0.1</v>
      </c>
      <c r="M128">
        <v>-0.3</v>
      </c>
      <c r="N128">
        <v>27</v>
      </c>
      <c r="O128">
        <v>0.7</v>
      </c>
      <c r="P128">
        <v>-0.2</v>
      </c>
      <c r="T128" t="s">
        <v>585</v>
      </c>
      <c r="U128" t="s">
        <v>585</v>
      </c>
      <c r="V128" t="s">
        <v>585</v>
      </c>
      <c r="W128" t="s">
        <v>585</v>
      </c>
      <c r="X128" t="s">
        <v>585</v>
      </c>
      <c r="Y128" t="s">
        <v>585</v>
      </c>
    </row>
    <row r="129" spans="1:25">
      <c r="A129" t="s">
        <v>588</v>
      </c>
      <c r="D129" t="s">
        <v>604</v>
      </c>
      <c r="E129" t="s">
        <v>605</v>
      </c>
      <c r="F129" t="s">
        <v>582</v>
      </c>
      <c r="G129" t="s">
        <v>606</v>
      </c>
      <c r="H129" t="s">
        <v>607</v>
      </c>
      <c r="K129">
        <v>28</v>
      </c>
      <c r="L129">
        <v>0.2</v>
      </c>
      <c r="M129">
        <v>-0.5</v>
      </c>
      <c r="N129">
        <v>28</v>
      </c>
      <c r="O129">
        <v>0.9</v>
      </c>
      <c r="P129">
        <v>-0.1</v>
      </c>
      <c r="T129" t="s">
        <v>585</v>
      </c>
      <c r="U129" t="s">
        <v>585</v>
      </c>
      <c r="V129" t="s">
        <v>585</v>
      </c>
      <c r="W129" t="s">
        <v>585</v>
      </c>
      <c r="X129" t="s">
        <v>585</v>
      </c>
      <c r="Y129" t="s">
        <v>585</v>
      </c>
    </row>
    <row r="130" spans="1:25">
      <c r="B130" t="s">
        <v>610</v>
      </c>
      <c r="C130">
        <v>28.7</v>
      </c>
      <c r="D130">
        <v>49.311149999999998</v>
      </c>
      <c r="E130">
        <v>-2.9301699999999999</v>
      </c>
      <c r="F130">
        <v>7.3789999999999994E-2</v>
      </c>
      <c r="K130">
        <v>29</v>
      </c>
      <c r="L130">
        <v>0.4</v>
      </c>
      <c r="M130">
        <v>-0.2</v>
      </c>
      <c r="N130">
        <v>29</v>
      </c>
      <c r="O130">
        <v>0.8</v>
      </c>
      <c r="P130">
        <v>-0.3</v>
      </c>
      <c r="T130" t="s">
        <v>585</v>
      </c>
      <c r="U130" t="s">
        <v>585</v>
      </c>
      <c r="V130" t="s">
        <v>585</v>
      </c>
      <c r="W130" t="s">
        <v>585</v>
      </c>
      <c r="X130" t="s">
        <v>585</v>
      </c>
      <c r="Y130" t="s">
        <v>585</v>
      </c>
    </row>
    <row r="131" spans="1:25">
      <c r="C131" t="s">
        <v>618</v>
      </c>
      <c r="D131">
        <v>-24.875</v>
      </c>
      <c r="E131">
        <v>1.8031999999999999</v>
      </c>
      <c r="K131">
        <v>30</v>
      </c>
      <c r="L131">
        <v>0.6</v>
      </c>
      <c r="M131">
        <v>0</v>
      </c>
      <c r="N131">
        <v>30</v>
      </c>
      <c r="O131">
        <v>0.8</v>
      </c>
      <c r="P131">
        <v>-0.4</v>
      </c>
      <c r="T131" t="s">
        <v>585</v>
      </c>
      <c r="U131" t="s">
        <v>585</v>
      </c>
      <c r="V131" t="s">
        <v>585</v>
      </c>
      <c r="W131" t="s">
        <v>585</v>
      </c>
      <c r="X131" t="s">
        <v>585</v>
      </c>
      <c r="Y131" t="s">
        <v>585</v>
      </c>
    </row>
    <row r="132" spans="1:25">
      <c r="B132" t="s">
        <v>611</v>
      </c>
      <c r="C132">
        <v>30.1</v>
      </c>
      <c r="D132">
        <v>-4.8346099999999996</v>
      </c>
      <c r="E132">
        <v>1.1571499999999999</v>
      </c>
      <c r="K132">
        <v>31</v>
      </c>
      <c r="L132">
        <v>0.8</v>
      </c>
      <c r="M132">
        <v>0.1</v>
      </c>
      <c r="N132">
        <v>31</v>
      </c>
      <c r="O132">
        <v>0.8</v>
      </c>
      <c r="P132">
        <v>-0.3</v>
      </c>
      <c r="T132" t="s">
        <v>585</v>
      </c>
      <c r="U132" t="s">
        <v>585</v>
      </c>
      <c r="V132" t="s">
        <v>585</v>
      </c>
      <c r="W132" t="s">
        <v>585</v>
      </c>
      <c r="X132" t="s">
        <v>585</v>
      </c>
      <c r="Y132" t="s">
        <v>585</v>
      </c>
    </row>
    <row r="133" spans="1:25">
      <c r="K133">
        <v>32</v>
      </c>
      <c r="L133">
        <v>1</v>
      </c>
      <c r="M133">
        <v>0.2</v>
      </c>
      <c r="N133">
        <v>32</v>
      </c>
      <c r="O133">
        <v>0.8</v>
      </c>
      <c r="P133">
        <v>-0.3</v>
      </c>
      <c r="T133" t="s">
        <v>585</v>
      </c>
      <c r="U133" t="s">
        <v>585</v>
      </c>
      <c r="V133" t="s">
        <v>585</v>
      </c>
      <c r="W133" t="s">
        <v>585</v>
      </c>
      <c r="X133" t="s">
        <v>585</v>
      </c>
      <c r="Y133" t="s">
        <v>585</v>
      </c>
    </row>
    <row r="134" spans="1:25">
      <c r="A134" t="s">
        <v>619</v>
      </c>
      <c r="K134">
        <v>33</v>
      </c>
      <c r="L134">
        <v>1</v>
      </c>
      <c r="M134">
        <v>0.4</v>
      </c>
      <c r="N134">
        <v>33</v>
      </c>
      <c r="O134">
        <v>0.9</v>
      </c>
      <c r="P134">
        <v>-0.3</v>
      </c>
      <c r="T134" t="s">
        <v>585</v>
      </c>
      <c r="U134" t="s">
        <v>585</v>
      </c>
      <c r="V134" t="s">
        <v>585</v>
      </c>
      <c r="W134" t="s">
        <v>585</v>
      </c>
      <c r="X134" t="s">
        <v>585</v>
      </c>
      <c r="Y134" t="s">
        <v>585</v>
      </c>
    </row>
    <row r="135" spans="1:25">
      <c r="A135" t="s">
        <v>433</v>
      </c>
      <c r="K135">
        <v>34</v>
      </c>
      <c r="L135">
        <v>1.1000000000000001</v>
      </c>
      <c r="M135">
        <v>0.6</v>
      </c>
      <c r="N135">
        <v>34</v>
      </c>
      <c r="O135">
        <v>1.1000000000000001</v>
      </c>
      <c r="P135">
        <v>-0.3</v>
      </c>
      <c r="T135" t="s">
        <v>585</v>
      </c>
      <c r="U135" t="s">
        <v>585</v>
      </c>
      <c r="V135" t="s">
        <v>585</v>
      </c>
      <c r="W135" t="s">
        <v>585</v>
      </c>
      <c r="X135" t="s">
        <v>585</v>
      </c>
      <c r="Y135" t="s">
        <v>585</v>
      </c>
    </row>
    <row r="136" spans="1:25">
      <c r="A136" t="s">
        <v>620</v>
      </c>
      <c r="B136">
        <v>0</v>
      </c>
      <c r="C136">
        <v>1</v>
      </c>
      <c r="D136">
        <v>2</v>
      </c>
      <c r="E136">
        <v>3</v>
      </c>
      <c r="F136">
        <v>4</v>
      </c>
      <c r="G136">
        <v>5</v>
      </c>
      <c r="H136">
        <v>6</v>
      </c>
      <c r="I136">
        <v>7</v>
      </c>
      <c r="K136">
        <v>35</v>
      </c>
      <c r="L136">
        <v>1.2</v>
      </c>
      <c r="M136">
        <v>0.6</v>
      </c>
      <c r="N136">
        <v>35</v>
      </c>
      <c r="O136">
        <v>1.1000000000000001</v>
      </c>
      <c r="P136">
        <v>-0.2</v>
      </c>
      <c r="T136" t="s">
        <v>585</v>
      </c>
      <c r="U136" t="s">
        <v>585</v>
      </c>
      <c r="V136" t="s">
        <v>585</v>
      </c>
      <c r="W136" t="s">
        <v>585</v>
      </c>
      <c r="X136" t="s">
        <v>585</v>
      </c>
      <c r="Y136" t="s">
        <v>585</v>
      </c>
    </row>
    <row r="137" spans="1:25">
      <c r="A137">
        <v>2</v>
      </c>
      <c r="B137">
        <v>1</v>
      </c>
      <c r="C137">
        <v>1</v>
      </c>
      <c r="D137">
        <v>1</v>
      </c>
      <c r="E137">
        <v>1</v>
      </c>
      <c r="F137">
        <v>1</v>
      </c>
      <c r="G137">
        <v>1</v>
      </c>
      <c r="H137">
        <v>1</v>
      </c>
      <c r="I137">
        <v>1</v>
      </c>
      <c r="K137">
        <v>36</v>
      </c>
      <c r="L137">
        <v>1.4</v>
      </c>
      <c r="M137">
        <v>0.6</v>
      </c>
      <c r="N137">
        <v>36</v>
      </c>
      <c r="O137">
        <v>1.2</v>
      </c>
      <c r="P137">
        <v>-0.2</v>
      </c>
      <c r="T137" t="s">
        <v>585</v>
      </c>
      <c r="U137" t="s">
        <v>585</v>
      </c>
      <c r="V137" t="s">
        <v>585</v>
      </c>
      <c r="W137" t="s">
        <v>585</v>
      </c>
      <c r="X137" t="s">
        <v>585</v>
      </c>
      <c r="Y137" t="s">
        <v>585</v>
      </c>
    </row>
    <row r="138" spans="1:25">
      <c r="A138">
        <v>4</v>
      </c>
      <c r="B138">
        <v>1</v>
      </c>
      <c r="C138">
        <v>1</v>
      </c>
      <c r="D138">
        <v>1</v>
      </c>
      <c r="E138">
        <v>1</v>
      </c>
      <c r="F138">
        <v>1</v>
      </c>
      <c r="G138">
        <v>1</v>
      </c>
      <c r="H138">
        <v>1</v>
      </c>
      <c r="I138">
        <v>1</v>
      </c>
      <c r="K138">
        <v>37</v>
      </c>
      <c r="L138">
        <v>1.5</v>
      </c>
      <c r="M138">
        <v>0.7</v>
      </c>
      <c r="N138">
        <v>37</v>
      </c>
      <c r="O138">
        <v>1.1000000000000001</v>
      </c>
      <c r="P138">
        <v>-0.1</v>
      </c>
      <c r="T138" t="s">
        <v>585</v>
      </c>
      <c r="U138" t="s">
        <v>585</v>
      </c>
      <c r="V138" t="s">
        <v>585</v>
      </c>
      <c r="W138" t="s">
        <v>585</v>
      </c>
      <c r="X138" t="s">
        <v>585</v>
      </c>
      <c r="Y138" t="s">
        <v>585</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585</v>
      </c>
      <c r="U139" t="s">
        <v>585</v>
      </c>
      <c r="V139" t="s">
        <v>585</v>
      </c>
      <c r="W139" t="s">
        <v>585</v>
      </c>
      <c r="X139" t="s">
        <v>585</v>
      </c>
      <c r="Y139" t="s">
        <v>585</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585</v>
      </c>
      <c r="U140" t="s">
        <v>585</v>
      </c>
      <c r="V140" t="s">
        <v>585</v>
      </c>
      <c r="W140" t="s">
        <v>585</v>
      </c>
      <c r="X140" t="s">
        <v>585</v>
      </c>
      <c r="Y140" t="s">
        <v>585</v>
      </c>
    </row>
    <row r="141" spans="1:25">
      <c r="A141" t="s">
        <v>492</v>
      </c>
      <c r="T141" t="s">
        <v>585</v>
      </c>
      <c r="U141" t="s">
        <v>585</v>
      </c>
      <c r="V141" t="s">
        <v>585</v>
      </c>
      <c r="W141" t="s">
        <v>585</v>
      </c>
      <c r="X141" t="s">
        <v>585</v>
      </c>
      <c r="Y141" t="s">
        <v>585</v>
      </c>
    </row>
    <row r="142" spans="1:25">
      <c r="A142" t="s">
        <v>620</v>
      </c>
      <c r="B142">
        <v>0</v>
      </c>
      <c r="C142">
        <v>1</v>
      </c>
      <c r="D142">
        <v>2</v>
      </c>
      <c r="E142">
        <v>3</v>
      </c>
      <c r="F142">
        <v>4</v>
      </c>
      <c r="T142" t="s">
        <v>585</v>
      </c>
      <c r="U142" t="s">
        <v>585</v>
      </c>
      <c r="V142" t="s">
        <v>585</v>
      </c>
      <c r="W142" t="s">
        <v>585</v>
      </c>
      <c r="X142" t="s">
        <v>585</v>
      </c>
      <c r="Y142" t="s">
        <v>585</v>
      </c>
    </row>
    <row r="143" spans="1:25">
      <c r="A143">
        <v>2</v>
      </c>
      <c r="B143">
        <v>1.1499999999999999</v>
      </c>
      <c r="C143">
        <v>1.1499999999999999</v>
      </c>
      <c r="D143">
        <v>1.1499999999999999</v>
      </c>
      <c r="E143">
        <v>1.1499999999999999</v>
      </c>
      <c r="F143">
        <v>1.5</v>
      </c>
      <c r="T143" t="s">
        <v>585</v>
      </c>
      <c r="U143" t="s">
        <v>585</v>
      </c>
      <c r="V143" t="s">
        <v>585</v>
      </c>
      <c r="W143" t="s">
        <v>585</v>
      </c>
      <c r="X143" t="s">
        <v>585</v>
      </c>
      <c r="Y143" t="s">
        <v>585</v>
      </c>
    </row>
    <row r="144" spans="1:25">
      <c r="A144">
        <v>4</v>
      </c>
      <c r="B144">
        <v>1.1499999999999999</v>
      </c>
      <c r="C144">
        <v>1.1499999999999999</v>
      </c>
      <c r="D144">
        <v>1.1499999999999999</v>
      </c>
      <c r="E144">
        <v>1.1499999999999999</v>
      </c>
      <c r="F144">
        <v>1.5</v>
      </c>
      <c r="T144" t="s">
        <v>585</v>
      </c>
      <c r="U144" t="s">
        <v>585</v>
      </c>
      <c r="V144" t="s">
        <v>585</v>
      </c>
      <c r="W144" t="s">
        <v>585</v>
      </c>
      <c r="X144" t="s">
        <v>585</v>
      </c>
      <c r="Y144" t="s">
        <v>585</v>
      </c>
    </row>
    <row r="145" spans="1:25">
      <c r="A145">
        <v>6</v>
      </c>
      <c r="B145">
        <v>1.19</v>
      </c>
      <c r="C145">
        <v>1.18</v>
      </c>
      <c r="D145">
        <v>1.18</v>
      </c>
      <c r="E145">
        <v>1.18</v>
      </c>
      <c r="F145">
        <v>1.55</v>
      </c>
      <c r="T145" t="s">
        <v>585</v>
      </c>
      <c r="U145" t="s">
        <v>585</v>
      </c>
      <c r="V145" t="s">
        <v>585</v>
      </c>
      <c r="W145" t="s">
        <v>585</v>
      </c>
      <c r="X145" t="s">
        <v>585</v>
      </c>
      <c r="Y145" t="s">
        <v>585</v>
      </c>
    </row>
    <row r="146" spans="1:25">
      <c r="A146">
        <v>8</v>
      </c>
      <c r="B146">
        <v>1.28</v>
      </c>
      <c r="C146">
        <v>1.24</v>
      </c>
      <c r="D146">
        <v>1.22</v>
      </c>
      <c r="E146">
        <v>1.29</v>
      </c>
      <c r="F146">
        <v>1.67</v>
      </c>
      <c r="T146" t="s">
        <v>585</v>
      </c>
      <c r="U146" t="s">
        <v>585</v>
      </c>
      <c r="V146" t="s">
        <v>585</v>
      </c>
      <c r="W146" t="s">
        <v>585</v>
      </c>
      <c r="X146" t="s">
        <v>585</v>
      </c>
      <c r="Y146" t="s">
        <v>585</v>
      </c>
    </row>
    <row r="147" spans="1:25">
      <c r="A147" t="s">
        <v>621</v>
      </c>
      <c r="D147" t="s">
        <v>622</v>
      </c>
      <c r="T147" t="s">
        <v>585</v>
      </c>
      <c r="U147" t="s">
        <v>585</v>
      </c>
      <c r="V147" t="s">
        <v>585</v>
      </c>
      <c r="W147" t="s">
        <v>585</v>
      </c>
      <c r="X147" t="s">
        <v>585</v>
      </c>
      <c r="Y147" t="s">
        <v>585</v>
      </c>
    </row>
    <row r="148" spans="1:25">
      <c r="A148" t="s">
        <v>620</v>
      </c>
      <c r="B148">
        <v>0</v>
      </c>
      <c r="D148" t="s">
        <v>46</v>
      </c>
      <c r="E148">
        <v>0</v>
      </c>
      <c r="F148">
        <v>1</v>
      </c>
      <c r="T148" t="s">
        <v>585</v>
      </c>
      <c r="U148" t="s">
        <v>585</v>
      </c>
      <c r="V148" t="s">
        <v>585</v>
      </c>
      <c r="W148" t="s">
        <v>585</v>
      </c>
      <c r="X148" t="s">
        <v>585</v>
      </c>
      <c r="Y148" t="s">
        <v>585</v>
      </c>
    </row>
    <row r="149" spans="1:25">
      <c r="A149">
        <v>2</v>
      </c>
      <c r="B149">
        <v>0.91</v>
      </c>
      <c r="D149">
        <v>2</v>
      </c>
      <c r="E149">
        <v>1</v>
      </c>
      <c r="F149">
        <v>0.72</v>
      </c>
      <c r="T149" t="s">
        <v>585</v>
      </c>
      <c r="U149" t="s">
        <v>585</v>
      </c>
      <c r="V149" t="s">
        <v>585</v>
      </c>
      <c r="W149" t="s">
        <v>585</v>
      </c>
      <c r="X149" t="s">
        <v>585</v>
      </c>
      <c r="Y149" t="s">
        <v>585</v>
      </c>
    </row>
    <row r="150" spans="1:25">
      <c r="A150">
        <v>4</v>
      </c>
      <c r="B150">
        <v>1</v>
      </c>
      <c r="D150">
        <v>4</v>
      </c>
      <c r="E150">
        <v>1</v>
      </c>
      <c r="F150">
        <v>0.9</v>
      </c>
      <c r="T150" t="s">
        <v>585</v>
      </c>
      <c r="U150" t="s">
        <v>585</v>
      </c>
      <c r="V150" t="s">
        <v>585</v>
      </c>
      <c r="W150" t="s">
        <v>585</v>
      </c>
      <c r="X150" t="s">
        <v>585</v>
      </c>
      <c r="Y150" t="s">
        <v>585</v>
      </c>
    </row>
    <row r="151" spans="1:25">
      <c r="A151">
        <v>6</v>
      </c>
      <c r="B151">
        <v>1.32</v>
      </c>
      <c r="D151">
        <v>6</v>
      </c>
      <c r="E151">
        <v>1.91</v>
      </c>
      <c r="F151">
        <v>1.71</v>
      </c>
      <c r="T151" t="s">
        <v>585</v>
      </c>
      <c r="U151" t="s">
        <v>585</v>
      </c>
      <c r="V151" t="s">
        <v>585</v>
      </c>
      <c r="W151" t="s">
        <v>585</v>
      </c>
      <c r="X151" t="s">
        <v>585</v>
      </c>
      <c r="Y151" t="s">
        <v>585</v>
      </c>
    </row>
    <row r="152" spans="1:25">
      <c r="A152">
        <v>8</v>
      </c>
      <c r="B152">
        <v>1.88</v>
      </c>
      <c r="D152">
        <v>8</v>
      </c>
      <c r="E152">
        <v>1.81</v>
      </c>
      <c r="F152">
        <v>2.2200000000000002</v>
      </c>
      <c r="T152" t="s">
        <v>585</v>
      </c>
      <c r="U152" t="s">
        <v>585</v>
      </c>
      <c r="V152" t="s">
        <v>585</v>
      </c>
      <c r="W152" t="s">
        <v>585</v>
      </c>
      <c r="X152" t="s">
        <v>585</v>
      </c>
      <c r="Y152" t="s">
        <v>585</v>
      </c>
    </row>
    <row r="153" spans="1:25">
      <c r="A153" t="s">
        <v>623</v>
      </c>
      <c r="E153" t="s">
        <v>624</v>
      </c>
      <c r="T153" t="s">
        <v>585</v>
      </c>
      <c r="U153" t="s">
        <v>585</v>
      </c>
      <c r="V153" t="s">
        <v>585</v>
      </c>
      <c r="W153" t="s">
        <v>585</v>
      </c>
      <c r="X153" t="s">
        <v>585</v>
      </c>
      <c r="Y153" t="s">
        <v>585</v>
      </c>
    </row>
    <row r="154" spans="1:25">
      <c r="A154" t="s">
        <v>620</v>
      </c>
      <c r="B154">
        <v>0</v>
      </c>
      <c r="C154">
        <v>1</v>
      </c>
      <c r="E154" t="s">
        <v>46</v>
      </c>
      <c r="F154">
        <v>0</v>
      </c>
      <c r="T154" t="s">
        <v>585</v>
      </c>
      <c r="U154" t="s">
        <v>585</v>
      </c>
      <c r="V154" t="s">
        <v>585</v>
      </c>
      <c r="W154" t="s">
        <v>585</v>
      </c>
      <c r="X154" t="s">
        <v>585</v>
      </c>
      <c r="Y154" t="s">
        <v>585</v>
      </c>
    </row>
    <row r="155" spans="1:25">
      <c r="A155">
        <v>2</v>
      </c>
      <c r="B155">
        <v>0.7</v>
      </c>
      <c r="C155">
        <v>0.7</v>
      </c>
      <c r="E155">
        <v>2</v>
      </c>
      <c r="F155">
        <v>0.56999999999999995</v>
      </c>
      <c r="T155" t="s">
        <v>585</v>
      </c>
      <c r="U155" t="s">
        <v>585</v>
      </c>
      <c r="V155" t="s">
        <v>585</v>
      </c>
      <c r="W155" t="s">
        <v>585</v>
      </c>
      <c r="X155" t="s">
        <v>585</v>
      </c>
      <c r="Y155" t="s">
        <v>585</v>
      </c>
    </row>
    <row r="156" spans="1:25">
      <c r="A156">
        <v>4</v>
      </c>
      <c r="B156">
        <v>0.91</v>
      </c>
      <c r="C156">
        <v>0.91</v>
      </c>
      <c r="E156">
        <v>4</v>
      </c>
      <c r="F156">
        <v>0.91</v>
      </c>
      <c r="T156" t="s">
        <v>585</v>
      </c>
      <c r="U156" t="s">
        <v>585</v>
      </c>
      <c r="V156" t="s">
        <v>585</v>
      </c>
      <c r="W156" t="s">
        <v>585</v>
      </c>
      <c r="X156" t="s">
        <v>585</v>
      </c>
      <c r="Y156" t="s">
        <v>585</v>
      </c>
    </row>
    <row r="157" spans="1:25">
      <c r="A157">
        <v>6</v>
      </c>
      <c r="B157">
        <v>1.55</v>
      </c>
      <c r="C157">
        <v>1.55</v>
      </c>
      <c r="E157">
        <v>6</v>
      </c>
      <c r="F157">
        <v>1.68</v>
      </c>
      <c r="T157" t="s">
        <v>585</v>
      </c>
      <c r="U157" t="s">
        <v>585</v>
      </c>
      <c r="V157" t="s">
        <v>585</v>
      </c>
      <c r="W157" t="s">
        <v>585</v>
      </c>
      <c r="X157" t="s">
        <v>585</v>
      </c>
      <c r="Y157" t="s">
        <v>585</v>
      </c>
    </row>
    <row r="158" spans="1:25">
      <c r="A158">
        <v>8</v>
      </c>
      <c r="B158">
        <v>2.78</v>
      </c>
      <c r="C158">
        <v>2.78</v>
      </c>
      <c r="E158">
        <v>8</v>
      </c>
      <c r="F158">
        <v>1.93</v>
      </c>
      <c r="T158" t="s">
        <v>585</v>
      </c>
      <c r="U158" t="s">
        <v>585</v>
      </c>
      <c r="V158" t="s">
        <v>585</v>
      </c>
      <c r="W158" t="s">
        <v>585</v>
      </c>
      <c r="X158" t="s">
        <v>585</v>
      </c>
      <c r="Y158" t="s">
        <v>585</v>
      </c>
    </row>
    <row r="159" spans="1:25">
      <c r="T159" t="s">
        <v>585</v>
      </c>
      <c r="U159" t="s">
        <v>585</v>
      </c>
      <c r="V159" t="s">
        <v>585</v>
      </c>
      <c r="W159" t="s">
        <v>585</v>
      </c>
      <c r="X159" t="s">
        <v>585</v>
      </c>
      <c r="Y159" t="s">
        <v>585</v>
      </c>
    </row>
    <row r="160" spans="1:25">
      <c r="A160" t="s">
        <v>625</v>
      </c>
      <c r="T160" t="s">
        <v>585</v>
      </c>
      <c r="U160" t="s">
        <v>585</v>
      </c>
      <c r="V160" t="s">
        <v>585</v>
      </c>
      <c r="W160" t="s">
        <v>585</v>
      </c>
      <c r="X160" t="s">
        <v>585</v>
      </c>
      <c r="Y160" t="s">
        <v>585</v>
      </c>
    </row>
    <row r="161" spans="1:25">
      <c r="A161" t="s">
        <v>620</v>
      </c>
      <c r="B161">
        <v>0</v>
      </c>
      <c r="D161">
        <v>1</v>
      </c>
      <c r="F161">
        <v>2</v>
      </c>
      <c r="H161">
        <v>2</v>
      </c>
      <c r="T161" t="s">
        <v>585</v>
      </c>
      <c r="U161" t="s">
        <v>585</v>
      </c>
      <c r="V161" t="s">
        <v>585</v>
      </c>
      <c r="W161" t="s">
        <v>585</v>
      </c>
      <c r="X161" t="s">
        <v>585</v>
      </c>
      <c r="Y161" t="s">
        <v>585</v>
      </c>
    </row>
    <row r="162" spans="1:25">
      <c r="B162" t="s">
        <v>616</v>
      </c>
      <c r="C162" t="s">
        <v>617</v>
      </c>
      <c r="D162" t="s">
        <v>616</v>
      </c>
      <c r="E162" t="s">
        <v>617</v>
      </c>
      <c r="F162" t="s">
        <v>616</v>
      </c>
      <c r="G162" t="s">
        <v>617</v>
      </c>
      <c r="H162" t="s">
        <v>616</v>
      </c>
      <c r="I162" t="s">
        <v>617</v>
      </c>
      <c r="T162" t="s">
        <v>585</v>
      </c>
      <c r="U162" t="s">
        <v>585</v>
      </c>
      <c r="V162" t="s">
        <v>585</v>
      </c>
      <c r="W162" t="s">
        <v>585</v>
      </c>
      <c r="X162" t="s">
        <v>585</v>
      </c>
      <c r="Y162" t="s">
        <v>585</v>
      </c>
    </row>
    <row r="163" spans="1:25">
      <c r="A163">
        <v>0</v>
      </c>
      <c r="B163">
        <v>1</v>
      </c>
      <c r="C163">
        <v>1</v>
      </c>
      <c r="D163">
        <v>1</v>
      </c>
      <c r="E163">
        <v>1</v>
      </c>
      <c r="F163">
        <v>1</v>
      </c>
      <c r="G163">
        <v>1</v>
      </c>
      <c r="H163">
        <v>1</v>
      </c>
      <c r="I163">
        <v>1</v>
      </c>
      <c r="T163" t="s">
        <v>585</v>
      </c>
      <c r="U163" t="s">
        <v>585</v>
      </c>
      <c r="V163" t="s">
        <v>585</v>
      </c>
      <c r="W163" t="s">
        <v>585</v>
      </c>
      <c r="X163" t="s">
        <v>585</v>
      </c>
      <c r="Y163" t="s">
        <v>585</v>
      </c>
    </row>
    <row r="164" spans="1:25">
      <c r="A164">
        <v>1</v>
      </c>
      <c r="B164">
        <v>1</v>
      </c>
      <c r="C164">
        <v>1</v>
      </c>
      <c r="D164">
        <v>1</v>
      </c>
      <c r="E164">
        <v>1</v>
      </c>
      <c r="F164">
        <v>1</v>
      </c>
      <c r="G164">
        <v>1</v>
      </c>
      <c r="H164">
        <v>1</v>
      </c>
      <c r="I164">
        <v>1</v>
      </c>
      <c r="T164" t="s">
        <v>585</v>
      </c>
      <c r="U164" t="s">
        <v>585</v>
      </c>
      <c r="V164" t="s">
        <v>585</v>
      </c>
      <c r="W164" t="s">
        <v>585</v>
      </c>
      <c r="X164" t="s">
        <v>585</v>
      </c>
      <c r="Y164" t="s">
        <v>585</v>
      </c>
    </row>
    <row r="165" spans="1:25">
      <c r="A165">
        <v>2</v>
      </c>
      <c r="B165">
        <v>1</v>
      </c>
      <c r="C165">
        <v>1</v>
      </c>
      <c r="D165">
        <v>1</v>
      </c>
      <c r="E165">
        <v>1</v>
      </c>
      <c r="F165">
        <v>1</v>
      </c>
      <c r="G165">
        <v>1</v>
      </c>
      <c r="H165">
        <v>1</v>
      </c>
      <c r="I165">
        <v>1</v>
      </c>
      <c r="T165" t="s">
        <v>585</v>
      </c>
      <c r="U165" t="s">
        <v>585</v>
      </c>
      <c r="V165" t="s">
        <v>585</v>
      </c>
      <c r="W165" t="s">
        <v>585</v>
      </c>
      <c r="X165" t="s">
        <v>585</v>
      </c>
      <c r="Y165" t="s">
        <v>585</v>
      </c>
    </row>
    <row r="166" spans="1:25">
      <c r="A166">
        <v>3</v>
      </c>
      <c r="B166">
        <v>1</v>
      </c>
      <c r="C166">
        <v>1</v>
      </c>
      <c r="D166">
        <v>1</v>
      </c>
      <c r="E166">
        <v>1</v>
      </c>
      <c r="F166">
        <v>1</v>
      </c>
      <c r="G166">
        <v>1</v>
      </c>
      <c r="H166">
        <v>1</v>
      </c>
      <c r="I166">
        <v>1</v>
      </c>
      <c r="T166" t="s">
        <v>585</v>
      </c>
      <c r="U166" t="s">
        <v>585</v>
      </c>
      <c r="V166" t="s">
        <v>585</v>
      </c>
      <c r="W166" t="s">
        <v>585</v>
      </c>
      <c r="X166" t="s">
        <v>585</v>
      </c>
      <c r="Y166" t="s">
        <v>585</v>
      </c>
    </row>
    <row r="167" spans="1:25">
      <c r="A167">
        <v>4</v>
      </c>
      <c r="B167">
        <v>1</v>
      </c>
      <c r="C167">
        <v>1</v>
      </c>
      <c r="D167">
        <v>1</v>
      </c>
      <c r="E167">
        <v>1</v>
      </c>
      <c r="F167">
        <v>1</v>
      </c>
      <c r="G167">
        <v>1</v>
      </c>
      <c r="H167">
        <v>1</v>
      </c>
      <c r="I167">
        <v>1</v>
      </c>
      <c r="T167" t="s">
        <v>585</v>
      </c>
      <c r="U167" t="s">
        <v>585</v>
      </c>
      <c r="V167" t="s">
        <v>585</v>
      </c>
      <c r="W167" t="s">
        <v>585</v>
      </c>
      <c r="X167" t="s">
        <v>585</v>
      </c>
      <c r="Y167" t="s">
        <v>585</v>
      </c>
    </row>
    <row r="168" spans="1:25">
      <c r="A168">
        <v>5</v>
      </c>
      <c r="B168">
        <v>1</v>
      </c>
      <c r="C168">
        <v>1</v>
      </c>
      <c r="D168">
        <v>1</v>
      </c>
      <c r="E168">
        <v>1</v>
      </c>
      <c r="F168">
        <v>1.1499999999999999</v>
      </c>
      <c r="G168">
        <v>1</v>
      </c>
      <c r="H168">
        <v>1</v>
      </c>
      <c r="I168">
        <v>1</v>
      </c>
      <c r="T168" t="s">
        <v>585</v>
      </c>
      <c r="U168" t="s">
        <v>585</v>
      </c>
      <c r="V168" t="s">
        <v>585</v>
      </c>
      <c r="W168" t="s">
        <v>585</v>
      </c>
      <c r="X168" t="s">
        <v>585</v>
      </c>
      <c r="Y168" t="s">
        <v>585</v>
      </c>
    </row>
    <row r="169" spans="1:25">
      <c r="A169">
        <v>6</v>
      </c>
      <c r="B169">
        <v>1</v>
      </c>
      <c r="C169">
        <v>1</v>
      </c>
      <c r="D169">
        <v>1</v>
      </c>
      <c r="E169">
        <v>1.1499999999999999</v>
      </c>
      <c r="F169">
        <v>1.1499999999999999</v>
      </c>
      <c r="G169">
        <v>1</v>
      </c>
      <c r="H169">
        <v>1</v>
      </c>
      <c r="I169">
        <v>1</v>
      </c>
      <c r="T169" t="s">
        <v>585</v>
      </c>
      <c r="U169" t="s">
        <v>585</v>
      </c>
      <c r="V169" t="s">
        <v>585</v>
      </c>
      <c r="W169" t="s">
        <v>585</v>
      </c>
      <c r="X169" t="s">
        <v>585</v>
      </c>
      <c r="Y169" t="s">
        <v>585</v>
      </c>
    </row>
    <row r="170" spans="1:25">
      <c r="A170">
        <v>7</v>
      </c>
      <c r="B170">
        <v>1.1000000000000001</v>
      </c>
      <c r="C170">
        <v>1</v>
      </c>
      <c r="D170">
        <v>1.1000000000000001</v>
      </c>
      <c r="E170">
        <v>1.1499999999999999</v>
      </c>
      <c r="F170">
        <v>1.1499999999999999</v>
      </c>
      <c r="G170">
        <v>1</v>
      </c>
      <c r="H170">
        <v>1</v>
      </c>
      <c r="I170">
        <v>1</v>
      </c>
      <c r="T170" t="s">
        <v>585</v>
      </c>
      <c r="U170" t="s">
        <v>585</v>
      </c>
      <c r="V170" t="s">
        <v>585</v>
      </c>
      <c r="W170" t="s">
        <v>585</v>
      </c>
      <c r="X170" t="s">
        <v>585</v>
      </c>
      <c r="Y170" t="s">
        <v>585</v>
      </c>
    </row>
    <row r="171" spans="1:25">
      <c r="A171">
        <v>8</v>
      </c>
      <c r="B171">
        <v>1.1499999999999999</v>
      </c>
      <c r="C171">
        <v>1</v>
      </c>
      <c r="D171">
        <v>1.1499999999999999</v>
      </c>
      <c r="E171">
        <v>1.1499999999999999</v>
      </c>
      <c r="F171">
        <v>1.1499999999999999</v>
      </c>
      <c r="G171">
        <v>1</v>
      </c>
      <c r="H171">
        <v>1</v>
      </c>
      <c r="I171">
        <v>1</v>
      </c>
      <c r="T171" t="s">
        <v>585</v>
      </c>
      <c r="U171" t="s">
        <v>585</v>
      </c>
      <c r="V171" t="s">
        <v>585</v>
      </c>
      <c r="W171" t="s">
        <v>585</v>
      </c>
      <c r="X171" t="s">
        <v>585</v>
      </c>
      <c r="Y171" t="s">
        <v>585</v>
      </c>
    </row>
    <row r="172" spans="1:25">
      <c r="A172">
        <v>9</v>
      </c>
      <c r="B172">
        <v>1.1000000000000001</v>
      </c>
      <c r="C172">
        <v>1</v>
      </c>
      <c r="D172">
        <v>1.1000000000000001</v>
      </c>
      <c r="E172">
        <v>1.1499999999999999</v>
      </c>
      <c r="F172">
        <v>1.1499999999999999</v>
      </c>
      <c r="G172">
        <v>1</v>
      </c>
      <c r="H172">
        <v>1</v>
      </c>
      <c r="I172">
        <v>1</v>
      </c>
      <c r="T172" t="s">
        <v>585</v>
      </c>
      <c r="U172" t="s">
        <v>585</v>
      </c>
      <c r="V172" t="s">
        <v>585</v>
      </c>
      <c r="W172" t="s">
        <v>585</v>
      </c>
      <c r="X172" t="s">
        <v>585</v>
      </c>
      <c r="Y172" t="s">
        <v>585</v>
      </c>
    </row>
    <row r="173" spans="1:25">
      <c r="A173">
        <v>10</v>
      </c>
      <c r="B173">
        <v>1</v>
      </c>
      <c r="C173">
        <v>1</v>
      </c>
      <c r="D173">
        <v>1</v>
      </c>
      <c r="E173">
        <v>1</v>
      </c>
      <c r="F173">
        <v>1</v>
      </c>
      <c r="G173">
        <v>1</v>
      </c>
      <c r="H173">
        <v>1</v>
      </c>
      <c r="I173">
        <v>1</v>
      </c>
      <c r="T173" t="s">
        <v>585</v>
      </c>
      <c r="U173" t="s">
        <v>585</v>
      </c>
      <c r="V173" t="s">
        <v>585</v>
      </c>
      <c r="W173" t="s">
        <v>585</v>
      </c>
      <c r="X173" t="s">
        <v>585</v>
      </c>
      <c r="Y173" t="s">
        <v>585</v>
      </c>
    </row>
    <row r="174" spans="1:25">
      <c r="A174">
        <v>11</v>
      </c>
      <c r="B174">
        <v>1</v>
      </c>
      <c r="C174">
        <v>1</v>
      </c>
      <c r="D174">
        <v>1</v>
      </c>
      <c r="E174">
        <v>1</v>
      </c>
      <c r="F174">
        <v>1</v>
      </c>
      <c r="G174">
        <v>1</v>
      </c>
      <c r="H174">
        <v>1</v>
      </c>
      <c r="I174">
        <v>1</v>
      </c>
      <c r="T174" t="s">
        <v>585</v>
      </c>
      <c r="U174" t="s">
        <v>585</v>
      </c>
      <c r="V174" t="s">
        <v>585</v>
      </c>
      <c r="W174" t="s">
        <v>585</v>
      </c>
      <c r="X174" t="s">
        <v>585</v>
      </c>
      <c r="Y174" t="s">
        <v>585</v>
      </c>
    </row>
    <row r="175" spans="1:25">
      <c r="A175">
        <v>12</v>
      </c>
      <c r="B175">
        <v>1</v>
      </c>
      <c r="C175">
        <v>1</v>
      </c>
      <c r="D175">
        <v>1</v>
      </c>
      <c r="E175">
        <v>1</v>
      </c>
      <c r="F175">
        <v>1</v>
      </c>
      <c r="G175">
        <v>1</v>
      </c>
      <c r="H175">
        <v>1</v>
      </c>
      <c r="I175">
        <v>1</v>
      </c>
      <c r="T175" t="s">
        <v>585</v>
      </c>
      <c r="U175" t="s">
        <v>585</v>
      </c>
      <c r="V175" t="s">
        <v>585</v>
      </c>
      <c r="W175" t="s">
        <v>585</v>
      </c>
      <c r="X175" t="s">
        <v>585</v>
      </c>
      <c r="Y175" t="s">
        <v>585</v>
      </c>
    </row>
    <row r="176" spans="1:25">
      <c r="A176">
        <v>13</v>
      </c>
      <c r="B176">
        <v>1</v>
      </c>
      <c r="C176">
        <v>1</v>
      </c>
      <c r="D176">
        <v>1</v>
      </c>
      <c r="E176">
        <v>1</v>
      </c>
      <c r="F176">
        <v>1</v>
      </c>
      <c r="G176">
        <v>1</v>
      </c>
      <c r="H176">
        <v>1</v>
      </c>
      <c r="I176">
        <v>1</v>
      </c>
      <c r="T176" t="s">
        <v>585</v>
      </c>
      <c r="U176" t="s">
        <v>585</v>
      </c>
      <c r="V176" t="s">
        <v>585</v>
      </c>
      <c r="W176" t="s">
        <v>585</v>
      </c>
      <c r="X176" t="s">
        <v>585</v>
      </c>
      <c r="Y176" t="s">
        <v>585</v>
      </c>
    </row>
    <row r="177" spans="1:25">
      <c r="A177">
        <v>14</v>
      </c>
      <c r="B177">
        <v>1</v>
      </c>
      <c r="C177">
        <v>1</v>
      </c>
      <c r="D177">
        <v>1</v>
      </c>
      <c r="E177">
        <v>1</v>
      </c>
      <c r="F177">
        <v>1</v>
      </c>
      <c r="G177">
        <v>1</v>
      </c>
      <c r="H177">
        <v>1</v>
      </c>
      <c r="I177">
        <v>1</v>
      </c>
      <c r="T177" t="s">
        <v>585</v>
      </c>
      <c r="U177" t="s">
        <v>585</v>
      </c>
      <c r="V177" t="s">
        <v>585</v>
      </c>
      <c r="W177" t="s">
        <v>585</v>
      </c>
      <c r="X177" t="s">
        <v>585</v>
      </c>
      <c r="Y177" t="s">
        <v>585</v>
      </c>
    </row>
    <row r="178" spans="1:25">
      <c r="T178" t="s">
        <v>585</v>
      </c>
      <c r="U178" t="s">
        <v>585</v>
      </c>
      <c r="V178" t="s">
        <v>585</v>
      </c>
      <c r="W178" t="s">
        <v>585</v>
      </c>
      <c r="X178" t="s">
        <v>585</v>
      </c>
      <c r="Y178" t="s">
        <v>585</v>
      </c>
    </row>
    <row r="179" spans="1:25">
      <c r="A179" t="s">
        <v>705</v>
      </c>
      <c r="T179" t="s">
        <v>585</v>
      </c>
      <c r="U179" t="s">
        <v>585</v>
      </c>
      <c r="V179" t="s">
        <v>585</v>
      </c>
      <c r="W179" t="s">
        <v>585</v>
      </c>
      <c r="X179" t="s">
        <v>585</v>
      </c>
      <c r="Y179" t="s">
        <v>585</v>
      </c>
    </row>
    <row r="180" spans="1:25">
      <c r="B180" s="785" t="s">
        <v>706</v>
      </c>
      <c r="C180" s="785"/>
      <c r="E180" s="785" t="s">
        <v>707</v>
      </c>
      <c r="F180" s="785"/>
      <c r="T180" t="s">
        <v>585</v>
      </c>
      <c r="U180" t="s">
        <v>585</v>
      </c>
      <c r="V180" t="s">
        <v>585</v>
      </c>
      <c r="W180" t="s">
        <v>585</v>
      </c>
      <c r="X180" t="s">
        <v>585</v>
      </c>
      <c r="Y180" t="s">
        <v>585</v>
      </c>
    </row>
    <row r="181" spans="1:25">
      <c r="A181" t="s">
        <v>620</v>
      </c>
      <c r="B181">
        <v>0</v>
      </c>
      <c r="C181">
        <v>1</v>
      </c>
      <c r="D181" t="s">
        <v>620</v>
      </c>
      <c r="E181">
        <v>0</v>
      </c>
      <c r="F181">
        <v>1</v>
      </c>
      <c r="T181" t="s">
        <v>585</v>
      </c>
      <c r="U181" t="s">
        <v>585</v>
      </c>
      <c r="V181" t="s">
        <v>585</v>
      </c>
      <c r="W181" t="s">
        <v>585</v>
      </c>
      <c r="X181" t="s">
        <v>585</v>
      </c>
      <c r="Y181" t="s">
        <v>585</v>
      </c>
    </row>
    <row r="182" spans="1:25">
      <c r="A182">
        <v>2</v>
      </c>
      <c r="B182">
        <v>0.71</v>
      </c>
      <c r="C182">
        <v>0.69</v>
      </c>
      <c r="D182">
        <v>2</v>
      </c>
      <c r="E182">
        <v>0.88</v>
      </c>
      <c r="F182">
        <v>0.65</v>
      </c>
      <c r="T182" t="s">
        <v>585</v>
      </c>
      <c r="U182" t="s">
        <v>585</v>
      </c>
      <c r="V182" t="s">
        <v>585</v>
      </c>
      <c r="W182" t="s">
        <v>585</v>
      </c>
      <c r="X182" t="s">
        <v>585</v>
      </c>
      <c r="Y182" t="s">
        <v>585</v>
      </c>
    </row>
    <row r="183" spans="1:25">
      <c r="A183">
        <v>4</v>
      </c>
      <c r="B183">
        <v>0.94</v>
      </c>
      <c r="C183">
        <v>0.98</v>
      </c>
      <c r="D183">
        <v>4</v>
      </c>
      <c r="E183">
        <v>0.94</v>
      </c>
      <c r="F183">
        <v>0.96</v>
      </c>
      <c r="T183" t="s">
        <v>585</v>
      </c>
      <c r="U183" t="s">
        <v>585</v>
      </c>
      <c r="V183" t="s">
        <v>585</v>
      </c>
      <c r="W183" t="s">
        <v>585</v>
      </c>
      <c r="X183" t="s">
        <v>585</v>
      </c>
      <c r="Y183" t="s">
        <v>585</v>
      </c>
    </row>
    <row r="184" spans="1:25">
      <c r="A184">
        <v>6</v>
      </c>
      <c r="B184">
        <v>1.3</v>
      </c>
      <c r="C184">
        <v>1.0900000000000001</v>
      </c>
      <c r="D184">
        <v>6</v>
      </c>
      <c r="E184">
        <v>1.53</v>
      </c>
      <c r="F184">
        <v>1.61</v>
      </c>
      <c r="T184" t="s">
        <v>585</v>
      </c>
      <c r="U184" t="s">
        <v>585</v>
      </c>
      <c r="V184" t="s">
        <v>585</v>
      </c>
      <c r="W184" t="s">
        <v>585</v>
      </c>
      <c r="X184" t="s">
        <v>585</v>
      </c>
      <c r="Y184" t="s">
        <v>585</v>
      </c>
    </row>
    <row r="185" spans="1:25">
      <c r="A185">
        <v>8</v>
      </c>
      <c r="B185">
        <v>1.71</v>
      </c>
      <c r="C185">
        <v>1.53</v>
      </c>
      <c r="D185">
        <v>8</v>
      </c>
      <c r="E185">
        <v>2.3199999999999998</v>
      </c>
      <c r="F185">
        <v>2.91</v>
      </c>
      <c r="T185" t="s">
        <v>585</v>
      </c>
      <c r="U185" t="s">
        <v>585</v>
      </c>
      <c r="V185" t="s">
        <v>585</v>
      </c>
      <c r="W185" t="s">
        <v>585</v>
      </c>
      <c r="X185" t="s">
        <v>585</v>
      </c>
      <c r="Y185" t="s">
        <v>585</v>
      </c>
    </row>
    <row r="186" spans="1:25">
      <c r="T186" t="s">
        <v>585</v>
      </c>
      <c r="U186" t="s">
        <v>585</v>
      </c>
      <c r="V186" t="s">
        <v>585</v>
      </c>
      <c r="W186" t="s">
        <v>585</v>
      </c>
      <c r="X186" t="s">
        <v>585</v>
      </c>
      <c r="Y186" t="s">
        <v>585</v>
      </c>
    </row>
    <row r="187" spans="1:25">
      <c r="T187" t="s">
        <v>585</v>
      </c>
      <c r="U187" t="s">
        <v>585</v>
      </c>
      <c r="V187" t="s">
        <v>585</v>
      </c>
      <c r="W187" t="s">
        <v>585</v>
      </c>
      <c r="X187" t="s">
        <v>585</v>
      </c>
      <c r="Y187" t="s">
        <v>585</v>
      </c>
    </row>
    <row r="188" spans="1:25">
      <c r="T188" t="s">
        <v>585</v>
      </c>
      <c r="U188" t="s">
        <v>585</v>
      </c>
      <c r="V188" t="s">
        <v>585</v>
      </c>
      <c r="W188" t="s">
        <v>585</v>
      </c>
      <c r="X188" t="s">
        <v>585</v>
      </c>
      <c r="Y188" t="s">
        <v>585</v>
      </c>
    </row>
    <row r="189" spans="1:25">
      <c r="T189" t="s">
        <v>585</v>
      </c>
      <c r="U189" t="s">
        <v>585</v>
      </c>
      <c r="V189" t="s">
        <v>585</v>
      </c>
      <c r="W189" t="s">
        <v>585</v>
      </c>
      <c r="X189" t="s">
        <v>585</v>
      </c>
      <c r="Y189" t="s">
        <v>585</v>
      </c>
    </row>
    <row r="190" spans="1:25">
      <c r="T190" t="s">
        <v>585</v>
      </c>
      <c r="U190" t="s">
        <v>585</v>
      </c>
      <c r="V190" t="s">
        <v>585</v>
      </c>
      <c r="W190" t="s">
        <v>585</v>
      </c>
      <c r="X190" t="s">
        <v>585</v>
      </c>
      <c r="Y190" t="s">
        <v>585</v>
      </c>
    </row>
    <row r="191" spans="1:25">
      <c r="T191" t="s">
        <v>585</v>
      </c>
      <c r="U191" t="s">
        <v>585</v>
      </c>
      <c r="V191" t="s">
        <v>585</v>
      </c>
      <c r="W191" t="s">
        <v>585</v>
      </c>
      <c r="X191" t="s">
        <v>585</v>
      </c>
      <c r="Y191" t="s">
        <v>585</v>
      </c>
    </row>
    <row r="192" spans="1:25">
      <c r="T192" t="s">
        <v>585</v>
      </c>
      <c r="U192" t="s">
        <v>585</v>
      </c>
      <c r="V192" t="s">
        <v>585</v>
      </c>
      <c r="W192" t="s">
        <v>585</v>
      </c>
      <c r="X192" t="s">
        <v>585</v>
      </c>
      <c r="Y192" t="s">
        <v>585</v>
      </c>
    </row>
    <row r="193" spans="20:25">
      <c r="T193" t="s">
        <v>585</v>
      </c>
      <c r="U193" t="s">
        <v>585</v>
      </c>
      <c r="V193" t="s">
        <v>585</v>
      </c>
      <c r="W193" t="s">
        <v>585</v>
      </c>
      <c r="X193" t="s">
        <v>585</v>
      </c>
      <c r="Y193" t="s">
        <v>585</v>
      </c>
    </row>
    <row r="194" spans="20:25">
      <c r="T194" t="s">
        <v>585</v>
      </c>
      <c r="U194" t="s">
        <v>585</v>
      </c>
      <c r="V194" t="s">
        <v>585</v>
      </c>
      <c r="W194" t="s">
        <v>585</v>
      </c>
      <c r="X194" t="s">
        <v>585</v>
      </c>
      <c r="Y194" t="s">
        <v>585</v>
      </c>
    </row>
    <row r="195" spans="20:25">
      <c r="T195" t="s">
        <v>585</v>
      </c>
      <c r="U195" t="s">
        <v>585</v>
      </c>
      <c r="V195" t="s">
        <v>585</v>
      </c>
      <c r="W195" t="s">
        <v>585</v>
      </c>
      <c r="X195" t="s">
        <v>585</v>
      </c>
      <c r="Y195" t="s">
        <v>585</v>
      </c>
    </row>
    <row r="196" spans="20:25">
      <c r="T196" t="s">
        <v>585</v>
      </c>
      <c r="U196" t="s">
        <v>585</v>
      </c>
      <c r="V196" t="s">
        <v>585</v>
      </c>
      <c r="W196" t="s">
        <v>585</v>
      </c>
      <c r="X196" t="s">
        <v>585</v>
      </c>
      <c r="Y196" t="s">
        <v>585</v>
      </c>
    </row>
    <row r="197" spans="20:25">
      <c r="T197" t="s">
        <v>585</v>
      </c>
      <c r="U197" t="s">
        <v>585</v>
      </c>
      <c r="V197" t="s">
        <v>585</v>
      </c>
      <c r="W197" t="s">
        <v>585</v>
      </c>
      <c r="X197" t="s">
        <v>585</v>
      </c>
      <c r="Y197" t="s">
        <v>585</v>
      </c>
    </row>
    <row r="198" spans="20:25">
      <c r="T198" t="s">
        <v>585</v>
      </c>
      <c r="U198" t="s">
        <v>585</v>
      </c>
      <c r="V198" t="s">
        <v>585</v>
      </c>
      <c r="W198" t="s">
        <v>585</v>
      </c>
      <c r="X198" t="s">
        <v>585</v>
      </c>
      <c r="Y198" t="s">
        <v>585</v>
      </c>
    </row>
    <row r="199" spans="20:25">
      <c r="T199" t="s">
        <v>585</v>
      </c>
      <c r="U199" t="s">
        <v>585</v>
      </c>
      <c r="V199" t="s">
        <v>585</v>
      </c>
      <c r="W199" t="s">
        <v>585</v>
      </c>
      <c r="X199" t="s">
        <v>585</v>
      </c>
      <c r="Y199" t="s">
        <v>585</v>
      </c>
    </row>
    <row r="200" spans="20:25">
      <c r="T200" t="s">
        <v>585</v>
      </c>
      <c r="U200" t="s">
        <v>585</v>
      </c>
      <c r="V200" t="s">
        <v>585</v>
      </c>
      <c r="W200" t="s">
        <v>585</v>
      </c>
      <c r="X200" t="s">
        <v>585</v>
      </c>
      <c r="Y200" t="s">
        <v>585</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ColWidth="9" defaultRowHeight="14.25"/>
  <cols>
    <col min="1" max="1025" width="10.5" style="1" customWidth="1"/>
    <col min="1026" max="16384" width="9" style="1"/>
  </cols>
  <sheetData>
    <row r="1" spans="1:10">
      <c r="A1" s="1" t="s">
        <v>550</v>
      </c>
      <c r="B1" s="4" t="s">
        <v>549</v>
      </c>
    </row>
    <row r="2" spans="1:10">
      <c r="A2" s="2" t="s">
        <v>548</v>
      </c>
      <c r="B2" s="7" t="str">
        <f>Sheet1!F13</f>
        <v/>
      </c>
    </row>
    <row r="3" spans="1:10">
      <c r="A3" s="1" t="s">
        <v>547</v>
      </c>
      <c r="B3" s="5" t="str">
        <f>Sheet1!U169</f>
        <v/>
      </c>
    </row>
    <row r="4" spans="1:10">
      <c r="A4" s="1" t="s">
        <v>546</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545</v>
      </c>
      <c r="B7" s="4" t="str">
        <f>Sheet1!X297</f>
        <v/>
      </c>
    </row>
    <row r="8" spans="1:10">
      <c r="A8" s="1" t="s">
        <v>544</v>
      </c>
      <c r="B8" s="4" t="str">
        <f>Sheet1!X312</f>
        <v/>
      </c>
    </row>
    <row r="9" spans="1:10">
      <c r="A9" s="1" t="s">
        <v>543</v>
      </c>
      <c r="B9" s="5" t="str">
        <f>Sheet1!X349</f>
        <v/>
      </c>
    </row>
    <row r="10" spans="1:10">
      <c r="A10" s="1" t="s">
        <v>627</v>
      </c>
      <c r="B10" s="6" t="str">
        <f>Sheet1!P387&amp;"/"&amp;Sheet1!Q387</f>
        <v>/</v>
      </c>
      <c r="C10" s="26" t="s">
        <v>237</v>
      </c>
      <c r="D10" s="27" t="s">
        <v>542</v>
      </c>
      <c r="E10" s="6" t="str">
        <f>Sheet1!P398&amp;"/"&amp;Sheet1!Q398</f>
        <v>/</v>
      </c>
      <c r="F10" s="26" t="s">
        <v>237</v>
      </c>
      <c r="G10" s="27" t="s">
        <v>542</v>
      </c>
      <c r="H10" s="6" t="str">
        <f>Sheet1!P408&amp;"/"&amp;Sheet1!Q408</f>
        <v>/</v>
      </c>
      <c r="I10" s="26" t="s">
        <v>237</v>
      </c>
      <c r="J10" s="27" t="s">
        <v>542</v>
      </c>
    </row>
    <row r="11" spans="1:10">
      <c r="A11" s="1" t="s">
        <v>542</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541</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337</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540</v>
      </c>
      <c r="B36" s="4" t="str">
        <f>Sheet1!P486</f>
        <v>2D</v>
      </c>
      <c r="C36" s="4" t="str">
        <f>Sheet1!R486</f>
        <v>Mag</v>
      </c>
      <c r="D36" s="4" t="str">
        <f>Sheet1!T486</f>
        <v>3D</v>
      </c>
      <c r="E36" s="4" t="s">
        <v>631</v>
      </c>
    </row>
    <row r="37" spans="1:5">
      <c r="A37" s="1" t="s">
        <v>430</v>
      </c>
      <c r="B37" s="4">
        <f>Sheet1!P490</f>
        <v>0</v>
      </c>
      <c r="C37" s="4">
        <f>Sheet1!R490</f>
        <v>0</v>
      </c>
      <c r="D37" s="4">
        <f>Sheet1!T490</f>
        <v>0</v>
      </c>
      <c r="E37" s="4">
        <f>Sheet1!U471</f>
        <v>0</v>
      </c>
    </row>
    <row r="38" spans="1:5">
      <c r="A38" s="1" t="s">
        <v>431</v>
      </c>
      <c r="B38" s="4">
        <f>Sheet1!P491</f>
        <v>0</v>
      </c>
      <c r="C38" s="4">
        <f>Sheet1!R491</f>
        <v>0</v>
      </c>
      <c r="D38" s="4">
        <f>Sheet1!T491</f>
        <v>0</v>
      </c>
      <c r="E38" s="4">
        <f>Sheet1!U472</f>
        <v>0</v>
      </c>
    </row>
    <row r="39" spans="1:5">
      <c r="A39" s="1" t="s">
        <v>432</v>
      </c>
      <c r="B39" s="4">
        <f>Sheet1!P492</f>
        <v>0</v>
      </c>
      <c r="C39" s="4">
        <f>Sheet1!R492</f>
        <v>0</v>
      </c>
      <c r="D39" s="4">
        <f>Sheet1!T492</f>
        <v>0</v>
      </c>
      <c r="E39" s="4">
        <f>Sheet1!U473</f>
        <v>0</v>
      </c>
    </row>
    <row r="40" spans="1:5">
      <c r="A40" s="1" t="s">
        <v>628</v>
      </c>
      <c r="B40" s="4" t="str">
        <f>Sheet1!Q501&amp;"/"&amp;Sheet1!Q502</f>
        <v>/</v>
      </c>
    </row>
    <row r="41" spans="1:5">
      <c r="A41" s="1" t="s">
        <v>539</v>
      </c>
      <c r="B41" s="4" t="e">
        <f>Sheet1!T503</f>
        <v>#DIV/0!</v>
      </c>
    </row>
    <row r="42" spans="1:5">
      <c r="A42" s="1" t="s">
        <v>538</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2021-03-16T17:07:22Z</dcterms:modified>
</cp:coreProperties>
</file>