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1.tif" ContentType="image/tiff"/>
  <Override PartName="/xl/media/image2.tif" ContentType="image/tiff"/>
  <Override PartName="/xl/media/image4.wmf" ContentType="image/x-wmf"/>
  <Override PartName="/xl/media/image3.tif" ContentType="image/tiff"/>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comments2.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QC Test Summary-Lorad" sheetId="1" state="visible" r:id="rId2"/>
    <sheet name="QC Test Summary-Tomo" sheetId="2" state="visible" r:id="rId3"/>
    <sheet name="Tech QC Eval-Tomo" sheetId="3" state="visible" r:id="rId4"/>
    <sheet name="MQSA Requirements" sheetId="4" state="visible" r:id="rId5"/>
    <sheet name="Sheet1" sheetId="5" state="visible" r:id="rId6"/>
    <sheet name="Tables" sheetId="6" state="visible" r:id="rId7"/>
    <sheet name="HVLProcessing" sheetId="7" state="visible" r:id="rId8"/>
    <sheet name="Corrected kV" sheetId="8" state="visible" r:id="rId9"/>
    <sheet name="dropdowns" sheetId="9" state="visible" r:id="rId10"/>
    <sheet name="DataPage" sheetId="10" state="visible" r:id="rId11"/>
  </sheets>
  <definedNames>
    <definedName function="false" hidden="false" localSheetId="4" name="_xlnm.Print_Area" vbProcedure="false">Sheet1!$B$1:$M$408</definedName>
    <definedName function="false" hidden="false" name="ESE" vbProcedure="false">Sheet1!$X$264</definedName>
    <definedName function="false" hidden="false" name="FiberList" vbProcedure="false">dropdowns!$A$11:$A$23</definedName>
    <definedName function="false" hidden="false" name="MGD" vbProcedure="false">Sheet1!$X$266</definedName>
    <definedName function="false" hidden="false" name="NA" vbProcedure="false">dropdowns!$A$6:$A$8</definedName>
    <definedName function="false" hidden="false" name="PF" vbProcedure="false">dropdowns!$A$2:$A$3</definedName>
    <definedName function="false" hidden="false" name="SpeckMassList" vbProcedure="false">dropdowns!$A$13:$A$23</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EM</author>
  </authors>
  <commentList>
    <comment ref="G32" authorId="0">
      <text>
        <r>
          <rPr>
            <b val="true"/>
            <sz val="8"/>
            <color rgb="FF000000"/>
            <rFont val="Tahoma"/>
            <family val="2"/>
          </rPr>
          <t xml:space="preserve">Click in boxes to use drop-down lists
</t>
        </r>
      </text>
    </comment>
  </commentList>
</comments>
</file>

<file path=xl/comments2.xml><?xml version="1.0" encoding="utf-8"?>
<comments xmlns="http://schemas.openxmlformats.org/spreadsheetml/2006/main" xmlns:xdr="http://schemas.openxmlformats.org/drawingml/2006/spreadsheetDrawing">
  <authors>
    <author>EM</author>
  </authors>
  <commentList>
    <comment ref="H46" authorId="0">
      <text>
        <r>
          <rPr>
            <b val="true"/>
            <sz val="8"/>
            <color rgb="FF000000"/>
            <rFont val="Tahoma"/>
            <family val="2"/>
          </rPr>
          <t xml:space="preserve">Click in boxes to use drop-down lists
</t>
        </r>
      </text>
    </comment>
    <comment ref="M21" authorId="0">
      <text>
        <r>
          <rPr>
            <b val="true"/>
            <sz val="8"/>
            <color rgb="FF000000"/>
            <rFont val="Tahoma"/>
            <family val="2"/>
          </rPr>
          <t xml:space="preserve">Click in boxes to use drop-down lists</t>
        </r>
      </text>
    </comment>
  </commentList>
</comments>
</file>

<file path=xl/comments3.xml><?xml version="1.0" encoding="utf-8"?>
<comments xmlns="http://schemas.openxmlformats.org/spreadsheetml/2006/main" xmlns:xdr="http://schemas.openxmlformats.org/drawingml/2006/spreadsheetDrawing">
  <authors>
    <author>EM</author>
  </authors>
  <commentList>
    <comment ref="J10" authorId="0">
      <text>
        <r>
          <rPr>
            <b val="true"/>
            <sz val="9"/>
            <color rgb="FF000000"/>
            <rFont val="Tahoma"/>
            <family val="0"/>
          </rPr>
          <t xml:space="preserve">Click in boxes to use drop-down lists
</t>
        </r>
      </text>
    </comment>
  </commentList>
</comments>
</file>

<file path=xl/comments6.xml><?xml version="1.0" encoding="utf-8"?>
<comments xmlns="http://schemas.openxmlformats.org/spreadsheetml/2006/main" xmlns:xdr="http://schemas.openxmlformats.org/drawingml/2006/spreadsheetDrawing">
  <authors>
    <author>EM</author>
  </authors>
  <commentList>
    <comment ref="A102" authorId="0">
      <text>
        <r>
          <rPr>
            <sz val="10"/>
            <color rgb="FF000000"/>
            <rFont val="Arial"/>
            <family val="0"/>
          </rPr>
          <t xml:space="preserve">Radcal kV correction for W anodes uses a 5</t>
        </r>
        <r>
          <rPr>
            <vertAlign val="superscript"/>
            <sz val="10"/>
            <color rgb="FF000000"/>
            <rFont val="Arial"/>
            <family val="0"/>
          </rPr>
          <t xml:space="preserve">th</t>
        </r>
        <r>
          <rPr>
            <sz val="10"/>
            <color rgb="FF000000"/>
            <rFont val="Arial"/>
            <family val="0"/>
          </rPr>
          <t xml:space="preserve"> order polynomial divided into two domains.</t>
        </r>
      </text>
    </comment>
    <comment ref="A114" authorId="0">
      <text>
        <r>
          <rPr>
            <sz val="10"/>
            <color rgb="FF000000"/>
            <rFont val="Arial"/>
            <family val="0"/>
          </rPr>
          <t xml:space="preserve">Radcal kV correction for W anodes uses a 5</t>
        </r>
        <r>
          <rPr>
            <vertAlign val="superscript"/>
            <sz val="10"/>
            <color rgb="FF000000"/>
            <rFont val="Arial"/>
            <family val="0"/>
          </rPr>
          <t xml:space="preserve">th</t>
        </r>
        <r>
          <rPr>
            <sz val="10"/>
            <color rgb="FF000000"/>
            <rFont val="Arial"/>
            <family val="0"/>
          </rPr>
          <t xml:space="preserve"> order polynomial divided into two domains.</t>
        </r>
      </text>
    </comment>
  </commentList>
</comments>
</file>

<file path=xl/sharedStrings.xml><?xml version="1.0" encoding="utf-8"?>
<sst xmlns="http://schemas.openxmlformats.org/spreadsheetml/2006/main" count="1908" uniqueCount="699">
  <si>
    <t xml:space="preserve">MEDICAL PHYSICIST'S MAMMOGRAPHY QC TEST SUMMARY</t>
  </si>
  <si>
    <t xml:space="preserve">Full-Field Digital – Lorad</t>
  </si>
  <si>
    <t xml:space="preserve">Site Name</t>
  </si>
  <si>
    <t xml:space="preserve">Report Date</t>
  </si>
  <si>
    <t xml:space="preserve">Address</t>
  </si>
  <si>
    <t xml:space="preserve">Survey Date</t>
  </si>
  <si>
    <t xml:space="preserve">Medical Physicist's Name</t>
  </si>
  <si>
    <t xml:space="preserve">Signature</t>
  </si>
  <si>
    <t xml:space="preserve">X-Ray Unit Manufacturer</t>
  </si>
  <si>
    <t xml:space="preserve">Lorad/Hologic</t>
  </si>
  <si>
    <t xml:space="preserve">Model</t>
  </si>
  <si>
    <t xml:space="preserve">Date of Installation</t>
  </si>
  <si>
    <t xml:space="preserve">Room ID</t>
  </si>
  <si>
    <t xml:space="preserve">QC Manual Version #</t>
  </si>
  <si>
    <t xml:space="preserve">MAN-00093 (2007)</t>
  </si>
  <si>
    <r>
      <rPr>
        <sz val="9"/>
        <rFont val="Arial"/>
        <family val="2"/>
      </rPr>
      <t xml:space="preserve">(</t>
    </r>
    <r>
      <rPr>
        <i val="true"/>
        <sz val="9"/>
        <rFont val="Arial"/>
        <family val="2"/>
      </rPr>
      <t xml:space="preserve">use any version applicable to model; contact mfr if questions</t>
    </r>
    <r>
      <rPr>
        <sz val="9"/>
        <rFont val="Arial"/>
        <family val="2"/>
      </rPr>
      <t xml:space="preserve">)</t>
    </r>
  </si>
  <si>
    <t xml:space="preserve">Accessory Equipment</t>
  </si>
  <si>
    <t xml:space="preserve">Manufacturer</t>
  </si>
  <si>
    <t xml:space="preserve">Location</t>
  </si>
  <si>
    <t xml:space="preserve">Review Workstation*</t>
  </si>
  <si>
    <t xml:space="preserve">Film Printer*</t>
  </si>
  <si>
    <t xml:space="preserve">*FDA recommends that only monitors and printers specifically cleared for FFDM use by FDA’s Office of Device Evaluation (ODE) be used. See FDA's Policy Guidance Help System www.fda.gov/CDRH/MAMMOGRAPHY/robohelp/START.HTM.</t>
  </si>
  <si>
    <t xml:space="preserve">Survey Type</t>
  </si>
  <si>
    <t xml:space="preserve">Mammo Eqpt Evaluation of new unit (include MQSA Rqmts for Mammo Eqpt checklist)</t>
  </si>
  <si>
    <t xml:space="preserve">Annual Survey</t>
  </si>
  <si>
    <t xml:space="preserve">Medical Physicist's QC Tests</t>
  </si>
  <si>
    <t xml:space="preserve">("Pass" means all components of the test passes; indicate "Fail" if any component fails. Tests must be done for both on and off-site equipment.) </t>
  </si>
  <si>
    <t xml:space="preserve">PASS/FAIL</t>
  </si>
  <si>
    <t xml:space="preserve">1.    Mammographic Unit Assembly Evaluation</t>
  </si>
  <si>
    <t xml:space="preserve">2.    Collimation Assessment</t>
  </si>
  <si>
    <t xml:space="preserve">3.    Artifact Evaluation</t>
  </si>
  <si>
    <t xml:space="preserve">4.    kVp Accuracy and Reproducibility</t>
  </si>
  <si>
    <t xml:space="preserve">5.    Beam Quality Assessment - HVL Measurement</t>
  </si>
  <si>
    <t xml:space="preserve">6.    Evaluation of System Resolution</t>
  </si>
  <si>
    <r>
      <rPr>
        <b val="true"/>
        <sz val="12"/>
        <rFont val="Arial"/>
        <family val="2"/>
      </rPr>
      <t xml:space="preserve">7.    Automatic Exposure Control (AEC) Function Performance </t>
    </r>
    <r>
      <rPr>
        <i val="true"/>
        <sz val="10"/>
        <rFont val="Arial"/>
        <family val="2"/>
      </rPr>
      <t xml:space="preserve">(NA for systems without AEC)</t>
    </r>
  </si>
  <si>
    <t xml:space="preserve">8.    Breast Entrance Exposure, AEC Reproducibility and Average Glandular Dose</t>
  </si>
  <si>
    <t xml:space="preserve">Average glandular dose for average breast is ≤3 mGy (300 mrad)</t>
  </si>
  <si>
    <t xml:space="preserve">mGy</t>
  </si>
  <si>
    <t xml:space="preserve">9.    Radiation Output Rate</t>
  </si>
  <si>
    <t xml:space="preserve">10.  Phantom Image Quality Evaluation</t>
  </si>
  <si>
    <t xml:space="preserve">Phantom image scores:</t>
  </si>
  <si>
    <t xml:space="preserve">Fibers</t>
  </si>
  <si>
    <t xml:space="preserve">Specks</t>
  </si>
  <si>
    <t xml:space="preserve">Masses</t>
  </si>
  <si>
    <r>
      <rPr>
        <b val="true"/>
        <sz val="12"/>
        <rFont val="Arial"/>
        <family val="2"/>
      </rPr>
      <t xml:space="preserve">11.  Signal-To-Noise Ratio and Contrast-To-Noise Ratio Measurements </t>
    </r>
    <r>
      <rPr>
        <i val="true"/>
        <sz val="10"/>
        <rFont val="Arial"/>
        <family val="2"/>
      </rPr>
      <t xml:space="preserve">(values required for all tests)</t>
    </r>
  </si>
  <si>
    <r>
      <rPr>
        <sz val="12"/>
        <rFont val="Arial"/>
        <family val="2"/>
      </rPr>
      <t xml:space="preserve">SNR </t>
    </r>
    <r>
      <rPr>
        <i val="true"/>
        <sz val="10"/>
        <rFont val="Arial"/>
        <family val="2"/>
      </rPr>
      <t xml:space="preserve">(value)</t>
    </r>
  </si>
  <si>
    <r>
      <rPr>
        <sz val="12"/>
        <rFont val="Arial"/>
        <family val="2"/>
      </rPr>
      <t xml:space="preserve">CNR</t>
    </r>
    <r>
      <rPr>
        <i val="true"/>
        <sz val="10"/>
        <rFont val="Arial"/>
        <family val="2"/>
      </rPr>
      <t xml:space="preserve"> (value)</t>
    </r>
  </si>
  <si>
    <t xml:space="preserve">(Required for both new unit Mammography Equipment Evaluations and Annual Surveys)</t>
  </si>
  <si>
    <r>
      <rPr>
        <sz val="12"/>
        <rFont val="Arial"/>
        <family val="2"/>
      </rPr>
      <t xml:space="preserve">CNR should not vary by more than ±15% </t>
    </r>
    <r>
      <rPr>
        <i val="true"/>
        <sz val="10"/>
        <rFont val="Arial"/>
        <family val="2"/>
      </rPr>
      <t xml:space="preserve">(NA for Equipment Evaluation)</t>
    </r>
  </si>
  <si>
    <r>
      <rPr>
        <b val="true"/>
        <sz val="12"/>
        <rFont val="Arial"/>
        <family val="2"/>
      </rPr>
      <t xml:space="preserve">12.  Diagnostic Review Workstation (RWS) QC </t>
    </r>
    <r>
      <rPr>
        <i val="true"/>
        <sz val="10"/>
        <rFont val="Arial"/>
        <family val="2"/>
      </rPr>
      <t xml:space="preserve">(for all RWS, even if located offsite; NA if only hardcopy read) </t>
    </r>
  </si>
  <si>
    <r>
      <rPr>
        <b val="true"/>
        <sz val="12"/>
        <rFont val="Arial"/>
        <family val="2"/>
      </rPr>
      <t xml:space="preserve">13.  DICOM Printer QC </t>
    </r>
    <r>
      <rPr>
        <i val="true"/>
        <sz val="10"/>
        <rFont val="Arial"/>
        <family val="2"/>
      </rPr>
      <t xml:space="preserve">(Mammography Equipment Evaluations only)</t>
    </r>
  </si>
  <si>
    <r>
      <rPr>
        <b val="true"/>
        <sz val="12"/>
        <rFont val="Arial"/>
        <family val="2"/>
      </rPr>
      <t xml:space="preserve">14.  Detector Flat Field Calibration </t>
    </r>
    <r>
      <rPr>
        <i val="true"/>
        <sz val="10"/>
        <rFont val="Arial"/>
        <family val="2"/>
      </rPr>
      <t xml:space="preserve">(Mammography Equipment Evaluations only)</t>
    </r>
  </si>
  <si>
    <r>
      <rPr>
        <b val="true"/>
        <sz val="12"/>
        <rFont val="Arial"/>
        <family val="2"/>
      </rPr>
      <t xml:space="preserve">15.  Compression Thickness Indicator </t>
    </r>
    <r>
      <rPr>
        <i val="true"/>
        <sz val="10"/>
        <rFont val="Arial"/>
        <family val="2"/>
      </rPr>
      <t xml:space="preserve">(Mammography Equipment Evaluations only)</t>
    </r>
  </si>
  <si>
    <r>
      <rPr>
        <b val="true"/>
        <sz val="12"/>
        <rFont val="Arial"/>
        <family val="2"/>
      </rPr>
      <t xml:space="preserve">16.  Compression </t>
    </r>
    <r>
      <rPr>
        <i val="true"/>
        <sz val="10"/>
        <rFont val="Arial"/>
        <family val="2"/>
      </rPr>
      <t xml:space="preserve">(Mammography Equipment Evaluations only)</t>
    </r>
  </si>
  <si>
    <r>
      <rPr>
        <b val="true"/>
        <i val="true"/>
        <sz val="12"/>
        <color rgb="FFFF0000"/>
        <rFont val="Arial"/>
        <family val="2"/>
      </rPr>
      <t xml:space="preserve">*** YOUR MEDICAL PHYSICIST MUST SUMMARIZE HIS/HER RESULTS ON </t>
    </r>
    <r>
      <rPr>
        <b val="true"/>
        <i val="true"/>
        <u val="single"/>
        <sz val="12"/>
        <color rgb="FFFF0000"/>
        <rFont val="Arial"/>
        <family val="2"/>
      </rPr>
      <t xml:space="preserve">THIS</t>
    </r>
    <r>
      <rPr>
        <b val="true"/>
        <i val="true"/>
        <sz val="12"/>
        <color rgb="FFFF0000"/>
        <rFont val="Arial"/>
        <family val="2"/>
      </rPr>
      <t xml:space="preserve"> FORM ***</t>
    </r>
  </si>
  <si>
    <t xml:space="preserve">Full-Field Digital – Hologic</t>
  </si>
  <si>
    <t xml:space="preserve">Autodecompression can be overridden to maintain compression (and status displayed)</t>
  </si>
  <si>
    <t xml:space="preserve">Manual emergency compression release can be activated in the event of a power failure</t>
  </si>
  <si>
    <t xml:space="preserve">Deviation between x-ray field and light field is less than 2% SID</t>
  </si>
  <si>
    <t xml:space="preserve">X-ray field dose not extend beyond any side of the image receptor by more than 2% SID</t>
  </si>
  <si>
    <t xml:space="preserve">Artifacts were not apparent or not significant</t>
  </si>
  <si>
    <t xml:space="preserve">Measured average kVp within +/-5% of indicated kV</t>
  </si>
  <si>
    <t xml:space="preserve">kVp coefficient of variation &lt;= 0.02</t>
  </si>
  <si>
    <t xml:space="preserve">Half value layer is within acceptable lower limit at all kVp values tested</t>
  </si>
  <si>
    <t xml:space="preserve">Measured performance within acceptable limits</t>
  </si>
  <si>
    <t xml:space="preserve">Average glandular dose to a 4.2 cm thick breast</t>
  </si>
  <si>
    <t xml:space="preserve">Conventional</t>
  </si>
  <si>
    <t xml:space="preserve">Tomosynthesis</t>
  </si>
  <si>
    <t xml:space="preserve">Combo</t>
  </si>
  <si>
    <t xml:space="preserve">Radiation output rate &gt;= 2 mGy/s</t>
  </si>
  <si>
    <t xml:space="preserve">mGy/s</t>
  </si>
  <si>
    <t xml:space="preserve">Phantom image scores (Conventional):</t>
  </si>
  <si>
    <t xml:space="preserve">Phantom image scores (Tomosynthesis):</t>
  </si>
  <si>
    <t xml:space="preserve">SNR &gt;= 40</t>
  </si>
  <si>
    <t xml:space="preserve">White level performance</t>
  </si>
  <si>
    <t xml:space="preserve">Black level performance (CRT displays only)</t>
  </si>
  <si>
    <t xml:space="preserve">Quality level performance (GSDF compliance)</t>
  </si>
  <si>
    <t xml:space="preserve">Uniformity performance (CRT displays only)</t>
  </si>
  <si>
    <t xml:space="preserve">(Lorad, continued)</t>
  </si>
  <si>
    <t xml:space="preserve">Evaluation of Technologist QC Program</t>
  </si>
  <si>
    <r>
      <rPr>
        <b val="true"/>
        <i val="true"/>
        <sz val="10"/>
        <color rgb="FF000000"/>
        <rFont val="Arial"/>
        <family val="2"/>
      </rPr>
      <t xml:space="preserve">New units:</t>
    </r>
    <r>
      <rPr>
        <i val="true"/>
        <sz val="10"/>
        <color rgb="FF000000"/>
        <rFont val="Arial"/>
        <family val="2"/>
      </rPr>
      <t xml:space="preserve"> </t>
    </r>
    <r>
      <rPr>
        <sz val="10"/>
        <color rgb="FF000000"/>
        <rFont val="Arial"/>
        <family val="2"/>
      </rPr>
      <t xml:space="preserve">Medical physicists </t>
    </r>
    <r>
      <rPr>
        <b val="true"/>
        <i val="true"/>
        <sz val="10"/>
        <color rgb="FF000000"/>
        <rFont val="Arial"/>
        <family val="2"/>
      </rPr>
      <t xml:space="preserve">must</t>
    </r>
    <r>
      <rPr>
        <sz val="10"/>
        <color rgb="FF000000"/>
        <rFont val="Arial"/>
        <family val="2"/>
      </rPr>
      <t xml:space="preserve"> review the technologist QC </t>
    </r>
    <r>
      <rPr>
        <b val="true"/>
        <i val="true"/>
        <sz val="10"/>
        <color rgb="FF000000"/>
        <rFont val="Arial"/>
        <family val="2"/>
      </rPr>
      <t xml:space="preserve">within 45 days of installation </t>
    </r>
    <r>
      <rPr>
        <sz val="10"/>
        <color rgb="FF000000"/>
        <rFont val="Arial"/>
        <family val="2"/>
      </rPr>
      <t xml:space="preserve">and complete this section. The facility is required to submit the entire Mammography Equipment Evaluation report (including this form) along with their testing materials for accreditation.</t>
    </r>
  </si>
  <si>
    <r>
      <rPr>
        <b val="true"/>
        <i val="true"/>
        <sz val="10"/>
        <color rgb="FF000000"/>
        <rFont val="Arial"/>
        <family val="2"/>
      </rPr>
      <t xml:space="preserve">Existing units:</t>
    </r>
    <r>
      <rPr>
        <i val="true"/>
        <sz val="10"/>
        <color rgb="FF000000"/>
        <rFont val="Arial"/>
        <family val="2"/>
      </rPr>
      <t xml:space="preserve"> </t>
    </r>
    <r>
      <rPr>
        <sz val="10"/>
        <color rgb="FF000000"/>
        <rFont val="Arial"/>
        <family val="2"/>
      </rPr>
      <t xml:space="preserve">Medical physicists </t>
    </r>
    <r>
      <rPr>
        <b val="true"/>
        <i val="true"/>
        <sz val="10"/>
        <color rgb="FF000000"/>
        <rFont val="Arial"/>
        <family val="2"/>
      </rPr>
      <t xml:space="preserve">must</t>
    </r>
    <r>
      <rPr>
        <sz val="10"/>
        <color rgb="FF000000"/>
        <rFont val="Arial"/>
        <family val="2"/>
      </rPr>
      <t xml:space="preserve"> complete this section as part of the unit's annual survey.</t>
    </r>
  </si>
  <si>
    <r>
      <rPr>
        <b val="true"/>
        <i val="true"/>
        <sz val="10"/>
        <color rgb="FF000000"/>
        <rFont val="Arial"/>
        <family val="2"/>
      </rPr>
      <t xml:space="preserve">Relocating units:</t>
    </r>
    <r>
      <rPr>
        <i val="true"/>
        <sz val="10"/>
        <color rgb="FF000000"/>
        <rFont val="Arial"/>
        <family val="2"/>
      </rPr>
      <t xml:space="preserve"> </t>
    </r>
    <r>
      <rPr>
        <sz val="10"/>
        <color rgb="FF000000"/>
        <rFont val="Arial"/>
        <family val="2"/>
      </rPr>
      <t xml:space="preserve">This section is </t>
    </r>
    <r>
      <rPr>
        <b val="true"/>
        <i val="true"/>
        <sz val="10"/>
        <color rgb="FF000000"/>
        <rFont val="Arial"/>
        <family val="2"/>
      </rPr>
      <t xml:space="preserve">not</t>
    </r>
    <r>
      <rPr>
        <sz val="10"/>
        <color rgb="FF000000"/>
        <rFont val="Arial"/>
        <family val="2"/>
      </rPr>
      <t xml:space="preserve"> required if the medical physicist does </t>
    </r>
    <r>
      <rPr>
        <b val="true"/>
        <i val="true"/>
        <sz val="10"/>
        <color rgb="FF000000"/>
        <rFont val="Arial"/>
        <family val="2"/>
      </rPr>
      <t xml:space="preserve">not</t>
    </r>
    <r>
      <rPr>
        <sz val="10"/>
        <color rgb="FF000000"/>
        <rFont val="Arial"/>
        <family val="2"/>
      </rPr>
      <t xml:space="preserve"> conduct a complete annual survey after relocation.</t>
    </r>
  </si>
  <si>
    <t xml:space="preserve">FREQUENCY</t>
  </si>
  <si>
    <t xml:space="preserve">1.</t>
  </si>
  <si>
    <t xml:space="preserve">DICOM Printer Quality Control</t>
  </si>
  <si>
    <t xml:space="preserve">Weekly</t>
  </si>
  <si>
    <t xml:space="preserve">2.</t>
  </si>
  <si>
    <t xml:space="preserve">Viewboxes and Viewing Conditions</t>
  </si>
  <si>
    <t xml:space="preserve">3.</t>
  </si>
  <si>
    <t xml:space="preserve">Artifact Evaluation</t>
  </si>
  <si>
    <t xml:space="preserve">4.</t>
  </si>
  <si>
    <t xml:space="preserve">Signal-To-Noise and Contrast-To-Noise Measurements</t>
  </si>
  <si>
    <t xml:space="preserve">5.</t>
  </si>
  <si>
    <t xml:space="preserve">Phantom Image Quality Evaluation</t>
  </si>
  <si>
    <t xml:space="preserve">6.</t>
  </si>
  <si>
    <t xml:space="preserve">Detector Flat-Field Calibration</t>
  </si>
  <si>
    <t xml:space="preserve">7.</t>
  </si>
  <si>
    <t xml:space="preserve">Compression Thickness Indicator</t>
  </si>
  <si>
    <t xml:space="preserve">Bi-weekly</t>
  </si>
  <si>
    <t xml:space="preserve">8.</t>
  </si>
  <si>
    <t xml:space="preserve">Visual Checklist</t>
  </si>
  <si>
    <t xml:space="preserve">Monthly</t>
  </si>
  <si>
    <t xml:space="preserve">9.</t>
  </si>
  <si>
    <t xml:space="preserve">Repeat/Reject Analysis</t>
  </si>
  <si>
    <t xml:space="preserve">Quarterly</t>
  </si>
  <si>
    <t xml:space="preserve">10.</t>
  </si>
  <si>
    <t xml:space="preserve">Compression</t>
  </si>
  <si>
    <t xml:space="preserve">Semi-annually</t>
  </si>
  <si>
    <t xml:space="preserve">11.</t>
  </si>
  <si>
    <t xml:space="preserve">Geometry Calibration (Tomosynthesis Option)</t>
  </si>
  <si>
    <t xml:space="preserve">12.</t>
  </si>
  <si>
    <r>
      <rPr>
        <sz val="12"/>
        <rFont val="Arial"/>
        <family val="2"/>
      </rPr>
      <t xml:space="preserve">Diagnostic Review Workstation QC </t>
    </r>
    <r>
      <rPr>
        <i val="true"/>
        <sz val="10"/>
        <rFont val="Arial"/>
        <family val="2"/>
      </rPr>
      <t xml:space="preserve">(NA if only hardcopy read)  </t>
    </r>
  </si>
  <si>
    <t xml:space="preserve">See Lorad QC Manual</t>
  </si>
  <si>
    <t xml:space="preserve"> </t>
  </si>
  <si>
    <t xml:space="preserve">Medical Physicist's Recommendations for Quality Improvement</t>
  </si>
  <si>
    <r>
      <rPr>
        <b val="true"/>
        <sz val="12"/>
        <rFont val="Arial"/>
        <family val="2"/>
      </rPr>
      <t xml:space="preserve">Important: 
</t>
    </r>
    <r>
      <rPr>
        <sz val="12"/>
        <rFont val="Arial"/>
        <family val="2"/>
      </rPr>
      <t xml:space="preserve">1. The facility's "quality assurance program shall be </t>
    </r>
    <r>
      <rPr>
        <b val="true"/>
        <i val="true"/>
        <sz val="12"/>
        <rFont val="Arial"/>
        <family val="2"/>
      </rPr>
      <t xml:space="preserve">substantially the same</t>
    </r>
    <r>
      <rPr>
        <sz val="12"/>
        <rFont val="Arial"/>
        <family val="2"/>
      </rPr>
      <t xml:space="preserve"> as the quality assurance program recommended by the </t>
    </r>
    <r>
      <rPr>
        <b val="true"/>
        <i val="true"/>
        <sz val="12"/>
        <rFont val="Arial"/>
        <family val="2"/>
      </rPr>
      <t xml:space="preserve">image receptor [digital detector] manufacturer</t>
    </r>
    <r>
      <rPr>
        <sz val="12"/>
        <rFont val="Arial"/>
        <family val="2"/>
      </rPr>
      <t xml:space="preserve">." This is required by the FDA.
2. Use any QC manual version that is applicable to the Lorad model surveyed. 
3. If the RWS or printer is FDA-cleared for FFDM, their</t>
    </r>
    <r>
      <rPr>
        <b val="true"/>
        <i val="true"/>
        <sz val="12"/>
        <rFont val="Arial"/>
        <family val="2"/>
      </rPr>
      <t xml:space="preserve"> QC manual</t>
    </r>
    <r>
      <rPr>
        <sz val="12"/>
        <rFont val="Arial"/>
        <family val="2"/>
      </rPr>
      <t xml:space="preserve"> is considered to be </t>
    </r>
    <r>
      <rPr>
        <b val="true"/>
        <i val="true"/>
        <sz val="12"/>
        <rFont val="Arial"/>
        <family val="2"/>
      </rPr>
      <t xml:space="preserve">"substantially the same"</t>
    </r>
    <r>
      <rPr>
        <sz val="12"/>
        <rFont val="Arial"/>
        <family val="2"/>
      </rPr>
      <t xml:space="preserve"> and may be followed. (Check with the RWS or printer manufacturers for their clearance status and QC manual.) 
4. If the RWS or printer is not cleared by the FDA for FFDM, </t>
    </r>
    <r>
      <rPr>
        <b val="true"/>
        <i val="true"/>
        <sz val="12"/>
        <rFont val="Arial"/>
        <family val="2"/>
      </rPr>
      <t xml:space="preserve">follow the QC manual provided by the image receptor manufacturer</t>
    </r>
    <r>
      <rPr>
        <sz val="12"/>
        <rFont val="Arial"/>
        <family val="2"/>
      </rPr>
      <t xml:space="preserve">. (Check with the image receptor manufacturer for their required tests.)
5. All tests must be evaluated for the facility's </t>
    </r>
    <r>
      <rPr>
        <b val="true"/>
        <i val="true"/>
        <sz val="12"/>
        <rFont val="Arial"/>
        <family val="2"/>
      </rPr>
      <t xml:space="preserve">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</si>
  <si>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</si>
  <si>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 xml:space="preserve">Facility Name:</t>
  </si>
  <si>
    <t xml:space="preserve">Unit Manufacturer:</t>
  </si>
  <si>
    <t xml:space="preserve">Model:</t>
  </si>
  <si>
    <t xml:space="preserve">Serial number:</t>
  </si>
  <si>
    <t xml:space="preserve">Year Mfr:</t>
  </si>
  <si>
    <t xml:space="preserve">Medical Physicist:</t>
  </si>
  <si>
    <t xml:space="preserve">Room ID:</t>
  </si>
  <si>
    <t xml:space="preserve">Signature:</t>
  </si>
  <si>
    <t xml:space="preserve">Survey Date:</t>
  </si>
  <si>
    <t xml:space="preserve">Feature</t>
  </si>
  <si>
    <t xml:space="preserve">FDA Rule
Section</t>
  </si>
  <si>
    <t xml:space="preserve">Requirement</t>
  </si>
  <si>
    <t xml:space="preserve">Applies
to</t>
  </si>
  <si>
    <r>
      <rPr>
        <b val="true"/>
        <sz val="8"/>
        <rFont val="Arial"/>
        <family val="2"/>
      </rPr>
      <t xml:space="preserve">Meets FDA Requirements? </t>
    </r>
    <r>
      <rPr>
        <b val="true"/>
        <i val="true"/>
        <sz val="8"/>
        <rFont val="Arial"/>
        <family val="2"/>
      </rPr>
      <t xml:space="preserve">(if NA, please explain)</t>
    </r>
  </si>
  <si>
    <t xml:space="preserve">Motion of tube-image
receptor assembly</t>
  </si>
  <si>
    <t xml:space="preserve">3(i)</t>
  </si>
  <si>
    <t xml:space="preserve">The assembly shall be capable of being fixed in any position
where it is designed to operate. Once fixed in any such position, it shall not undergo unintended motion.</t>
  </si>
  <si>
    <t xml:space="preserve">S-F &amp;
FFDM</t>
  </si>
  <si>
    <t xml:space="preserve">3(ii)</t>
  </si>
  <si>
    <t xml:space="preserve">This mechanism shall not fail in the event of power interruption.</t>
  </si>
  <si>
    <t xml:space="preserve">Image receptor sizes</t>
  </si>
  <si>
    <t xml:space="preserve">4(i)</t>
  </si>
  <si>
    <t xml:space="preserve">Systems using screen-film image receptors shall provide, at a minimum, for operation with image receptors of 18 x 24 cm and 24 x 30 cm.</t>
  </si>
  <si>
    <t xml:space="preserve">S-F</t>
  </si>
  <si>
    <t xml:space="preserve">4(ii)</t>
  </si>
  <si>
    <t xml:space="preserve">Systems using screen-film image receptors shall be equipped
with moving grids matched to all image receptor sizes provided.</t>
  </si>
  <si>
    <t xml:space="preserve">4(iii)</t>
  </si>
  <si>
    <t xml:space="preserve">Systems used for magnification procedures shall be capable of operation with the grid removed from between the source and image receptor.</t>
  </si>
  <si>
    <t xml:space="preserve">Beam limitation and
light fields</t>
  </si>
  <si>
    <t xml:space="preserve">5(i)</t>
  </si>
  <si>
    <t xml:space="preserve">All systems shall have beam limiting devices that allow the
useful beam to extend to or beyond the chest wall edge of the 
image receptor.</t>
  </si>
  <si>
    <t xml:space="preserve">5(ii)</t>
  </si>
  <si>
    <t xml:space="preserve">For any mammography system with a light beam that passes through the X-ray beam-limiting device, the light shall provide an average illumination of not less than 160 lux (15 ft-candles) at 100 cm or the maximum source-image receptor distance (SID), whichever is less.</t>
  </si>
  <si>
    <t xml:space="preserve">S-F &amp;
FFDM (except Fischer)</t>
  </si>
  <si>
    <t xml:space="preserve">Magnification</t>
  </si>
  <si>
    <t xml:space="preserve">6(i)</t>
  </si>
  <si>
    <t xml:space="preserve">Systems used to perform noninterventional problem-solving
procedures shall have radiographic magnification capability
available for use by the operator.</t>
  </si>
  <si>
    <t xml:space="preserve">6(ii)</t>
  </si>
  <si>
    <t xml:space="preserve">Systems used for magnification procedures shall provide, at a minimum, at least one magnification value within the range of 1.4 to 2.0. </t>
  </si>
  <si>
    <t xml:space="preserve">Focal spot selection</t>
  </si>
  <si>
    <t xml:space="preserve">7(i)</t>
  </si>
  <si>
    <t xml:space="preserve">When more than one focal spot is provided, the system shall indicate, prior to exposure, which focal spot is selected.</t>
  </si>
  <si>
    <t xml:space="preserve">7(ii)</t>
  </si>
  <si>
    <t xml:space="preserve">When more than one target material is provided, the system shall indicate, prior to exposure, the preselected target material.</t>
  </si>
  <si>
    <t xml:space="preserve">7(iii)</t>
  </si>
  <si>
    <t xml:space="preserve">When the target material and/or focal spot is selected by a system algorithm that is based on the exposure or on a test exposure, the system shall display, after the exposure, the target material and/or focal spot actually used during the exposure.</t>
  </si>
  <si>
    <t xml:space="preserve">Application of compression</t>
  </si>
  <si>
    <t xml:space="preserve">8(i)(A)</t>
  </si>
  <si>
    <t xml:space="preserve">Each system shall provide an initial power-driven compression activated by hands-free controls operable from both sides of the patient.</t>
  </si>
  <si>
    <t xml:space="preserve">8(i)(B)</t>
  </si>
  <si>
    <t xml:space="preserve">Each system shall provide fine adjustment compression controls operable from both sides of the patient.</t>
  </si>
  <si>
    <t xml:space="preserve">Compression paddle</t>
  </si>
  <si>
    <t xml:space="preserve">8(ii)(A)</t>
  </si>
  <si>
    <t xml:space="preserve">Systems shall be equipped with different sized compression paddles that match the sizes of all full-field image receptors provided for the system.</t>
  </si>
  <si>
    <t xml:space="preserve">8(ii)(B)</t>
  </si>
  <si>
    <t xml:space="preserve">The compression paddle shall be flat and parallel to the breast support table and shall not deflect from parallel by more than 1.0 cm at any point on the surface of the compression paddle when compression is applied.</t>
  </si>
  <si>
    <t xml:space="preserve">8(ii)(C)</t>
  </si>
  <si>
    <t xml:space="preserve">Equipment intended by the manufacturer’s design to not be flat and parallel to the breast support table during compression shall meet the manufacturer’s design specifications and maintenance requirements.</t>
  </si>
  <si>
    <t xml:space="preserve">8(ii)(D)</t>
  </si>
  <si>
    <t xml:space="preserve">The chest wall edge of the compression paddle shall be straight and parallel to the edge of the image receptor.</t>
  </si>
  <si>
    <t xml:space="preserve">8(ii)(E)</t>
  </si>
  <si>
    <t xml:space="preserve">The chest wall edge may be bent upward to allow for patient comfort but shall not appear on the image.</t>
  </si>
  <si>
    <t xml:space="preserve">Technique factor selection and display</t>
  </si>
  <si>
    <t xml:space="preserve">9(i)</t>
  </si>
  <si>
    <t xml:space="preserve">Manual selection of mAs or at least one of its component parts (mA and/or time) shall be available.</t>
  </si>
  <si>
    <t xml:space="preserve">9(ii)</t>
  </si>
  <si>
    <t xml:space="preserve">The technique factors (kVp and either mA and seconds or mAs) to be used during an exposure shall be indicated before the exposure begins, except when AEC is used, in which case the technique factors that are set prior to the exposure shall be indicated.</t>
  </si>
  <si>
    <t xml:space="preserve">9(iii)</t>
  </si>
  <si>
    <t xml:space="preserve">Following AEC mode use, the system shall indicate the actual kVp and mAs (or mA and time) used during the exposure.</t>
  </si>
  <si>
    <t xml:space="preserve">Automatic exposure control</t>
  </si>
  <si>
    <t xml:space="preserve">10(i)</t>
  </si>
  <si>
    <t xml:space="preserve">Each screen-film system shall provide an AEC mode that is operable in all combinations of equipment configuration provided, e.g., grid, non-grid; magnification, nonmagnification; and various target-filter combinations.</t>
  </si>
  <si>
    <t xml:space="preserve">10(ii)</t>
  </si>
  <si>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</si>
  <si>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 xml:space="preserve">10(iii)</t>
  </si>
  <si>
    <t xml:space="preserve">The system shall provide means for the operator to vary the selected optical density from the normal (zero) setting.</t>
  </si>
  <si>
    <r>
      <rPr>
        <sz val="8"/>
        <rFont val="Arial"/>
        <family val="2"/>
      </rPr>
      <t xml:space="preserve">X-ray film</t>
    </r>
    <r>
      <rPr>
        <b val="true"/>
        <sz val="8"/>
        <rFont val="Arial"/>
        <family val="2"/>
      </rPr>
      <t xml:space="preserve">*</t>
    </r>
  </si>
  <si>
    <t xml:space="preserve">The facility shall use X-ray film for mammography that has been designated by the film manufacturer as appropriate for mammography.</t>
  </si>
  <si>
    <r>
      <rPr>
        <sz val="8"/>
        <rFont val="Arial"/>
        <family val="2"/>
      </rPr>
      <t xml:space="preserve">Intensifying screens</t>
    </r>
    <r>
      <rPr>
        <b val="true"/>
        <sz val="8"/>
        <rFont val="Arial"/>
        <family val="2"/>
      </rPr>
      <t xml:space="preserve">*</t>
    </r>
  </si>
  <si>
    <t xml:space="preserve">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</si>
  <si>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 xml:space="preserve">Film processing solutions</t>
    </r>
    <r>
      <rPr>
        <b val="true"/>
        <sz val="8"/>
        <rFont val="Arial"/>
        <family val="2"/>
      </rPr>
      <t xml:space="preserve">*</t>
    </r>
  </si>
  <si>
    <t xml:space="preserve">For processing mammography films, the facility shall use chemical solutions that are capable of developing the films used by the facility in a manner equivalent to the minimum requirements specified by the film manufacturer.</t>
  </si>
  <si>
    <r>
      <rPr>
        <sz val="8"/>
        <rFont val="Arial"/>
        <family val="2"/>
      </rPr>
      <t xml:space="preserve">Lighting</t>
    </r>
    <r>
      <rPr>
        <b val="true"/>
        <sz val="8"/>
        <rFont val="Arial"/>
        <family val="2"/>
      </rPr>
      <t xml:space="preserve">*</t>
    </r>
  </si>
  <si>
    <t xml:space="preserve">The facility shall make special lights for film illumination, i.e., hot-lights, capable of producing light levels greater than that provided by the view box, available to the interpreting physicians.</t>
  </si>
  <si>
    <t xml:space="preserve">S-F &amp;
FFDM (for hardcopy comparison)</t>
  </si>
  <si>
    <r>
      <rPr>
        <sz val="8"/>
        <rFont val="Arial"/>
        <family val="2"/>
      </rPr>
      <t xml:space="preserve">Film masking devices</t>
    </r>
    <r>
      <rPr>
        <b val="true"/>
        <sz val="8"/>
        <rFont val="Arial"/>
        <family val="2"/>
      </rPr>
      <t xml:space="preserve">*</t>
    </r>
  </si>
  <si>
    <t xml:space="preserve">Facilities shall ensure that film masking devices that can limit the illuminated area to a region equal to or smaller than the exposed portion of the film are available to all interpreting physicians interpreting for the facility.</t>
  </si>
  <si>
    <r>
      <rPr>
        <b val="true"/>
        <sz val="8"/>
        <rFont val="Arial"/>
        <family val="2"/>
      </rPr>
      <t xml:space="preserve">* </t>
    </r>
    <r>
      <rPr>
        <i val="true"/>
        <sz val="8"/>
        <rFont val="Arial"/>
        <family val="2"/>
      </rPr>
      <t xml:space="preserve">NA is acceptable for new units at existing facilities if these were previously evaluated and have not changed</t>
    </r>
  </si>
  <si>
    <t xml:space="preserve">Revision 2.0-20160302</t>
  </si>
  <si>
    <t xml:space="preserve">Print Area</t>
  </si>
  <si>
    <t xml:space="preserve">Medical University of South Carolina</t>
  </si>
  <si>
    <t xml:space="preserve">Page1,HVLPage,ExpChart,ImgQuality,Compg1,GraphAcryl,LeedsTO10</t>
  </si>
  <si>
    <t xml:space="preserve">Charleston, South Carolina</t>
  </si>
  <si>
    <t xml:space="preserve">All:</t>
  </si>
  <si>
    <t xml:space="preserve">Page1,HVLPage,ExpChart,ImgQuality,Compg1,Compg2,OutputGraphFl,OutputGraphDig,LeedsTO10</t>
  </si>
  <si>
    <t xml:space="preserve">Mammography System Compliance Inspection</t>
  </si>
  <si>
    <t xml:space="preserve">Measurement Parameter</t>
  </si>
  <si>
    <t xml:space="preserve">Last Year</t>
  </si>
  <si>
    <t xml:space="preserve">This Year</t>
  </si>
  <si>
    <t xml:space="preserve">Date:</t>
  </si>
  <si>
    <t xml:space="preserve">Inspector:</t>
  </si>
  <si>
    <t xml:space="preserve">Eugene Mah</t>
  </si>
  <si>
    <t xml:space="preserve">System Information</t>
  </si>
  <si>
    <t xml:space="preserve">Previous Date:</t>
  </si>
  <si>
    <t xml:space="preserve">Date</t>
  </si>
  <si>
    <t xml:space="preserve">Input Changes Only</t>
  </si>
  <si>
    <t xml:space="preserve">Inspector</t>
  </si>
  <si>
    <t xml:space="preserve">kV Set</t>
  </si>
  <si>
    <t xml:space="preserve">mAs Set</t>
  </si>
  <si>
    <t xml:space="preserve">Add Filt</t>
  </si>
  <si>
    <t xml:space="preserve">Target</t>
  </si>
  <si>
    <t xml:space="preserve">Filter</t>
  </si>
  <si>
    <t xml:space="preserve">kVp</t>
  </si>
  <si>
    <t xml:space="preserve">ms</t>
  </si>
  <si>
    <t xml:space="preserve">Dose (mGy)</t>
  </si>
  <si>
    <t xml:space="preserve">Dose rate (mGy/s)</t>
  </si>
  <si>
    <t xml:space="preserve">Corr kV</t>
  </si>
  <si>
    <t xml:space="preserve">Facility:</t>
  </si>
  <si>
    <t xml:space="preserve">Site Number:</t>
  </si>
  <si>
    <t xml:space="preserve">Department:</t>
  </si>
  <si>
    <t xml:space="preserve">Authorized Use:</t>
  </si>
  <si>
    <t xml:space="preserve">Area/Division:</t>
  </si>
  <si>
    <t xml:space="preserve">Date of Installation:</t>
  </si>
  <si>
    <t xml:space="preserve">Survey ID:</t>
  </si>
  <si>
    <t xml:space="preserve">Number of X-ray Tubes:</t>
  </si>
  <si>
    <t xml:space="preserve">Room Number:</t>
  </si>
  <si>
    <t xml:space="preserve">Accession Number:</t>
  </si>
  <si>
    <t xml:space="preserve">X-Ray Generator</t>
  </si>
  <si>
    <t xml:space="preserve">Manufacturer:</t>
  </si>
  <si>
    <t xml:space="preserve">Manufacture Date:</t>
  </si>
  <si>
    <t xml:space="preserve">Serial Number:</t>
  </si>
  <si>
    <t xml:space="preserve">Max kVp:</t>
  </si>
  <si>
    <t xml:space="preserve">Max mA:</t>
  </si>
  <si>
    <t xml:space="preserve">Accesssion Number:</t>
  </si>
  <si>
    <t xml:space="preserve">X-Ray Tube 1</t>
  </si>
  <si>
    <t xml:space="preserve">Tube Designation/Use:</t>
  </si>
  <si>
    <t xml:space="preserve">Target:</t>
  </si>
  <si>
    <t xml:space="preserve">Insert</t>
  </si>
  <si>
    <t xml:space="preserve">Filter:</t>
  </si>
  <si>
    <t xml:space="preserve">Focal Spot Sizes (mm)</t>
  </si>
  <si>
    <t xml:space="preserve">Housing</t>
  </si>
  <si>
    <t xml:space="preserve">Large:</t>
  </si>
  <si>
    <t xml:space="preserve">Small:</t>
  </si>
  <si>
    <t xml:space="preserve">Filtration</t>
  </si>
  <si>
    <t xml:space="preserve">Inherent:</t>
  </si>
  <si>
    <t xml:space="preserve">Added:</t>
  </si>
  <si>
    <t xml:space="preserve">Technique Chart</t>
  </si>
  <si>
    <t xml:space="preserve">Is this a breast tomosynthesis unit</t>
  </si>
  <si>
    <t xml:space="preserve">Compressed</t>
  </si>
  <si>
    <t xml:space="preserve">Fatty Breast</t>
  </si>
  <si>
    <t xml:space="preserve">50% Fatty - 50% Dense Breast</t>
  </si>
  <si>
    <t xml:space="preserve">Dense Breast</t>
  </si>
  <si>
    <t xml:space="preserve">Is this unit used for screening only?</t>
  </si>
  <si>
    <t xml:space="preserve">Breast</t>
  </si>
  <si>
    <t xml:space="preserve">Thickness</t>
  </si>
  <si>
    <t xml:space="preserve">Target/Filter</t>
  </si>
  <si>
    <t xml:space="preserve">mAs</t>
  </si>
  <si>
    <t xml:space="preserve">Inspection Results</t>
  </si>
  <si>
    <t xml:space="preserve">&lt;3 cm</t>
  </si>
  <si>
    <t xml:space="preserve">Enter 1 for YES, 2 for NO, 3 for NA</t>
  </si>
  <si>
    <t xml:space="preserve">Target 1:</t>
  </si>
  <si>
    <t xml:space="preserve">3 to 5 cm</t>
  </si>
  <si>
    <t xml:space="preserve">DHEC Registration sticker is present, clearly visible and legible</t>
  </si>
  <si>
    <t xml:space="preserve">Target 2:</t>
  </si>
  <si>
    <t xml:space="preserve">5 to 7 cm</t>
  </si>
  <si>
    <t xml:space="preserve">DHEC form SC-RAH-20 “Notice to Employees” posted or referenced</t>
  </si>
  <si>
    <t xml:space="preserve">Filter 1:</t>
  </si>
  <si>
    <t xml:space="preserve">&gt;7 cm</t>
  </si>
  <si>
    <t xml:space="preserve">Radiation warning label posted on the generator control panel</t>
  </si>
  <si>
    <t xml:space="preserve">Filter 2:</t>
  </si>
  <si>
    <t xml:space="preserve">Operator manuals are available.</t>
  </si>
  <si>
    <t xml:space="preserve">Filter 3:</t>
  </si>
  <si>
    <t xml:space="preserve">Monthly radiation monitoring reports are posted.</t>
  </si>
  <si>
    <t xml:space="preserve">Rule Number</t>
  </si>
  <si>
    <t xml:space="preserve">Compliance</t>
  </si>
  <si>
    <t xml:space="preserve">Added</t>
  </si>
  <si>
    <t xml:space="preserve">DHEC RHB 2.5.1.1</t>
  </si>
  <si>
    <t xml:space="preserve">Mammography Unit Assembly Evaluation</t>
  </si>
  <si>
    <t xml:space="preserve">DHEC RHB 10.2.1</t>
  </si>
  <si>
    <t xml:space="preserve">Free-standing unit is mechanically stable</t>
  </si>
  <si>
    <t xml:space="preserve">DHEC RHB 4.3.1</t>
  </si>
  <si>
    <t xml:space="preserve">All moving parts move smoothly, without obstructions to motion</t>
  </si>
  <si>
    <t xml:space="preserve">Target/Filter:</t>
  </si>
  <si>
    <t xml:space="preserve">All locks and detents work properly</t>
  </si>
  <si>
    <t xml:space="preserve">kVp:</t>
  </si>
  <si>
    <t xml:space="preserve">Image receptor holder assembly is free from vibrations</t>
  </si>
  <si>
    <t xml:space="preserve">Density:</t>
  </si>
  <si>
    <t xml:space="preserve">Image receptor slides smoothly into holder assembly</t>
  </si>
  <si>
    <t xml:space="preserve">Image receptor is held securely by assembly in any orientation</t>
  </si>
  <si>
    <t xml:space="preserve">Compressed breast thickness scale accurate to ±5mm, reproducible to ±2 mm</t>
  </si>
  <si>
    <t xml:space="preserve">Patient or operator is not exposed to sharp or rough edges, or other hazards</t>
  </si>
  <si>
    <t xml:space="preserve">Operator technique control charts are posted</t>
  </si>
  <si>
    <t xml:space="preserve">Operator protected during exposure by adequate radiation shielding</t>
  </si>
  <si>
    <t xml:space="preserve">All indicator lights working properly</t>
  </si>
  <si>
    <t xml:space="preserve">Auto decompression can be overridden to maintain compression (and status displayed)</t>
  </si>
  <si>
    <t xml:space="preserve">50/50 Breast</t>
  </si>
  <si>
    <t xml:space="preserve">MQSA Equipment Standards</t>
  </si>
  <si>
    <t xml:space="preserve">Tube-receptor assembly can be fixed into any operating position and does not move once fixed into position</t>
  </si>
  <si>
    <t xml:space="preserve">Autodecompression can be overridden to maintain compression</t>
  </si>
  <si>
    <t xml:space="preserve">Tube-receptor assembly locking mechanism does not fail during power interruption</t>
  </si>
  <si>
    <t xml:space="preserve">Manual emergency compression release in the event of a power failure</t>
  </si>
  <si>
    <t xml:space="preserve">Image Receptor Sizes 18 x 24 &amp; 24 x 30 are available</t>
  </si>
  <si>
    <t xml:space="preserve">Moving grids are present for all image receptor sizes</t>
  </si>
  <si>
    <t xml:space="preserve">Magnification can be done without grid</t>
  </si>
  <si>
    <t xml:space="preserve">Beam limiting device allows useful beam to extend beyond chest wall edge of receptor</t>
  </si>
  <si>
    <t xml:space="preserve">Average illumination of the light field is at least 160 lux</t>
  </si>
  <si>
    <t xml:space="preserve">Room Number</t>
  </si>
  <si>
    <t xml:space="preserve">Magnification mode is available for non-interventional problem solving procedures</t>
  </si>
  <si>
    <t xml:space="preserve">System provides magnification factor between 1.4 – 2.0</t>
  </si>
  <si>
    <t xml:space="preserve">Prior indication of selected focal spot is provided</t>
  </si>
  <si>
    <t xml:space="preserve">Prior indication of selected target is provided</t>
  </si>
  <si>
    <t xml:space="preserve">900.12(b)(3i)</t>
  </si>
  <si>
    <t xml:space="preserve">Tube-receptor can be fixed into any operating position and does not move</t>
  </si>
  <si>
    <t xml:space="preserve">Post exposure display of target/focal spot is provided</t>
  </si>
  <si>
    <t xml:space="preserve">900.12(b)(3ii)</t>
  </si>
  <si>
    <t xml:space="preserve">Tube-receptor locking mechanism does not fail during power interruption</t>
  </si>
  <si>
    <t xml:space="preserve">Initial power driven compression can be activated hands-free from both sides</t>
  </si>
  <si>
    <t xml:space="preserve">900.12(b)(4i)</t>
  </si>
  <si>
    <t xml:space="preserve">Fine adjustment of compression can be activated from both sides</t>
  </si>
  <si>
    <t xml:space="preserve">900.12(b)(4ii)</t>
  </si>
  <si>
    <t xml:space="preserve">Moving grids are present for all image receptor sizessizes</t>
  </si>
  <si>
    <t xml:space="preserve">Compression paddles match the sizes of all image receptors</t>
  </si>
  <si>
    <t xml:space="preserve">900.12(b)(4iii)</t>
  </si>
  <si>
    <t xml:space="preserve">Compression paddles do not flex by more than 1 cm</t>
  </si>
  <si>
    <t xml:space="preserve">900.12(b)(5i)</t>
  </si>
  <si>
    <t xml:space="preserve">Beam limiting device allows useful beam to extend beyond chest wall edge</t>
  </si>
  <si>
    <t xml:space="preserve">Compression paddles are flat and parallel to the breast support table</t>
  </si>
  <si>
    <t xml:space="preserve">900.12(b)(5ii)</t>
  </si>
  <si>
    <t xml:space="preserve">Chest wall edge of the compression paddle is straight and parallel to the edge of the receptor</t>
  </si>
  <si>
    <t xml:space="preserve">900.12(b)(6i)</t>
  </si>
  <si>
    <t xml:space="preserve">Magnification mode available for non-interventional problem solving</t>
  </si>
  <si>
    <t xml:space="preserve">Chest wall edge may be bent upwards for patient comfort and does not appear in the image</t>
  </si>
  <si>
    <t xml:space="preserve">900.12(b)(6ii)</t>
  </si>
  <si>
    <t xml:space="preserve">X-ray field extends beyond the chest wall edge of the receptor</t>
  </si>
  <si>
    <t xml:space="preserve">900.12(b)(7i)</t>
  </si>
  <si>
    <t xml:space="preserve">Manual selection of mAs or mA and/or time is available</t>
  </si>
  <si>
    <t xml:space="preserve">Prior indication of selected technique factors is provided</t>
  </si>
  <si>
    <t xml:space="preserve">900.12(b)(7iii)</t>
  </si>
  <si>
    <t xml:space="preserve">Post exposure display of technique factors is provided for AEC exposures</t>
  </si>
  <si>
    <t xml:space="preserve">900.12(b)(8)(iB)</t>
  </si>
  <si>
    <t xml:space="preserve">AEC mode is operable in all combinations of equipment configuration</t>
  </si>
  <si>
    <t xml:space="preserve">AEC sensor positioning is flexible</t>
  </si>
  <si>
    <t xml:space="preserve">900.12(b)(8)(iiA)</t>
  </si>
  <si>
    <t xml:space="preserve">AEC sensor position and size is indicated on the compression paddle</t>
  </si>
  <si>
    <t xml:space="preserve">2D MGD:</t>
  </si>
  <si>
    <t xml:space="preserve">900.12(b)(8)(iiB)</t>
  </si>
  <si>
    <t xml:space="preserve">Selected position of the AEC sensor is clearly indicated</t>
  </si>
  <si>
    <t xml:space="preserve">mGy/mAs:</t>
  </si>
  <si>
    <t xml:space="preserve">900.12(b)(8)(iiC)</t>
  </si>
  <si>
    <t xml:space="preserve">AEC density control setting is provided</t>
  </si>
  <si>
    <t xml:space="preserve">mGy/s:</t>
  </si>
  <si>
    <t xml:space="preserve">900.12(b)(8)(iiD)</t>
  </si>
  <si>
    <t xml:space="preserve">Chest wall edge of the compression paddle is straight and parallel to receptor</t>
  </si>
  <si>
    <t xml:space="preserve">X-ray film used is appropriate for mammography</t>
  </si>
  <si>
    <t xml:space="preserve">3D MGD:</t>
  </si>
  <si>
    <t xml:space="preserve">900.12(b)(8)(iiE)</t>
  </si>
  <si>
    <t xml:space="preserve">Chest wall edge may be bent upwards and does not appear in the image</t>
  </si>
  <si>
    <t xml:space="preserve">Intensifying screens used are appropriate for mammography and matched to the film used</t>
  </si>
  <si>
    <t xml:space="preserve">Combo 2D MGD:</t>
  </si>
  <si>
    <t xml:space="preserve">Film processing chemicals are appropriate for the film being used</t>
  </si>
  <si>
    <t xml:space="preserve">Combo 3D MGD:</t>
  </si>
  <si>
    <t xml:space="preserve">900.12(b)(9i)</t>
  </si>
  <si>
    <t xml:space="preserve">Lights for film illumination i.e. hot lights are available</t>
  </si>
  <si>
    <t xml:space="preserve">Combo 2D+3D MGD:</t>
  </si>
  <si>
    <t xml:space="preserve">900.12(b)(9ii)</t>
  </si>
  <si>
    <t xml:space="preserve">Film masking devices are available to all interpreting physicians</t>
  </si>
  <si>
    <t xml:space="preserve">System Resolution</t>
  </si>
  <si>
    <t xml:space="preserve">900.12(b)(9iii)</t>
  </si>
  <si>
    <t xml:space="preserve">900.12(b)(10i)</t>
  </si>
  <si>
    <t xml:space="preserve">Mammography Phototimer Technique Chart</t>
  </si>
  <si>
    <t xml:space="preserve">900.12(b)(10ii)</t>
  </si>
  <si>
    <t xml:space="preserve">Image Quality (Printer)</t>
  </si>
  <si>
    <t xml:space="preserve">900.12(b)(10iii)</t>
  </si>
  <si>
    <t xml:space="preserve">kV:</t>
  </si>
  <si>
    <t xml:space="preserve">900.12(b)(11)</t>
  </si>
  <si>
    <t xml:space="preserve">mA:</t>
  </si>
  <si>
    <t xml:space="preserve">900.12(b)(12)</t>
  </si>
  <si>
    <t xml:space="preserve">Intensifying screens used are appropriate for mammography and matched to film</t>
  </si>
  <si>
    <t xml:space="preserve">Bkg Density:</t>
  </si>
  <si>
    <t xml:space="preserve">900.12(b)(13)</t>
  </si>
  <si>
    <t xml:space="preserve">Inside disk:</t>
  </si>
  <si>
    <t xml:space="preserve">900.12(b)(14)</t>
  </si>
  <si>
    <t xml:space="preserve">Outside disk:</t>
  </si>
  <si>
    <t xml:space="preserve">900.12(b)(15)</t>
  </si>
  <si>
    <t xml:space="preserve">Difference:</t>
  </si>
  <si>
    <t xml:space="preserve">Comments</t>
  </si>
  <si>
    <t xml:space="preserve">Fibers:</t>
  </si>
  <si>
    <t xml:space="preserve">Specks:</t>
  </si>
  <si>
    <t xml:space="preserve">Masses:</t>
  </si>
  <si>
    <t xml:space="preserve">Image Quality (Acq Unit)</t>
  </si>
  <si>
    <t xml:space="preserve">2D kV:</t>
  </si>
  <si>
    <t xml:space="preserve">Exp Ind:</t>
  </si>
  <si>
    <t xml:space="preserve">Compression Force Indicator</t>
  </si>
  <si>
    <t xml:space="preserve">Indicated</t>
  </si>
  <si>
    <t xml:space="preserve">Measured</t>
  </si>
  <si>
    <t xml:space="preserve">After 20s</t>
  </si>
  <si>
    <t xml:space="preserve">Slip</t>
  </si>
  <si>
    <t xml:space="preserve">Mag kV:</t>
  </si>
  <si>
    <t xml:space="preserve">Power</t>
  </si>
  <si>
    <t xml:space="preserve">Manual</t>
  </si>
  <si>
    <t xml:space="preserve">Criteria:</t>
  </si>
  <si>
    <t xml:space="preserve">Minimum compression force – 25 lbs</t>
  </si>
  <si>
    <t xml:space="preserve">Maximum compression force – 45 lbs</t>
  </si>
  <si>
    <t xml:space="preserve">3D kV:</t>
  </si>
  <si>
    <t xml:space="preserve">BR-12 (cm)</t>
  </si>
  <si>
    <t xml:space="preserve">Difference</t>
  </si>
  <si>
    <t xml:space="preserve">Mean:</t>
  </si>
  <si>
    <t xml:space="preserve">StDev:</t>
  </si>
  <si>
    <t xml:space="preserve">Difference between indicated and actual thickness is ± 5mm</t>
  </si>
  <si>
    <t xml:space="preserve">SNR:</t>
  </si>
  <si>
    <t xml:space="preserve">CNR:</t>
  </si>
  <si>
    <t xml:space="preserve">Comment Page 1</t>
  </si>
  <si>
    <t xml:space="preserve">Paddle flex is less than 1 cm</t>
  </si>
  <si>
    <t xml:space="preserve">Compression thickness indicator:</t>
  </si>
  <si>
    <t xml:space="preserve">Overall unit assembly</t>
  </si>
  <si>
    <t xml:space="preserve">Focal spot:</t>
  </si>
  <si>
    <t xml:space="preserve">mAs:</t>
  </si>
  <si>
    <t xml:space="preserve">EI:</t>
  </si>
  <si>
    <t xml:space="preserve">Acceptable:</t>
  </si>
  <si>
    <t xml:space="preserve">Comments:</t>
  </si>
  <si>
    <t xml:space="preserve">Do not exceed 390 chars</t>
  </si>
  <si>
    <t xml:space="preserve">Paddle flex is less than 1 cm:</t>
  </si>
  <si>
    <t xml:space="preserve">New:</t>
  </si>
  <si>
    <t xml:space="preserve">Overall unit assembly:</t>
  </si>
  <si>
    <t xml:space="preserve">Light Field Brightness</t>
  </si>
  <si>
    <t xml:space="preserve">Measurements (lux)</t>
  </si>
  <si>
    <t xml:space="preserve">Average Illumination</t>
  </si>
  <si>
    <t xml:space="preserve">1st quad.</t>
  </si>
  <si>
    <t xml:space="preserve">2nd quad.</t>
  </si>
  <si>
    <t xml:space="preserve">3rd quad.</t>
  </si>
  <si>
    <t xml:space="preserve">4th quad.</t>
  </si>
  <si>
    <t xml:space="preserve">(lux)</t>
  </si>
  <si>
    <t xml:space="preserve">Light Field/X-ray Field Alignment</t>
  </si>
  <si>
    <t xml:space="preserve">SID (cm):</t>
  </si>
  <si>
    <t xml:space="preserve">24x30</t>
  </si>
  <si>
    <t xml:space="preserve">18x24</t>
  </si>
  <si>
    <t xml:space="preserve">Small breast</t>
  </si>
  <si>
    <t xml:space="preserve">Left</t>
  </si>
  <si>
    <t xml:space="preserve">Center</t>
  </si>
  <si>
    <t xml:space="preserve">Right</t>
  </si>
  <si>
    <t xml:space="preserve">Tomo</t>
  </si>
  <si>
    <t xml:space="preserve">Receptor:</t>
  </si>
  <si>
    <t xml:space="preserve">Left:</t>
  </si>
  <si>
    <t xml:space="preserve">Right:</t>
  </si>
  <si>
    <t xml:space="preserve">Anterior:</t>
  </si>
  <si>
    <t xml:space="preserve">Chest Wall:</t>
  </si>
  <si>
    <t xml:space="preserve">Enter deviation in cm</t>
  </si>
  <si>
    <t xml:space="preserve">% Deviation</t>
  </si>
  <si>
    <t xml:space="preserve">No visible artifacts in the images</t>
  </si>
  <si>
    <t xml:space="preserve">Left-Right</t>
  </si>
  <si>
    <t xml:space="preserve">Ant-Chest</t>
  </si>
  <si>
    <t xml:space="preserve">Sum of left and right edge deviation is less than 2% SID</t>
  </si>
  <si>
    <t xml:space="preserve">Sum of anterior and chest wall edge deviation is less than 2% SID</t>
  </si>
  <si>
    <t xml:space="preserve">Average light field illumination &gt;= 160 lux.</t>
  </si>
  <si>
    <t xml:space="preserve">Enter deviation in cm. Positive deviation indicates x-ray field extends beyond light field</t>
  </si>
  <si>
    <t xml:space="preserve">X-ray Field/Image Receptor Alignment</t>
  </si>
  <si>
    <t xml:space="preserve">Light fField/X-ray Field Alignment</t>
  </si>
  <si>
    <t xml:space="preserve">Light Field/X-ray Field % Deviation</t>
  </si>
  <si>
    <t xml:space="preserve">Paddle:</t>
  </si>
  <si>
    <t xml:space="preserve">Enter deviation in cm. Positive deviation indicates x-ray field extends beyond image receptor</t>
  </si>
  <si>
    <t xml:space="preserve">Left-Right:</t>
  </si>
  <si>
    <t xml:space="preserve">Ant-Chest:</t>
  </si>
  <si>
    <t xml:space="preserve">X-ray Field/Image Receptor % Deviation</t>
  </si>
  <si>
    <t xml:space="preserve">Sum of left/right and chest wall/anterior deviation is less than 2% SID</t>
  </si>
  <si>
    <t xml:space="preserve">Chest wall edge of the compression paddle is not visible in the image</t>
  </si>
  <si>
    <t xml:space="preserve">X-ray field does not extend beyond image receptor by more than 2% SID</t>
  </si>
  <si>
    <t xml:space="preserve">X-ray field extends beyond the chest wall edge of image receptor.</t>
  </si>
  <si>
    <t xml:space="preserve">X-ray field does not fall within the image receptor by more than 2% SID on the right, left or chest wall side</t>
  </si>
  <si>
    <t xml:space="preserve">X-ray field dose not fall within the image receptor by more than 4% SID on the anterior side</t>
  </si>
  <si>
    <t xml:space="preserve">Difference between chest wall edge of the receptor and compression paddle is less than 1% SID</t>
  </si>
  <si>
    <t xml:space="preserve">Mode (2D/3D):</t>
  </si>
  <si>
    <t xml:space="preserve">AEC Mode:</t>
  </si>
  <si>
    <t xml:space="preserve">AEC Position:</t>
  </si>
  <si>
    <t xml:space="preserve">Reported</t>
  </si>
  <si>
    <t xml:space="preserve">lp/mm:</t>
  </si>
  <si>
    <t xml:space="preserve">(cm)</t>
  </si>
  <si>
    <t xml:space="preserve">kV</t>
  </si>
  <si>
    <t xml:space="preserve">EI</t>
  </si>
  <si>
    <t xml:space="preserve">MGD (mGy)</t>
  </si>
  <si>
    <t xml:space="preserve">Deviation</t>
  </si>
  <si>
    <t xml:space="preserve">Previous:</t>
  </si>
  <si>
    <t xml:space="preserve">Limiting system resolution must be 7 lp/mm or higher in conventional/2D mode</t>
  </si>
  <si>
    <t xml:space="preserve">Limiting system resolution must be 3 lp/mm or higher in 3D mode</t>
  </si>
  <si>
    <t xml:space="preserve">AEC Thickness Tracking – 2D</t>
  </si>
  <si>
    <t xml:space="preserve">Dose Table:</t>
  </si>
  <si>
    <t xml:space="preserve">Enter -1 if not applicable</t>
  </si>
  <si>
    <t xml:space="preserve">Corrected</t>
  </si>
  <si>
    <t xml:space="preserve">Average:</t>
  </si>
  <si>
    <t xml:space="preserve">Mean pixel value of each image is within 10% of the average pixel value</t>
  </si>
  <si>
    <t xml:space="preserve">Mag:</t>
  </si>
  <si>
    <t xml:space="preserve">AEC Thickness Tracking – 3D</t>
  </si>
  <si>
    <t xml:space="preserve">AEC Density Control</t>
  </si>
  <si>
    <t xml:space="preserve">Density</t>
  </si>
  <si>
    <t xml:space="preserve">Change</t>
  </si>
  <si>
    <t xml:space="preserve">Acceptable</t>
  </si>
  <si>
    <t xml:space="preserve">Selenia</t>
  </si>
  <si>
    <t xml:space="preserve">Selenia Dimensions</t>
  </si>
  <si>
    <t xml:space="preserve">Low</t>
  </si>
  <si>
    <t xml:space="preserve">High</t>
  </si>
  <si>
    <t xml:space="preserve">Change in pixel value at each density step is within specified ranges</t>
  </si>
  <si>
    <t xml:space="preserve">Image Quality Evaluation</t>
  </si>
  <si>
    <t xml:space="preserve">Printer</t>
  </si>
  <si>
    <t xml:space="preserve">Acq Workstation</t>
  </si>
  <si>
    <t xml:space="preserve">Review Workstation</t>
  </si>
  <si>
    <t xml:space="preserve">Mean Glandular Dose – 2D</t>
  </si>
  <si>
    <t xml:space="preserve">Normal</t>
  </si>
  <si>
    <t xml:space="preserve">Mag</t>
  </si>
  <si>
    <t xml:space="preserve">Phantom:</t>
  </si>
  <si>
    <t xml:space="preserve">Workstation:</t>
  </si>
  <si>
    <t xml:space="preserve">Background Density:</t>
  </si>
  <si>
    <t xml:space="preserve">Air KERMA</t>
  </si>
  <si>
    <t xml:space="preserve">Time (s)</t>
  </si>
  <si>
    <t xml:space="preserve">(mGy)</t>
  </si>
  <si>
    <t xml:space="preserve">HVL:</t>
  </si>
  <si>
    <t xml:space="preserve">ESE (mGy):</t>
  </si>
  <si>
    <t xml:space="preserve">DGN (mrad/R):</t>
  </si>
  <si>
    <t xml:space="preserve">MGD (mGy):</t>
  </si>
  <si>
    <t xml:space="preserve">Prev MGD (mGy):</t>
  </si>
  <si>
    <t xml:space="preserve">2D – Must be able to see 5 fibers, 4 speck groups, 4 masses</t>
  </si>
  <si>
    <t xml:space="preserve">% Change:</t>
  </si>
  <si>
    <t xml:space="preserve">3D – Must be able to see 4 fibers, 3 speck groups, 3 masses</t>
  </si>
  <si>
    <t xml:space="preserve">Coeff of Var:</t>
  </si>
  <si>
    <t xml:space="preserve">MGD is less than 3 mGy</t>
  </si>
  <si>
    <t xml:space="preserve">Deviation from Reported MGD:</t>
  </si>
  <si>
    <t xml:space="preserve">Deviation from reported MGD is less than15%</t>
  </si>
  <si>
    <t xml:space="preserve">mAs at 3 mGy:</t>
  </si>
  <si>
    <t xml:space="preserve">Mean Glandular Dose – 3D</t>
  </si>
  <si>
    <t xml:space="preserve">MGD for 2D + 3D acquisitions is less than 3 mGy</t>
  </si>
  <si>
    <t xml:space="preserve">Mean Glandular Dose – Combo</t>
  </si>
  <si>
    <t xml:space="preserve">Combo Mode 2D</t>
  </si>
  <si>
    <t xml:space="preserve">Combo Mode 3D</t>
  </si>
  <si>
    <t xml:space="preserve">Combo MGD (2D + 3D):</t>
  </si>
  <si>
    <t xml:space="preserve">Prev Combo MGD:</t>
  </si>
  <si>
    <t xml:space="preserve">kVp Accuracy and Output</t>
  </si>
  <si>
    <t xml:space="preserve">Meter:</t>
  </si>
  <si>
    <t xml:space="preserve">Calibration Date:</t>
  </si>
  <si>
    <t xml:space="preserve">Serial #:</t>
  </si>
  <si>
    <t xml:space="preserve">Calibration Due:</t>
  </si>
  <si>
    <t xml:space="preserve">Measured Values</t>
  </si>
  <si>
    <t xml:space="preserve">mGy/mAs</t>
  </si>
  <si>
    <t xml:space="preserve">Combo MGD:</t>
  </si>
  <si>
    <t xml:space="preserve">Signal to Noise Ratio/Contrast to Noise Ratio</t>
  </si>
  <si>
    <t xml:space="preserve">Current</t>
  </si>
  <si>
    <t xml:space="preserve">Previous</t>
  </si>
  <si>
    <t xml:space="preserve">kV accuracy is &lt;= 5%</t>
  </si>
  <si>
    <t xml:space="preserve">SNR must be &gt;= 40</t>
  </si>
  <si>
    <t xml:space="preserve">CNR does not change by more than 15%</t>
  </si>
  <si>
    <t xml:space="preserve">SN:</t>
  </si>
  <si>
    <t xml:space="preserve">kVp Accuracy</t>
  </si>
  <si>
    <t xml:space="preserve">Error (%)</t>
  </si>
  <si>
    <t xml:space="preserve">kV, Exposure, and Output Reproducibility</t>
  </si>
  <si>
    <t xml:space="preserve">kVp accurate to within 5% of indicated</t>
  </si>
  <si>
    <t xml:space="preserve">kVp and Output Reproducibility</t>
  </si>
  <si>
    <t xml:space="preserve">Std Dev:</t>
  </si>
  <si>
    <t xml:space="preserve">Coefficient of variation &lt;= 2%</t>
  </si>
  <si>
    <t xml:space="preserve">Minimum acceptable output is 7 mGy/s at 28 kVp for Mo target</t>
  </si>
  <si>
    <t xml:space="preserve">Minimum acceptable output is 2 mGy/s at 28 kVp for W target</t>
  </si>
  <si>
    <t xml:space="preserve">Exposure Linearity</t>
  </si>
  <si>
    <t xml:space="preserve">Coefficient of linearity is &lt;= 10%</t>
  </si>
  <si>
    <t xml:space="preserve">Coeff of Linearity:</t>
  </si>
  <si>
    <t xml:space="preserve">Unit Can Maintain Output for 3 sec at 28 kVp</t>
  </si>
  <si>
    <t xml:space="preserve">Half Value Layer – 2D</t>
  </si>
  <si>
    <t xml:space="preserve">Compression paddle used?</t>
  </si>
  <si>
    <t xml:space="preserve">Set mAs</t>
  </si>
  <si>
    <t xml:space="preserve">Al (mm)</t>
  </si>
  <si>
    <t xml:space="preserve">Air Kerma (mGy)</t>
  </si>
  <si>
    <t xml:space="preserve">HVL</t>
  </si>
  <si>
    <t xml:space="preserve">0 mm</t>
  </si>
  <si>
    <t xml:space="preserve">Min</t>
  </si>
  <si>
    <t xml:space="preserve">Max</t>
  </si>
  <si>
    <t xml:space="preserve">Half Value Layer</t>
  </si>
  <si>
    <t xml:space="preserve">HVL is between the minimum and maximum limits</t>
  </si>
  <si>
    <t xml:space="preserve">Half Value Layer – 3D</t>
  </si>
  <si>
    <t xml:space="preserve">Mo/Rh targets – HVL is between the minimum and maximum limits</t>
  </si>
  <si>
    <t xml:space="preserve">W targets – HVL is above the minimum limit</t>
  </si>
  <si>
    <t xml:space="preserve">QC Manual Version:</t>
  </si>
  <si>
    <t xml:space="preserve">Workstation</t>
  </si>
  <si>
    <t xml:space="preserve">Acquisition Unit</t>
  </si>
  <si>
    <t xml:space="preserve">2D</t>
  </si>
  <si>
    <t xml:space="preserve">3D</t>
  </si>
  <si>
    <t xml:space="preserve">Signal to Noise</t>
  </si>
  <si>
    <t xml:space="preserve">Mean</t>
  </si>
  <si>
    <t xml:space="preserve">SD</t>
  </si>
  <si>
    <t xml:space="preserve">In acrylic:</t>
  </si>
  <si>
    <t xml:space="preserve">Background:</t>
  </si>
  <si>
    <t xml:space="preserve">Previous Year Comments</t>
  </si>
  <si>
    <t xml:space="preserve">**Patient exposure/dose measurements from the previous report were not posted at the time of inspection.  The exposure measurements provided with this report should be posted near the operator's console.</t>
  </si>
  <si>
    <t xml:space="preserve">Additional Comments:</t>
  </si>
  <si>
    <t xml:space="preserve">**Monthly radiation monitoring reports were not available at the time of inspection.  These should be posted in accordance with the requirements of the radiation safety office.</t>
  </si>
  <si>
    <t xml:space="preserve">A copy of the fluoroscopic skin entrance doses (attached) must be posted on the unit in a location visible to the operator (DHEC RHB 4.9.4.5.6).</t>
  </si>
  <si>
    <t xml:space="preserve">All lead aprons must be inspected and documented on an annual basis (DHEC RHB 4.2.14.7).  Please provide a copy of documentation of inspection or arrange to have lead aprons inspected.</t>
  </si>
  <si>
    <t xml:space="preserve">**The DHEC registration tag was not present on the system or was damaged and should be replaced.  Arrangements must be made with the Radiation Safety Office to obtain the required registration tag.</t>
  </si>
  <si>
    <t xml:space="preserve">Exposure to Dose Conversion Factors Mo/Mo for 4.2cm 50/50 Breast</t>
  </si>
  <si>
    <t xml:space="preserve">Exposure to Dose Conversion Factors Mo/Rh for 4.2 cm 50/50 Breast</t>
  </si>
  <si>
    <t xml:space="preserve">Exposure to Dose Conversion Factors Rh/Rh for 4.2cm 50/50 Breast</t>
  </si>
  <si>
    <t xml:space="preserve">Exposure to Dose Conversion Factors W/Rh for 4.2cm 50/50 Breast</t>
  </si>
  <si>
    <t xml:space="preserve">Exposure to Dose Conversion Factors W/Ag for 4.2cm 50/50 Breast</t>
  </si>
  <si>
    <t xml:space="preserve">Exposure to Dose Conversion Factors W/Al for 4.2cm 50/50 Breast</t>
  </si>
  <si>
    <t xml:space="preserve">kV Accuracy/Output</t>
  </si>
  <si>
    <t xml:space="preserve">Calculate Radiation output (mGy/mAs and mGy/s) as a function of kV^2</t>
  </si>
  <si>
    <t xml:space="preserve">Radcal kV correction for Hologic Selenia/Dimension</t>
  </si>
  <si>
    <t xml:space="preserve">kV^2</t>
  </si>
  <si>
    <t xml:space="preserve">Dimension</t>
  </si>
  <si>
    <t xml:space="preserve">W/Rh</t>
  </si>
  <si>
    <t xml:space="preserve">W/Ag</t>
  </si>
  <si>
    <t xml:space="preserve">W/Al</t>
  </si>
  <si>
    <t xml:space="preserve">Slope:</t>
  </si>
  <si>
    <t xml:space="preserve">Intercept:</t>
  </si>
  <si>
    <t xml:space="preserve">R^2:</t>
  </si>
  <si>
    <t xml:space="preserve">C</t>
  </si>
  <si>
    <t xml:space="preserve">Critiera:</t>
  </si>
  <si>
    <t xml:space="preserve">Min HVL &gt; kV/100 (no paddle)</t>
  </si>
  <si>
    <t xml:space="preserve">Mo</t>
  </si>
  <si>
    <t xml:space="preserve">Min HVL &gt; kV/100 + 0.03 (with paddle)</t>
  </si>
  <si>
    <t xml:space="preserve">Rh</t>
  </si>
  <si>
    <t xml:space="preserve">Max HVL &lt; kV/100 + C</t>
  </si>
  <si>
    <t xml:space="preserve">DGN</t>
  </si>
  <si>
    <t xml:space="preserve">Mo/Mo</t>
  </si>
  <si>
    <t xml:space="preserve">Mo/Rh</t>
  </si>
  <si>
    <t xml:space="preserve">Rh/Rh</t>
  </si>
  <si>
    <t xml:space="preserve">Radcal kV Correction for Hologic Selenia</t>
  </si>
  <si>
    <t xml:space="preserve">kV^0</t>
  </si>
  <si>
    <t xml:space="preserve">kV^1</t>
  </si>
  <si>
    <t xml:space="preserve">kV^3</t>
  </si>
  <si>
    <t xml:space="preserve">kV^4</t>
  </si>
  <si>
    <t xml:space="preserve">kV^5</t>
  </si>
  <si>
    <t xml:space="preserve">kV^6</t>
  </si>
  <si>
    <t xml:space="preserve">&lt;</t>
  </si>
  <si>
    <t xml:space="preserve">&gt;=</t>
  </si>
  <si>
    <t xml:space="preserve">Minimum true value is 21.8 kV, corresponding to a Radcal value near 25.03 kV.</t>
  </si>
  <si>
    <t xml:space="preserve">Reduced accuracy between true values of 24 to 27 kV. Max Radcal value is 40.47 kV.</t>
  </si>
  <si>
    <t xml:space="preserve">Minimum true value is 21.8 kV, corresponding to a Radcal value near 25.04 kV.</t>
  </si>
  <si>
    <t xml:space="preserve">Poor accuracy between true values of 25.35 to 31.85 kV. Max Radcal value is 37.1 kV.</t>
  </si>
  <si>
    <t xml:space="preserve">Radcal kV Correction for Hologic Dimension</t>
  </si>
  <si>
    <t xml:space="preserve">Barracuda/MPD kVp correction table for Hologic Selenia</t>
  </si>
  <si>
    <t xml:space="preserve">W/Rh (RQ M6)</t>
  </si>
  <si>
    <t xml:space="preserve">W/Ag (RQ M10)</t>
  </si>
  <si>
    <t xml:space="preserve">LFS</t>
  </si>
  <si>
    <t xml:space="preserve">SFS</t>
  </si>
  <si>
    <t xml:space="preserve">28.7 &lt; kV &lt; 30.1</t>
  </si>
  <si>
    <t xml:space="preserve">CNR Correction (XX8xxxxx series detectors)</t>
  </si>
  <si>
    <t xml:space="preserve">Thickness (cm)</t>
  </si>
  <si>
    <t xml:space="preserve">Stereotactic biopsy</t>
  </si>
  <si>
    <t xml:space="preserve">CE2D</t>
  </si>
  <si>
    <t xml:space="preserve">Tomo 15 Proj STD</t>
  </si>
  <si>
    <t xml:space="preserve">Tomo 15 Proj ENH</t>
  </si>
  <si>
    <t xml:space="preserve">CNR Correction (Selenia Dimension W/Rh)</t>
  </si>
  <si>
    <t xml:space="preserve">mm Al.</t>
  </si>
  <si>
    <t xml:space="preserve">Avg. Exp.</t>
  </si>
  <si>
    <t xml:space="preserve">DATA (1/2)</t>
  </si>
  <si>
    <t xml:space="preserve">Data Al</t>
  </si>
  <si>
    <t xml:space="preserve">Data Exp</t>
  </si>
  <si>
    <t xml:space="preserve">LN(EXP)</t>
  </si>
  <si>
    <t xml:space="preserve">GENERAL</t>
  </si>
  <si>
    <t xml:space="preserve">Enter Radcal kV reading in the light-blue cell under the appropriate anode-filter combination.</t>
  </si>
  <si>
    <t xml:space="preserve">Read the true corrected kV in the adjacent cell to the right.</t>
  </si>
  <si>
    <t xml:space="preserve">If that cell is light green, the corrected kV is accurate.</t>
  </si>
  <si>
    <t xml:space="preserve">If the cell is red, the entered kV is out of range and the correction should not be used.</t>
  </si>
  <si>
    <t xml:space="preserve">If the cell is light yellow, the entered value is in a reduced-accuracy range; try the other filter.</t>
  </si>
  <si>
    <t xml:space="preserve">Tungsten-Rhodium (W / Rh)</t>
  </si>
  <si>
    <t xml:space="preserve">Radcal kV</t>
  </si>
  <si>
    <t xml:space="preserve">True kV</t>
  </si>
  <si>
    <t xml:space="preserve">Tungsten-Silver (W / Ag)</t>
  </si>
  <si>
    <t xml:space="preserve">Pass/Fail</t>
  </si>
  <si>
    <t xml:space="preserve">Pass</t>
  </si>
  <si>
    <t xml:space="preserve">Fail</t>
  </si>
  <si>
    <t xml:space="preserve">Pass/Fail/NA</t>
  </si>
  <si>
    <t xml:space="preserve">NA</t>
  </si>
  <si>
    <t xml:space="preserve">Phantom Scores</t>
  </si>
  <si>
    <t xml:space="preserve">Sheet</t>
  </si>
  <si>
    <t xml:space="preserve">MAMMO_HOL</t>
  </si>
  <si>
    <t xml:space="preserve">Light field</t>
  </si>
  <si>
    <t xml:space="preserve">Resolution</t>
  </si>
  <si>
    <t xml:space="preserve">2D MGD</t>
  </si>
  <si>
    <t xml:space="preserve">3D MGD</t>
  </si>
  <si>
    <t xml:space="preserve">Combo MGD</t>
  </si>
  <si>
    <t xml:space="preserve">Output</t>
  </si>
  <si>
    <t xml:space="preserve">Linearity</t>
  </si>
  <si>
    <t xml:space="preserve">Acq</t>
  </si>
  <si>
    <t xml:space="preserve">SNR</t>
  </si>
  <si>
    <t xml:space="preserve">CNR</t>
  </si>
</sst>
</file>

<file path=xl/styles.xml><?xml version="1.0" encoding="utf-8"?>
<styleSheet xmlns="http://schemas.openxmlformats.org/spreadsheetml/2006/main">
  <numFmts count="20">
    <numFmt numFmtId="164" formatCode="General"/>
    <numFmt numFmtId="165" formatCode="[$$-409]#,##0.00;[RED]\-[$$-409]#,##0.00"/>
    <numFmt numFmtId="166" formatCode="#,##0"/>
    <numFmt numFmtId="167" formatCode="0"/>
    <numFmt numFmtId="168" formatCode="\$#,##0\ ;&quot;($&quot;#,##0\)"/>
    <numFmt numFmtId="169" formatCode="0.00"/>
    <numFmt numFmtId="170" formatCode="DD\-MMM\-YYYY"/>
    <numFmt numFmtId="171" formatCode="MMM\-YYYY"/>
    <numFmt numFmtId="172" formatCode="MM/DD/YY"/>
    <numFmt numFmtId="173" formatCode="0.0"/>
    <numFmt numFmtId="174" formatCode="@"/>
    <numFmt numFmtId="175" formatCode="M/D/YYYY"/>
    <numFmt numFmtId="176" formatCode="DD\-MMM\-YY"/>
    <numFmt numFmtId="177" formatCode="0.00E+000"/>
    <numFmt numFmtId="178" formatCode="0.000"/>
    <numFmt numFmtId="179" formatCode="0.00%"/>
    <numFmt numFmtId="180" formatCode="&quot;TRUE&quot;;&quot;TRUE&quot;;&quot;FALSE&quot;"/>
    <numFmt numFmtId="181" formatCode="0.0%"/>
    <numFmt numFmtId="182" formatCode="0.000000"/>
    <numFmt numFmtId="183" formatCode="0.000#"/>
  </numFmts>
  <fonts count="56">
    <font>
      <sz val="11"/>
      <color rgb="FF000000"/>
      <name val="Arial1"/>
      <family val="0"/>
    </font>
    <font>
      <sz val="10"/>
      <name val="Arial"/>
      <family val="0"/>
    </font>
    <font>
      <sz val="10"/>
      <name val="Arial"/>
      <family val="0"/>
    </font>
    <font>
      <sz val="10"/>
      <name val="Arial"/>
      <family val="0"/>
    </font>
    <font>
      <b val="true"/>
      <i val="true"/>
      <u val="single"/>
      <sz val="11"/>
      <color rgb="FF000000"/>
      <name val="Arial1"/>
      <family val="0"/>
    </font>
    <font>
      <b val="true"/>
      <i val="true"/>
      <sz val="16"/>
      <color rgb="FF000000"/>
      <name val="Arial1"/>
      <family val="0"/>
    </font>
    <font>
      <sz val="10"/>
      <name val="Arial"/>
      <family val="2"/>
    </font>
    <font>
      <sz val="10"/>
      <name val="Times New Roman"/>
      <family val="1"/>
    </font>
    <font>
      <b val="true"/>
      <sz val="18"/>
      <name val="Arial"/>
      <family val="2"/>
    </font>
    <font>
      <b val="true"/>
      <sz val="12"/>
      <name val="Arial"/>
      <family val="2"/>
    </font>
    <font>
      <sz val="12"/>
      <name val="Arial"/>
      <family val="2"/>
    </font>
    <font>
      <b val="true"/>
      <sz val="10"/>
      <name val="Arial"/>
      <family val="2"/>
    </font>
    <font>
      <b val="true"/>
      <u val="single"/>
      <sz val="10"/>
      <name val="Times New Roman"/>
      <family val="1"/>
    </font>
    <font>
      <b val="true"/>
      <sz val="20"/>
      <name val="Arial"/>
      <family val="2"/>
    </font>
    <font>
      <sz val="9"/>
      <name val="Arial"/>
      <family val="2"/>
    </font>
    <font>
      <i val="true"/>
      <sz val="9"/>
      <name val="Arial"/>
      <family val="2"/>
    </font>
    <font>
      <i val="true"/>
      <sz val="10"/>
      <name val="Arial"/>
      <family val="2"/>
    </font>
    <font>
      <b val="true"/>
      <sz val="12"/>
      <color rgb="FF000000"/>
      <name val="Arial"/>
      <family val="2"/>
    </font>
    <font>
      <sz val="11"/>
      <name val="Arial"/>
      <family val="2"/>
    </font>
    <font>
      <b val="true"/>
      <sz val="11"/>
      <name val="Arial"/>
      <family val="2"/>
    </font>
    <font>
      <b val="true"/>
      <sz val="11"/>
      <color rgb="FF000000"/>
      <name val="Arial"/>
      <family val="2"/>
    </font>
    <font>
      <b val="true"/>
      <i val="true"/>
      <sz val="12"/>
      <color rgb="FFFF0000"/>
      <name val="Arial"/>
      <family val="2"/>
    </font>
    <font>
      <b val="true"/>
      <i val="true"/>
      <u val="single"/>
      <sz val="12"/>
      <color rgb="FFFF0000"/>
      <name val="Arial"/>
      <family val="2"/>
    </font>
    <font>
      <b val="true"/>
      <sz val="8"/>
      <color rgb="FF000000"/>
      <name val="Tahoma"/>
      <family val="2"/>
    </font>
    <font>
      <sz val="8"/>
      <color rgb="FF000000"/>
      <name val="Tahoma"/>
      <family val="2"/>
    </font>
    <font>
      <b val="true"/>
      <i val="true"/>
      <sz val="14"/>
      <name val="Arial"/>
      <family val="2"/>
    </font>
    <font>
      <b val="true"/>
      <i val="true"/>
      <sz val="10"/>
      <color rgb="FF000000"/>
      <name val="Arial"/>
      <family val="2"/>
    </font>
    <font>
      <i val="true"/>
      <sz val="10"/>
      <color rgb="FF000000"/>
      <name val="Arial"/>
      <family val="2"/>
    </font>
    <font>
      <sz val="10"/>
      <color rgb="FF000000"/>
      <name val="Arial"/>
      <family val="2"/>
    </font>
    <font>
      <b val="true"/>
      <i val="true"/>
      <sz val="12"/>
      <name val="Arial"/>
      <family val="2"/>
    </font>
    <font>
      <b val="true"/>
      <sz val="9"/>
      <color rgb="FF000000"/>
      <name val="Tahoma"/>
      <family val="0"/>
    </font>
    <font>
      <sz val="9"/>
      <color rgb="FF000000"/>
      <name val="Tahoma"/>
      <family val="0"/>
    </font>
    <font>
      <sz val="11"/>
      <color rgb="FF000000"/>
      <name val="Arial"/>
      <family val="2"/>
    </font>
    <font>
      <i val="true"/>
      <sz val="8"/>
      <name val="Arial"/>
      <family val="2"/>
    </font>
    <font>
      <b val="true"/>
      <sz val="9"/>
      <name val="Arial"/>
      <family val="2"/>
    </font>
    <font>
      <b val="true"/>
      <sz val="8"/>
      <name val="Arial"/>
      <family val="2"/>
    </font>
    <font>
      <b val="true"/>
      <i val="true"/>
      <sz val="8"/>
      <name val="Arial"/>
      <family val="2"/>
    </font>
    <font>
      <sz val="8"/>
      <name val="Arial"/>
      <family val="2"/>
    </font>
    <font>
      <sz val="8"/>
      <name val="Tahoma"/>
      <family val="2"/>
    </font>
    <font>
      <sz val="12"/>
      <color rgb="FF000000"/>
      <name val="Arial"/>
      <family val="2"/>
    </font>
    <font>
      <sz val="8"/>
      <color rgb="FF000000"/>
      <name val="Arial"/>
      <family val="2"/>
    </font>
    <font>
      <b val="true"/>
      <u val="single"/>
      <sz val="12"/>
      <color rgb="FF000000"/>
      <name val="Arial"/>
      <family val="2"/>
    </font>
    <font>
      <b val="true"/>
      <i val="true"/>
      <sz val="16"/>
      <color rgb="FF000000"/>
      <name val="Arial"/>
      <family val="2"/>
    </font>
    <font>
      <b val="true"/>
      <i val="true"/>
      <sz val="12"/>
      <color rgb="FF000000"/>
      <name val="Arial"/>
      <family val="2"/>
    </font>
    <font>
      <sz val="12"/>
      <color rgb="FFFF0000"/>
      <name val="Arial"/>
      <family val="2"/>
    </font>
    <font>
      <b val="true"/>
      <sz val="14"/>
      <color rgb="FF000000"/>
      <name val="Arial"/>
      <family val="2"/>
    </font>
    <font>
      <b val="true"/>
      <sz val="10"/>
      <color rgb="FF000000"/>
      <name val="Arial"/>
      <family val="2"/>
    </font>
    <font>
      <u val="single"/>
      <sz val="12"/>
      <color rgb="FF000000"/>
      <name val="Arial"/>
      <family val="2"/>
    </font>
    <font>
      <sz val="12"/>
      <color rgb="FF000000"/>
      <name val="Arial1"/>
      <family val="0"/>
    </font>
    <font>
      <sz val="10"/>
      <color rgb="FFFF0000"/>
      <name val="Arial"/>
      <family val="2"/>
    </font>
    <font>
      <sz val="6.4"/>
      <color rgb="FF313739"/>
      <name val="Arial"/>
      <family val="2"/>
    </font>
    <font>
      <sz val="10"/>
      <color rgb="FFFF6633"/>
      <name val="Arial"/>
      <family val="2"/>
    </font>
    <font>
      <sz val="8"/>
      <color rgb="FFFF6633"/>
      <name val="Arial"/>
      <family val="2"/>
    </font>
    <font>
      <sz val="8"/>
      <color rgb="FF008080"/>
      <name val="Arial"/>
      <family val="2"/>
    </font>
    <font>
      <sz val="10"/>
      <color rgb="FF000000"/>
      <name val="Arial"/>
      <family val="0"/>
    </font>
    <font>
      <vertAlign val="superscript"/>
      <sz val="10"/>
      <color rgb="FF000000"/>
      <name val="Arial"/>
      <family val="0"/>
    </font>
  </fonts>
  <fills count="17">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E3E3E3"/>
        <bgColor rgb="FFE6E6E6"/>
      </patternFill>
    </fill>
    <fill>
      <patternFill patternType="solid">
        <fgColor rgb="FFFFFFFF"/>
        <bgColor rgb="FFE5FFFF"/>
      </patternFill>
    </fill>
    <fill>
      <patternFill patternType="solid">
        <fgColor rgb="FF23B8DC"/>
        <bgColor rgb="FF00CCFF"/>
      </patternFill>
    </fill>
    <fill>
      <patternFill patternType="solid">
        <fgColor rgb="FFE6E6E6"/>
        <bgColor rgb="FFE3E3E3"/>
      </patternFill>
    </fill>
    <fill>
      <patternFill patternType="solid">
        <fgColor rgb="FFCFE7F5"/>
        <bgColor rgb="FFE3E3E3"/>
      </patternFill>
    </fill>
    <fill>
      <patternFill patternType="solid">
        <fgColor rgb="FFFFFF99"/>
        <bgColor rgb="FFCCFFCC"/>
      </patternFill>
    </fill>
    <fill>
      <patternFill patternType="solid">
        <fgColor rgb="FFCCCCCC"/>
        <bgColor rgb="FFE3E3E3"/>
      </patternFill>
    </fill>
    <fill>
      <patternFill patternType="solid">
        <fgColor rgb="FF99FFFF"/>
        <bgColor rgb="FFB4FFFF"/>
      </patternFill>
    </fill>
    <fill>
      <patternFill patternType="solid">
        <fgColor rgb="FFB4FFFF"/>
        <bgColor rgb="FF99FFFF"/>
      </patternFill>
    </fill>
    <fill>
      <patternFill patternType="solid">
        <fgColor rgb="FF00FFFF"/>
        <bgColor rgb="FF00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67">
    <border diagonalUp="false" diagonalDown="false">
      <left/>
      <right/>
      <top/>
      <bottom/>
      <diagonal/>
    </border>
    <border diagonalUp="false" diagonalDown="false">
      <left style="thin"/>
      <right style="thin"/>
      <top style="thin"/>
      <bottom style="thin"/>
      <diagonal/>
    </border>
    <border diagonalUp="false" diagonalDown="false">
      <left/>
      <right/>
      <top style="thin"/>
      <bottom style="double"/>
      <diagonal/>
    </border>
    <border diagonalUp="false" diagonalDown="false">
      <left style="thin">
        <color rgb="FF313739"/>
      </left>
      <right style="thin">
        <color rgb="FF313739"/>
      </right>
      <top style="thin">
        <color rgb="FF313739"/>
      </top>
      <bottom style="thin">
        <color rgb="FF313739"/>
      </bottom>
      <diagonal/>
    </border>
    <border diagonalUp="false" diagonalDown="false">
      <left/>
      <right/>
      <top/>
      <bottom style="thin">
        <color rgb="FF313739"/>
      </bottom>
      <diagonal/>
    </border>
    <border diagonalUp="false" diagonalDown="false">
      <left style="thin">
        <color rgb="FF313739"/>
      </left>
      <right style="thin">
        <color rgb="FF313739"/>
      </right>
      <top style="thin">
        <color rgb="FF313739"/>
      </top>
      <bottom style="double">
        <color rgb="FF313739"/>
      </bottom>
      <diagonal/>
    </border>
    <border diagonalUp="false" diagonalDown="false">
      <left style="thin"/>
      <right style="thin"/>
      <top style="double"/>
      <bottom style="thin"/>
      <diagonal/>
    </border>
    <border diagonalUp="false" diagonalDown="false">
      <left style="thin">
        <color rgb="FF313739"/>
      </left>
      <right style="thin">
        <color rgb="FF313739"/>
      </right>
      <top/>
      <bottom style="thin">
        <color rgb="FF313739"/>
      </bottom>
      <diagonal/>
    </border>
    <border diagonalUp="false" diagonalDown="false">
      <left/>
      <right/>
      <top style="thin">
        <color rgb="FF313739"/>
      </top>
      <bottom/>
      <diagonal/>
    </border>
    <border diagonalUp="false" diagonalDown="false">
      <left style="thin">
        <color rgb="FF313739"/>
      </left>
      <right/>
      <top/>
      <bottom/>
      <diagonal/>
    </border>
    <border diagonalUp="false" diagonalDown="false">
      <left style="thin">
        <color rgb="FF313739"/>
      </left>
      <right style="thin">
        <color rgb="FF313739"/>
      </right>
      <top style="double">
        <color rgb="FF313739"/>
      </top>
      <bottom style="thin">
        <color rgb="FF313739"/>
      </bottom>
      <diagonal/>
    </border>
    <border diagonalUp="false" diagonalDown="false">
      <left style="medium">
        <color rgb="FF313739"/>
      </left>
      <right style="medium">
        <color rgb="FF313739"/>
      </right>
      <top style="medium">
        <color rgb="FF313739"/>
      </top>
      <bottom style="medium">
        <color rgb="FF313739"/>
      </bottom>
      <diagonal/>
    </border>
    <border diagonalUp="false" diagonalDown="false">
      <left/>
      <right/>
      <top style="thin">
        <color rgb="FF313739"/>
      </top>
      <bottom style="thin">
        <color rgb="FF313739"/>
      </bottom>
      <diagonal/>
    </border>
    <border diagonalUp="false" diagonalDown="false">
      <left style="medium">
        <color rgb="FF313739"/>
      </left>
      <right style="thin">
        <color rgb="FF313739"/>
      </right>
      <top style="medium">
        <color rgb="FF313739"/>
      </top>
      <bottom style="double">
        <color rgb="FF313739"/>
      </bottom>
      <diagonal/>
    </border>
    <border diagonalUp="false" diagonalDown="false">
      <left style="thin">
        <color rgb="FF313739"/>
      </left>
      <right style="thin">
        <color rgb="FF313739"/>
      </right>
      <top style="medium">
        <color rgb="FF313739"/>
      </top>
      <bottom style="double">
        <color rgb="FF313739"/>
      </bottom>
      <diagonal/>
    </border>
    <border diagonalUp="false" diagonalDown="false">
      <left style="thin">
        <color rgb="FF313739"/>
      </left>
      <right style="medium">
        <color rgb="FF313739"/>
      </right>
      <top style="medium">
        <color rgb="FF313739"/>
      </top>
      <bottom style="double">
        <color rgb="FF313739"/>
      </bottom>
      <diagonal/>
    </border>
    <border diagonalUp="false" diagonalDown="false">
      <left style="medium">
        <color rgb="FF313739"/>
      </left>
      <right style="thin">
        <color rgb="FF313739"/>
      </right>
      <top/>
      <bottom style="medium">
        <color rgb="FF313739"/>
      </bottom>
      <diagonal/>
    </border>
    <border diagonalUp="false" diagonalDown="false">
      <left/>
      <right style="thin">
        <color rgb="FF313739"/>
      </right>
      <top/>
      <bottom style="thin">
        <color rgb="FF313739"/>
      </bottom>
      <diagonal/>
    </border>
    <border diagonalUp="false" diagonalDown="false">
      <left style="thin">
        <color rgb="FF313739"/>
      </left>
      <right style="medium">
        <color rgb="FF313739"/>
      </right>
      <top/>
      <bottom style="thin">
        <color rgb="FF313739"/>
      </bottom>
      <diagonal/>
    </border>
    <border diagonalUp="false" diagonalDown="false">
      <left style="thin">
        <color rgb="FF313739"/>
      </left>
      <right style="thin">
        <color rgb="FF313739"/>
      </right>
      <top style="thin">
        <color rgb="FF313739"/>
      </top>
      <bottom style="medium">
        <color rgb="FF313739"/>
      </bottom>
      <diagonal/>
    </border>
    <border diagonalUp="false" diagonalDown="false">
      <left style="thin">
        <color rgb="FF313739"/>
      </left>
      <right style="thin">
        <color rgb="FF313739"/>
      </right>
      <top/>
      <bottom style="medium">
        <color rgb="FF313739"/>
      </bottom>
      <diagonal/>
    </border>
    <border diagonalUp="false" diagonalDown="false">
      <left style="thin">
        <color rgb="FF313739"/>
      </left>
      <right style="medium">
        <color rgb="FF313739"/>
      </right>
      <top/>
      <bottom style="medium">
        <color rgb="FF313739"/>
      </bottom>
      <diagonal/>
    </border>
    <border diagonalUp="false" diagonalDown="false">
      <left style="medium">
        <color rgb="FF313739"/>
      </left>
      <right style="thin">
        <color rgb="FF313739"/>
      </right>
      <top style="medium">
        <color rgb="FF313739"/>
      </top>
      <bottom style="medium">
        <color rgb="FF313739"/>
      </bottom>
      <diagonal/>
    </border>
    <border diagonalUp="false" diagonalDown="false">
      <left style="thin">
        <color rgb="FF313739"/>
      </left>
      <right/>
      <top style="medium">
        <color rgb="FF313739"/>
      </top>
      <bottom style="thin">
        <color rgb="FF313739"/>
      </bottom>
      <diagonal/>
    </border>
    <border diagonalUp="false" diagonalDown="false">
      <left style="thin">
        <color rgb="FF313739"/>
      </left>
      <right style="thin">
        <color rgb="FF313739"/>
      </right>
      <top style="medium">
        <color rgb="FF313739"/>
      </top>
      <bottom style="thin">
        <color rgb="FF313739"/>
      </bottom>
      <diagonal/>
    </border>
    <border diagonalUp="false" diagonalDown="false">
      <left/>
      <right style="medium">
        <color rgb="FF313739"/>
      </right>
      <top style="medium">
        <color rgb="FF313739"/>
      </top>
      <bottom style="thin">
        <color rgb="FF313739"/>
      </bottom>
      <diagonal/>
    </border>
    <border diagonalUp="false" diagonalDown="false">
      <left style="thin">
        <color rgb="FF313739"/>
      </left>
      <right/>
      <top style="thin">
        <color rgb="FF313739"/>
      </top>
      <bottom style="thin">
        <color rgb="FF313739"/>
      </bottom>
      <diagonal/>
    </border>
    <border diagonalUp="false" diagonalDown="false">
      <left/>
      <right style="medium">
        <color rgb="FF313739"/>
      </right>
      <top style="thin">
        <color rgb="FF313739"/>
      </top>
      <bottom style="thin">
        <color rgb="FF313739"/>
      </bottom>
      <diagonal/>
    </border>
    <border diagonalUp="false" diagonalDown="false">
      <left style="thin">
        <color rgb="FF313739"/>
      </left>
      <right/>
      <top style="thin">
        <color rgb="FF313739"/>
      </top>
      <bottom style="medium">
        <color rgb="FF313739"/>
      </bottom>
      <diagonal/>
    </border>
    <border diagonalUp="false" diagonalDown="false">
      <left/>
      <right style="medium">
        <color rgb="FF313739"/>
      </right>
      <top style="thin">
        <color rgb="FF313739"/>
      </top>
      <bottom style="medium">
        <color rgb="FF313739"/>
      </bottom>
      <diagonal/>
    </border>
    <border diagonalUp="false" diagonalDown="false">
      <left style="thin">
        <color rgb="FF313739"/>
      </left>
      <right style="thin">
        <color rgb="FF313739"/>
      </right>
      <top style="medium">
        <color rgb="FF313739"/>
      </top>
      <bottom/>
      <diagonal/>
    </border>
    <border diagonalUp="false" diagonalDown="false">
      <left/>
      <right style="thin">
        <color rgb="FF313739"/>
      </right>
      <top style="medium">
        <color rgb="FF313739"/>
      </top>
      <bottom/>
      <diagonal/>
    </border>
    <border diagonalUp="false" diagonalDown="false">
      <left style="thin">
        <color rgb="FF313739"/>
      </left>
      <right style="medium">
        <color rgb="FF313739"/>
      </right>
      <top style="medium">
        <color rgb="FF313739"/>
      </top>
      <bottom/>
      <diagonal/>
    </border>
    <border diagonalUp="false" diagonalDown="false">
      <left/>
      <right style="thin">
        <color rgb="FF313739"/>
      </right>
      <top style="thin">
        <color rgb="FF313739"/>
      </top>
      <bottom style="medium">
        <color rgb="FF313739"/>
      </bottom>
      <diagonal/>
    </border>
    <border diagonalUp="false" diagonalDown="false">
      <left style="thin">
        <color rgb="FF313739"/>
      </left>
      <right style="medium">
        <color rgb="FF313739"/>
      </right>
      <top style="thin">
        <color rgb="FF313739"/>
      </top>
      <bottom style="medium">
        <color rgb="FF313739"/>
      </bottom>
      <diagonal/>
    </border>
    <border diagonalUp="false" diagonalDown="false">
      <left style="thin">
        <color rgb="FF313739"/>
      </left>
      <right style="medium">
        <color rgb="FF313739"/>
      </right>
      <top style="medium">
        <color rgb="FF313739"/>
      </top>
      <bottom style="thin">
        <color rgb="FF313739"/>
      </bottom>
      <diagonal/>
    </border>
    <border diagonalUp="false" diagonalDown="false">
      <left style="thin">
        <color rgb="FF313739"/>
      </left>
      <right style="medium">
        <color rgb="FF313739"/>
      </right>
      <top style="thin">
        <color rgb="FF313739"/>
      </top>
      <bottom style="thin">
        <color rgb="FF313739"/>
      </bottom>
      <diagonal/>
    </border>
    <border diagonalUp="false" diagonalDown="false">
      <left/>
      <right style="thin">
        <color rgb="FF313739"/>
      </right>
      <top style="thin">
        <color rgb="FF313739"/>
      </top>
      <bottom style="thin">
        <color rgb="FF313739"/>
      </bottom>
      <diagonal/>
    </border>
    <border diagonalUp="false" diagonalDown="false">
      <left/>
      <right style="thin">
        <color rgb="FF313739"/>
      </right>
      <top style="medium">
        <color rgb="FF313739"/>
      </top>
      <bottom style="thin">
        <color rgb="FF313739"/>
      </bottom>
      <diagonal/>
    </border>
    <border diagonalUp="false" diagonalDown="false">
      <left/>
      <right style="thin">
        <color rgb="FF313739"/>
      </right>
      <top style="medium">
        <color rgb="FF313739"/>
      </top>
      <bottom style="medium">
        <color rgb="FF313739"/>
      </bottom>
      <diagonal/>
    </border>
    <border diagonalUp="false" diagonalDown="false">
      <left style="thin">
        <color rgb="FF313739"/>
      </left>
      <right style="thin">
        <color rgb="FF313739"/>
      </right>
      <top style="medium">
        <color rgb="FF313739"/>
      </top>
      <bottom style="medium">
        <color rgb="FF313739"/>
      </bottom>
      <diagonal/>
    </border>
    <border diagonalUp="false" diagonalDown="false">
      <left style="thin">
        <color rgb="FF313739"/>
      </left>
      <right style="medium">
        <color rgb="FF313739"/>
      </right>
      <top style="medium">
        <color rgb="FF313739"/>
      </top>
      <bottom style="medium">
        <color rgb="FF313739"/>
      </bottom>
      <diagonal/>
    </border>
    <border diagonalUp="false" diagonalDown="false">
      <left/>
      <right style="thin">
        <color rgb="FF313739"/>
      </right>
      <top/>
      <bottom style="medium">
        <color rgb="FF313739"/>
      </bottom>
      <diagonal/>
    </border>
    <border diagonalUp="false" diagonalDown="false">
      <left/>
      <right/>
      <top style="medium">
        <color rgb="FF313739"/>
      </top>
      <bottom/>
      <diagonal/>
    </border>
    <border diagonalUp="false" diagonalDown="false">
      <left style="double"/>
      <right/>
      <top style="double"/>
      <bottom/>
      <diagonal/>
    </border>
    <border diagonalUp="false" diagonalDown="false">
      <left/>
      <right/>
      <top style="double"/>
      <bottom/>
      <diagonal/>
    </border>
    <border diagonalUp="false" diagonalDown="false">
      <left/>
      <right style="double"/>
      <top style="double"/>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double"/>
      <right/>
      <top/>
      <bottom/>
      <diagonal/>
    </border>
    <border diagonalUp="false" diagonalDown="false">
      <left/>
      <right style="double"/>
      <top/>
      <bottom/>
      <diagonal/>
    </border>
    <border diagonalUp="false" diagonalDown="false">
      <left style="medium"/>
      <right/>
      <top/>
      <bottom/>
      <diagonal/>
    </border>
    <border diagonalUp="false" diagonalDown="false">
      <left/>
      <right style="medium"/>
      <top/>
      <bottom/>
      <diagonal/>
    </border>
    <border diagonalUp="false" diagonalDown="false">
      <left style="hair"/>
      <right style="hair"/>
      <top style="hair"/>
      <bottom style="hair"/>
      <diagonal/>
    </border>
    <border diagonalUp="false" diagonalDown="false">
      <left/>
      <right style="hair"/>
      <top/>
      <bottom style="hair"/>
      <diagonal/>
    </border>
    <border diagonalUp="false" diagonalDown="false">
      <left style="double"/>
      <right/>
      <top/>
      <bottom style="double"/>
      <diagonal/>
    </border>
    <border diagonalUp="false" diagonalDown="false">
      <left/>
      <right/>
      <top/>
      <bottom style="double"/>
      <diagonal/>
    </border>
    <border diagonalUp="false" diagonalDown="false">
      <left/>
      <right style="double"/>
      <top/>
      <bottom style="double"/>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hair"/>
      <bottom/>
      <diagonal/>
    </border>
    <border diagonalUp="false" diagonalDown="false">
      <left/>
      <right/>
      <top/>
      <bottom style="hair"/>
      <diagonal/>
    </border>
    <border diagonalUp="false" diagonalDown="false">
      <left/>
      <right/>
      <top style="hair"/>
      <bottom style="medium"/>
      <diagonal/>
    </border>
    <border diagonalUp="false" diagonalDown="false">
      <left/>
      <right/>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top/>
      <bottom style="thin"/>
      <diagonal/>
    </border>
    <border diagonalUp="false" diagonalDown="false">
      <left style="medium"/>
      <right style="double"/>
      <top style="thick"/>
      <bottom/>
      <diagonal/>
    </border>
    <border diagonalUp="false" diagonalDown="false">
      <left style="double"/>
      <right style="thick"/>
      <top style="thick"/>
      <bottom/>
      <diagonal/>
    </border>
    <border diagonalUp="false" diagonalDown="false">
      <left style="medium"/>
      <right style="double"/>
      <top/>
      <bottom/>
      <diagonal/>
    </border>
    <border diagonalUp="false" diagonalDown="false">
      <left style="double"/>
      <right style="thin"/>
      <top style="thin"/>
      <bottom/>
      <diagonal/>
    </border>
    <border diagonalUp="false" diagonalDown="false">
      <left style="thin"/>
      <right style="thin"/>
      <top style="thin"/>
      <bottom/>
      <diagonal/>
    </border>
    <border diagonalUp="false" diagonalDown="false">
      <left style="thin"/>
      <right style="thick"/>
      <top style="thin"/>
      <bottom/>
      <diagonal/>
    </border>
    <border diagonalUp="false" diagonalDown="false">
      <left style="medium"/>
      <right style="double"/>
      <top style="double"/>
      <bottom style="thin"/>
      <diagonal/>
    </border>
    <border diagonalUp="false" diagonalDown="false">
      <left style="double"/>
      <right style="thin"/>
      <top style="double"/>
      <bottom style="thin"/>
      <diagonal/>
    </border>
    <border diagonalUp="false" diagonalDown="false">
      <left style="thin"/>
      <right style="thick"/>
      <top style="double"/>
      <bottom style="thin"/>
      <diagonal/>
    </border>
    <border diagonalUp="false" diagonalDown="false">
      <left style="medium"/>
      <right style="double"/>
      <top style="thin"/>
      <bottom style="thin"/>
      <diagonal/>
    </border>
    <border diagonalUp="false" diagonalDown="false">
      <left style="double"/>
      <right style="thin"/>
      <top style="thin"/>
      <bottom style="thin"/>
      <diagonal/>
    </border>
    <border diagonalUp="false" diagonalDown="false">
      <left style="thin"/>
      <right style="thick"/>
      <top style="thin"/>
      <bottom style="thin"/>
      <diagonal/>
    </border>
    <border diagonalUp="false" diagonalDown="false">
      <left style="medium"/>
      <right style="double"/>
      <top style="thin"/>
      <bottom style="thick"/>
      <diagonal/>
    </border>
    <border diagonalUp="false" diagonalDown="false">
      <left style="double"/>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bottom style="dotted"/>
      <diagonal/>
    </border>
    <border diagonalUp="false" diagonalDown="false">
      <left/>
      <right/>
      <top style="dotted"/>
      <bottom style="dotted"/>
      <diagonal/>
    </border>
    <border diagonalUp="false" diagonalDown="false">
      <left style="medium"/>
      <right style="double"/>
      <top style="thin"/>
      <bottom style="medium"/>
      <diagonal/>
    </border>
    <border diagonalUp="false" diagonalDown="false">
      <left style="double"/>
      <right style="thin"/>
      <top style="thin"/>
      <bottom style="medium"/>
      <diagonal/>
    </border>
    <border diagonalUp="false" diagonalDown="false">
      <left style="thin"/>
      <right style="thick"/>
      <top style="thin"/>
      <bottom style="medium"/>
      <diagonal/>
    </border>
    <border diagonalUp="false" diagonalDown="false">
      <left style="medium"/>
      <right style="medium"/>
      <top style="medium"/>
      <bottom style="medium"/>
      <diagonal/>
    </border>
    <border diagonalUp="false" diagonalDown="false">
      <left style="hair"/>
      <right style="hair"/>
      <top style="hair"/>
      <bottom style="thin"/>
      <diagonal/>
    </border>
    <border diagonalUp="false" diagonalDown="false">
      <left style="hair"/>
      <right style="hair"/>
      <top style="thin"/>
      <bottom style="thin"/>
      <diagonal/>
    </border>
    <border diagonalUp="false" diagonalDown="false">
      <left/>
      <right/>
      <top style="medium"/>
      <bottom style="thin"/>
      <diagonal/>
    </border>
    <border diagonalUp="false" diagonalDown="false">
      <left style="thin"/>
      <right/>
      <top/>
      <bottom style="medium"/>
      <diagonal/>
    </border>
    <border diagonalUp="false" diagonalDown="false">
      <left style="thin"/>
      <right style="thin"/>
      <top/>
      <bottom style="medium"/>
      <diagonal/>
    </border>
    <border diagonalUp="false" diagonalDown="false">
      <left style="thin"/>
      <right/>
      <top style="thin"/>
      <bottom style="thin"/>
      <diagonal/>
    </border>
    <border diagonalUp="false" diagonalDown="false">
      <left style="double"/>
      <right/>
      <top/>
      <bottom style="medium"/>
      <diagonal/>
    </border>
    <border diagonalUp="false" diagonalDown="false">
      <left/>
      <right style="double"/>
      <top/>
      <bottom style="medium"/>
      <diagonal/>
    </border>
    <border diagonalUp="false" diagonalDown="false">
      <left style="medium"/>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thin"/>
      <right style="thin"/>
      <top/>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thin"/>
      <top style="medium"/>
      <bottom style="hair"/>
      <diagonal/>
    </border>
    <border diagonalUp="false" diagonalDown="false">
      <left style="thin"/>
      <right style="medium"/>
      <top style="medium"/>
      <bottom style="hair"/>
      <diagonal/>
    </border>
    <border diagonalUp="false" diagonalDown="false">
      <left style="medium"/>
      <right style="hair"/>
      <top style="hair"/>
      <bottom style="hair"/>
      <diagonal/>
    </border>
    <border diagonalUp="false" diagonalDown="false">
      <left style="hair"/>
      <right style="thin"/>
      <top style="thin"/>
      <bottom style="hair"/>
      <diagonal/>
    </border>
    <border diagonalUp="false" diagonalDown="false">
      <left style="thin"/>
      <right style="medium"/>
      <top style="hair"/>
      <bottom style="hair"/>
      <diagonal/>
    </border>
    <border diagonalUp="false" diagonalDown="false">
      <left style="hair"/>
      <right style="thin"/>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thin"/>
      <top style="hair"/>
      <bottom style="medium"/>
      <diagonal/>
    </border>
    <border diagonalUp="false" diagonalDown="false">
      <left style="thin"/>
      <right style="medium"/>
      <top style="hair"/>
      <bottom style="medium"/>
      <diagonal/>
    </border>
    <border diagonalUp="false" diagonalDown="false">
      <left/>
      <right style="double"/>
      <top/>
      <bottom style="thin"/>
      <diagonal/>
    </border>
    <border diagonalUp="false" diagonalDown="false">
      <left style="medium"/>
      <right style="thin"/>
      <top style="medium"/>
      <bottom style="hair"/>
      <diagonal/>
    </border>
    <border diagonalUp="false" diagonalDown="false">
      <left style="thin"/>
      <right style="thin"/>
      <top style="medium"/>
      <bottom style="hair"/>
      <diagonal/>
    </border>
    <border diagonalUp="false" diagonalDown="false">
      <left/>
      <right style="double"/>
      <top style="thin"/>
      <bottom style="thin"/>
      <diagonal/>
    </border>
    <border diagonalUp="false" diagonalDown="false">
      <left style="medium"/>
      <right style="thin"/>
      <top style="hair"/>
      <bottom style="hair"/>
      <diagonal/>
    </border>
    <border diagonalUp="false" diagonalDown="false">
      <left style="thin"/>
      <right style="thin"/>
      <top style="hair"/>
      <bottom style="hair"/>
      <diagonal/>
    </border>
    <border diagonalUp="false" diagonalDown="false">
      <left style="medium"/>
      <right style="thin"/>
      <top style="hair"/>
      <bottom style="medium"/>
      <diagonal/>
    </border>
    <border diagonalUp="false" diagonalDown="false">
      <left style="thin"/>
      <right style="thin"/>
      <top style="hair"/>
      <bottom style="medium"/>
      <diagonal/>
    </border>
    <border diagonalUp="false" diagonalDown="false">
      <left style="medium"/>
      <right style="double"/>
      <top style="medium"/>
      <bottom style="medium"/>
      <diagonal/>
    </border>
    <border diagonalUp="false" diagonalDown="false">
      <left style="thin"/>
      <right style="thin"/>
      <top style="thin"/>
      <bottom style="hair"/>
      <diagonal/>
    </border>
    <border diagonalUp="false" diagonalDown="false">
      <left style="thin"/>
      <right/>
      <top style="medium"/>
      <bottom style="thin"/>
      <diagonal/>
    </border>
    <border diagonalUp="false" diagonalDown="false">
      <left style="thin"/>
      <right/>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right/>
      <top style="thin"/>
      <bottom style="medium"/>
      <diagonal/>
    </border>
    <border diagonalUp="false" diagonalDown="false">
      <left/>
      <right style="thin"/>
      <top/>
      <bottom style="thin"/>
      <diagonal/>
    </border>
    <border diagonalUp="false" diagonalDown="false">
      <left style="medium"/>
      <right style="medium"/>
      <top style="medium"/>
      <bottom/>
      <diagonal/>
    </border>
    <border diagonalUp="false" diagonalDown="false">
      <left style="medium"/>
      <right style="double"/>
      <top style="medium"/>
      <bottom/>
      <diagonal/>
    </border>
    <border diagonalUp="false" diagonalDown="false">
      <left style="thin"/>
      <right style="double"/>
      <top style="medium"/>
      <bottom style="thin"/>
      <diagonal/>
    </border>
    <border diagonalUp="false" diagonalDown="false">
      <left style="thin"/>
      <right style="double"/>
      <top style="thin"/>
      <bottom style="thin"/>
      <diagonal/>
    </border>
    <border diagonalUp="false" diagonalDown="false">
      <left style="thin"/>
      <right style="double"/>
      <top style="thin"/>
      <bottom style="medium"/>
      <diagonal/>
    </border>
    <border diagonalUp="false" diagonalDown="false">
      <left style="double"/>
      <right/>
      <top style="thin"/>
      <bottom/>
      <diagonal/>
    </border>
    <border diagonalUp="false" diagonalDown="false">
      <left/>
      <right/>
      <top style="thin"/>
      <bottom/>
      <diagonal/>
    </border>
    <border diagonalUp="false" diagonalDown="false">
      <left/>
      <right style="double"/>
      <top style="thin"/>
      <bottom/>
      <diagonal/>
    </border>
    <border diagonalUp="false" diagonalDown="false">
      <left/>
      <right/>
      <top style="double"/>
      <bottom style="hair"/>
      <diagonal/>
    </border>
    <border diagonalUp="false" diagonalDown="false">
      <left style="thin"/>
      <right style="double"/>
      <top/>
      <bottom/>
      <diagonal/>
    </border>
    <border diagonalUp="false" diagonalDown="false">
      <left style="thin"/>
      <right style="double"/>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style="double"/>
      <top style="medium"/>
      <bottom style="medium"/>
      <diagonal/>
    </border>
    <border diagonalUp="false" diagonalDown="false">
      <left/>
      <right style="hair"/>
      <top style="hair"/>
      <bottom/>
      <diagonal/>
    </border>
    <border diagonalUp="false" diagonalDown="false">
      <left style="thin"/>
      <right style="thin"/>
      <top/>
      <bottom style="thin"/>
      <diagonal/>
    </border>
    <border diagonalUp="false" diagonalDown="false">
      <left/>
      <right style="medium"/>
      <top style="medium"/>
      <bottom style="thin"/>
      <diagonal/>
    </border>
    <border diagonalUp="false" diagonalDown="false">
      <left style="medium"/>
      <right style="thin"/>
      <top style="thin"/>
      <bottom/>
      <diagonal/>
    </border>
    <border diagonalUp="false" diagonalDown="false">
      <left/>
      <right style="medium"/>
      <top style="thin"/>
      <bottom/>
      <diagonal/>
    </border>
    <border diagonalUp="false" diagonalDown="false">
      <left style="medium"/>
      <right style="medium"/>
      <top/>
      <bottom style="medium"/>
      <diagonal/>
    </border>
    <border diagonalUp="false" diagonalDown="false">
      <left/>
      <right style="medium"/>
      <top/>
      <bottom style="thin"/>
      <diagonal/>
    </border>
    <border diagonalUp="false" diagonalDown="false">
      <left/>
      <right style="medium"/>
      <top style="thin"/>
      <bottom style="thin"/>
      <diagonal/>
    </border>
    <border diagonalUp="false" diagonalDown="false">
      <left style="thick"/>
      <right style="thick"/>
      <top style="thick"/>
      <bottom style="thick"/>
      <diagonal/>
    </border>
    <border diagonalUp="false" diagonalDown="false">
      <left style="thin"/>
      <right/>
      <top style="thin"/>
      <bottom/>
      <diagonal/>
    </border>
  </borders>
  <cellStyleXfs count="49">
    <xf numFmtId="164" fontId="0" fillId="0" borderId="0" applyFont="true" applyBorder="true" applyAlignment="true" applyProtection="true">
      <alignment horizontal="general" vertical="top"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false" indent="0" shrinkToFit="false"/>
    </xf>
    <xf numFmtId="165" fontId="4" fillId="0" borderId="0" applyFont="true" applyBorder="false" applyAlignment="true" applyProtection="false">
      <alignment horizontal="general" vertical="top" textRotation="0" wrapText="false" indent="0" shrinkToFit="false"/>
    </xf>
    <xf numFmtId="164" fontId="5" fillId="0" borderId="0" applyFont="true" applyBorder="false" applyAlignment="true" applyProtection="false">
      <alignment horizontal="center" vertical="top" textRotation="0" wrapText="false" indent="0" shrinkToFit="false"/>
    </xf>
    <xf numFmtId="164" fontId="5" fillId="0" borderId="0" applyFont="true" applyBorder="false" applyAlignment="true" applyProtection="false">
      <alignment horizontal="center" vertical="top" textRotation="9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top" textRotation="0" wrapText="false" indent="0" shrinkToFit="false"/>
    </xf>
    <xf numFmtId="164" fontId="6" fillId="0" borderId="0" applyFont="true" applyBorder="true" applyAlignment="true" applyProtection="true">
      <alignment horizontal="general" vertical="top" textRotation="0" wrapText="false" indent="0" shrinkToFit="false"/>
      <protection locked="true" hidden="false"/>
    </xf>
    <xf numFmtId="166" fontId="0" fillId="0" borderId="0" applyFont="true" applyBorder="false" applyAlignment="true" applyProtection="false">
      <alignment horizontal="general" vertical="top" textRotation="0" wrapText="false" indent="0" shrinkToFit="false"/>
    </xf>
    <xf numFmtId="167" fontId="7" fillId="4" borderId="1" applyFont="true" applyBorder="true" applyAlignment="true" applyProtection="true">
      <alignment horizontal="left" vertical="center" textRotation="0" wrapText="false" indent="0" shrinkToFit="false"/>
      <protection locked="false" hidden="false"/>
    </xf>
    <xf numFmtId="168" fontId="0" fillId="0" borderId="0" applyFont="true" applyBorder="false" applyAlignment="true" applyProtection="false">
      <alignment horizontal="general" vertical="top" textRotation="0" wrapText="false" indent="0" shrinkToFit="false"/>
    </xf>
    <xf numFmtId="164" fontId="8" fillId="5" borderId="0" applyFont="true" applyBorder="true" applyAlignment="true" applyProtection="false">
      <alignment horizontal="general" vertical="bottom" textRotation="0" wrapText="false" indent="0" shrinkToFit="false"/>
    </xf>
    <xf numFmtId="164" fontId="9" fillId="5" borderId="0" applyFont="true" applyBorder="true" applyAlignment="true" applyProtection="false">
      <alignment horizontal="general" vertical="bottom" textRotation="0" wrapText="false" indent="0" shrinkToFit="false"/>
    </xf>
    <xf numFmtId="169" fontId="10" fillId="5" borderId="0" applyFont="true" applyBorder="true" applyAlignment="true" applyProtection="false">
      <alignment horizontal="general" vertical="bottom" textRotation="0" wrapText="false" indent="0" shrinkToFit="false"/>
    </xf>
    <xf numFmtId="169" fontId="10" fillId="5" borderId="0" applyFont="true" applyBorder="true" applyAlignment="true" applyProtection="false">
      <alignment horizontal="general" vertical="bottom" textRotation="0" wrapText="false" indent="0" shrinkToFit="false"/>
    </xf>
    <xf numFmtId="169" fontId="10" fillId="5" borderId="0" applyFont="true" applyBorder="true" applyAlignment="true" applyProtection="false">
      <alignment horizontal="general" vertical="bottom" textRotation="0" wrapText="false" indent="0" shrinkToFit="false"/>
    </xf>
    <xf numFmtId="164" fontId="11" fillId="5" borderId="0" applyFont="true" applyBorder="true" applyAlignment="true" applyProtection="false">
      <alignment horizontal="general" vertical="bottom" textRotation="0" wrapText="false" indent="0" shrinkToFit="false"/>
    </xf>
    <xf numFmtId="169" fontId="10" fillId="5" borderId="0"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top" textRotation="0" wrapText="false" indent="0" shrinkToFit="false"/>
    </xf>
    <xf numFmtId="164" fontId="0" fillId="0" borderId="0" applyFont="true" applyBorder="false" applyAlignment="true" applyProtection="false">
      <alignment horizontal="general" vertical="top" textRotation="0" wrapText="false" indent="0" shrinkToFit="false"/>
    </xf>
    <xf numFmtId="164" fontId="9" fillId="5" borderId="0" applyFont="true" applyBorder="tru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top" textRotation="0" wrapText="false" indent="0" shrinkToFit="false"/>
      <protection locked="true" hidden="false"/>
    </xf>
    <xf numFmtId="167" fontId="12" fillId="0" borderId="0" applyFont="true" applyBorder="true" applyAlignment="true" applyProtection="true">
      <alignment horizontal="left" vertical="center" textRotation="0" wrapText="false" indent="0" shrinkToFit="false"/>
      <protection locked="true" hidden="false"/>
    </xf>
    <xf numFmtId="164" fontId="10" fillId="5" borderId="2" applyFont="true" applyBorder="true" applyAlignment="true" applyProtection="false">
      <alignment horizontal="general" vertical="bottom" textRotation="0" wrapText="false" indent="0" shrinkToFit="false"/>
    </xf>
    <xf numFmtId="164" fontId="5" fillId="0" borderId="0" applyFont="true" applyBorder="true" applyAlignment="true" applyProtection="true">
      <alignment horizontal="center" vertical="top" textRotation="0" wrapText="false" indent="0" shrinkToFit="false"/>
      <protection locked="true" hidden="false"/>
    </xf>
    <xf numFmtId="164" fontId="5" fillId="0" borderId="0" applyFont="true" applyBorder="true" applyAlignment="true" applyProtection="true">
      <alignment horizontal="center" vertical="top" textRotation="9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5" fontId="4" fillId="0" borderId="0" applyFont="true" applyBorder="true" applyAlignment="true" applyProtection="true">
      <alignment horizontal="general" vertical="top" textRotation="0" wrapText="false" indent="0" shrinkToFit="false"/>
      <protection locked="true" hidden="false"/>
    </xf>
  </cellStyleXfs>
  <cellXfs count="685">
    <xf numFmtId="164" fontId="0" fillId="0" borderId="0" xfId="0" applyFont="false" applyBorder="false" applyAlignment="false" applyProtection="false">
      <alignment horizontal="general" vertical="top"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fals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70" fontId="6" fillId="5" borderId="3" xfId="0" applyFont="true" applyBorder="true" applyAlignment="true" applyProtection="false">
      <alignment horizontal="center" vertical="bottom" textRotation="0" wrapText="false" indent="0" shrinkToFit="false"/>
      <protection locked="true" hidden="false"/>
    </xf>
    <xf numFmtId="164" fontId="6" fillId="5" borderId="3" xfId="0" applyFont="true" applyBorder="true" applyAlignment="true" applyProtection="false">
      <alignment horizontal="center" vertical="bottom" textRotation="0" wrapText="false" indent="0" shrinkToFit="false"/>
      <protection locked="true" hidden="false"/>
    </xf>
    <xf numFmtId="171" fontId="6" fillId="5" borderId="3"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top"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5" borderId="3" xfId="0" applyFont="true" applyBorder="true" applyAlignment="true" applyProtection="false">
      <alignment horizontal="center" vertical="bottom" textRotation="0" wrapText="false" indent="0" shrinkToFit="false"/>
      <protection locked="true" hidden="false"/>
    </xf>
    <xf numFmtId="169"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9" fontId="1" fillId="5"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72" fontId="9" fillId="5"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73" fontId="6" fillId="5" borderId="3"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top" textRotation="0" wrapText="false" indent="0" shrinkToFit="false"/>
      <protection locked="true" hidden="false"/>
    </xf>
    <xf numFmtId="173" fontId="10" fillId="0" borderId="0" xfId="0" applyFont="true" applyBorder="true" applyAlignment="true" applyProtection="false">
      <alignment horizontal="center" vertical="bottom" textRotation="0" wrapText="false" indent="0" shrinkToFit="false"/>
      <protection locked="true" hidden="false"/>
    </xf>
    <xf numFmtId="169" fontId="6" fillId="5" borderId="3" xfId="0" applyFont="true" applyBorder="true" applyAlignment="true" applyProtection="false">
      <alignment horizontal="center" vertical="bottom" textRotation="0" wrapText="false" indent="0" shrinkToFit="false"/>
      <protection locked="true" hidden="false"/>
    </xf>
    <xf numFmtId="164" fontId="9" fillId="5"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top"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9" fillId="5" borderId="3"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7" fontId="1"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26" fillId="5" borderId="0" xfId="41" applyFont="true" applyBorder="true" applyAlignment="true" applyProtection="false">
      <alignment horizontal="left" vertical="bottom" textRotation="0" wrapText="true" indent="0" shrinkToFit="false"/>
      <protection locked="true" hidden="false"/>
    </xf>
    <xf numFmtId="164" fontId="26" fillId="5" borderId="0" xfId="41" applyFont="true" applyBorder="true" applyAlignment="true" applyProtection="false">
      <alignment horizontal="general" vertical="bottom" textRotation="0" wrapText="false" indent="0" shrinkToFit="false"/>
      <protection locked="true" hidden="false"/>
    </xf>
    <xf numFmtId="164" fontId="27" fillId="5" borderId="0" xfId="41" applyFont="true" applyBorder="true" applyAlignment="true" applyProtection="false">
      <alignment horizontal="general" vertical="bottom" textRotation="0" wrapText="false" indent="0" shrinkToFit="false"/>
      <protection locked="true" hidden="false"/>
    </xf>
    <xf numFmtId="169" fontId="28" fillId="5" borderId="0" xfId="41" applyFont="true" applyBorder="false" applyAlignment="true" applyProtection="false">
      <alignment horizontal="general" vertical="bottom" textRotation="0" wrapText="false" indent="0" shrinkToFit="false"/>
      <protection locked="true" hidden="false"/>
    </xf>
    <xf numFmtId="164" fontId="27" fillId="5" borderId="0" xfId="41" applyFont="true" applyBorder="tru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26" fillId="5" borderId="0" xfId="41" applyFont="true" applyBorder="true" applyAlignment="true" applyProtection="false">
      <alignment horizontal="left" vertical="bottom" textRotation="0" wrapText="false" indent="0" shrinkToFit="false"/>
      <protection locked="true" hidden="false"/>
    </xf>
    <xf numFmtId="164" fontId="26" fillId="5" borderId="0" xfId="41"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7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5" borderId="3" xfId="0" applyFont="true" applyBorder="true" applyAlignment="true" applyProtection="false">
      <alignment horizontal="center" vertical="bottom" textRotation="0" wrapText="false" indent="0" shrinkToFit="false"/>
      <protection locked="true" hidden="false"/>
    </xf>
    <xf numFmtId="17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9" fillId="5" borderId="3"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9" fillId="0" borderId="11" xfId="0" applyFont="true" applyBorder="true" applyAlignment="true" applyProtection="false">
      <alignment horizontal="left" vertical="center" textRotation="0" wrapText="true" indent="0" shrinkToFit="false"/>
      <protection locked="true" hidden="false"/>
    </xf>
    <xf numFmtId="164" fontId="32" fillId="0" borderId="0" xfId="0" applyFont="true" applyBorder="false" applyAlignment="fals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top" textRotation="0" wrapText="false" indent="0" shrinkToFit="false"/>
      <protection locked="true" hidden="false"/>
    </xf>
    <xf numFmtId="164" fontId="32" fillId="0" borderId="4" xfId="0" applyFont="true" applyBorder="true" applyAlignment="true" applyProtection="false">
      <alignment horizontal="left" vertical="bottom" textRotation="0" wrapText="false" indent="0" shrinkToFit="false"/>
      <protection locked="true" hidden="false"/>
    </xf>
    <xf numFmtId="164" fontId="32" fillId="0" borderId="12" xfId="0" applyFont="true" applyBorder="tru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70" fontId="32" fillId="0" borderId="4" xfId="0" applyFont="true" applyBorder="true" applyAlignment="true" applyProtection="false">
      <alignment horizontal="left" vertical="bottom" textRotation="0" wrapText="false" indent="0" shrinkToFit="false"/>
      <protection locked="true" hidden="false"/>
    </xf>
    <xf numFmtId="164" fontId="35" fillId="0" borderId="13" xfId="0" applyFont="true" applyBorder="true" applyAlignment="true" applyProtection="false">
      <alignment horizontal="center" vertical="bottom" textRotation="0" wrapText="false" indent="0" shrinkToFit="false"/>
      <protection locked="true" hidden="false"/>
    </xf>
    <xf numFmtId="164" fontId="35" fillId="0" borderId="14" xfId="0" applyFont="true" applyBorder="true" applyAlignment="true" applyProtection="false">
      <alignment horizontal="center" vertical="bottom" textRotation="0" wrapText="true" indent="0" shrinkToFit="false"/>
      <protection locked="true" hidden="false"/>
    </xf>
    <xf numFmtId="164" fontId="35" fillId="0" borderId="14" xfId="0" applyFont="true" applyBorder="true" applyAlignment="true" applyProtection="false">
      <alignment horizontal="center" vertical="bottom" textRotation="0" wrapText="false" indent="0" shrinkToFit="false"/>
      <protection locked="true" hidden="false"/>
    </xf>
    <xf numFmtId="164" fontId="35" fillId="0" borderId="15" xfId="0" applyFont="true" applyBorder="true" applyAlignment="true" applyProtection="false">
      <alignment horizontal="center" vertical="bottom" textRotation="0" wrapText="true" indent="0" shrinkToFit="false"/>
      <protection locked="true" hidden="false"/>
    </xf>
    <xf numFmtId="164" fontId="37" fillId="0" borderId="16" xfId="0" applyFont="true" applyBorder="true" applyAlignment="true" applyProtection="false">
      <alignment horizontal="left" vertical="center" textRotation="0" wrapText="true" indent="0" shrinkToFit="false"/>
      <protection locked="true" hidden="false"/>
    </xf>
    <xf numFmtId="164" fontId="37" fillId="0" borderId="7" xfId="0" applyFont="true" applyBorder="true" applyAlignment="true" applyProtection="false">
      <alignment horizontal="center" vertical="center" textRotation="0" wrapText="true" indent="0" shrinkToFit="false"/>
      <protection locked="true" hidden="false"/>
    </xf>
    <xf numFmtId="164" fontId="37" fillId="0" borderId="17" xfId="0" applyFont="true" applyBorder="true" applyAlignment="true" applyProtection="false">
      <alignment horizontal="left" vertical="center" textRotation="0" wrapText="true" indent="0" shrinkToFit="false"/>
      <protection locked="true" hidden="false"/>
    </xf>
    <xf numFmtId="175" fontId="37" fillId="0" borderId="7" xfId="0" applyFont="true" applyBorder="true" applyAlignment="true" applyProtection="false">
      <alignment horizontal="center" vertical="center" textRotation="0" wrapText="true" indent="0" shrinkToFit="false"/>
      <protection locked="true" hidden="false"/>
    </xf>
    <xf numFmtId="164" fontId="37" fillId="0" borderId="18" xfId="0" applyFont="true" applyBorder="true" applyAlignment="false" applyProtection="false">
      <alignment horizontal="general" vertical="top" textRotation="0" wrapText="false" indent="0" shrinkToFit="false"/>
      <protection locked="true" hidden="false"/>
    </xf>
    <xf numFmtId="164" fontId="37" fillId="0" borderId="19" xfId="0" applyFont="true" applyBorder="true" applyAlignment="true" applyProtection="false">
      <alignment horizontal="center" vertical="center" textRotation="0" wrapText="true" indent="0" shrinkToFit="false"/>
      <protection locked="true" hidden="false"/>
    </xf>
    <xf numFmtId="164" fontId="37" fillId="0" borderId="19" xfId="0" applyFont="true" applyBorder="true" applyAlignment="true" applyProtection="false">
      <alignment horizontal="left" vertical="center" textRotation="0" wrapText="false" indent="0" shrinkToFit="false"/>
      <protection locked="true" hidden="false"/>
    </xf>
    <xf numFmtId="175" fontId="37" fillId="0" borderId="20" xfId="0" applyFont="true" applyBorder="true" applyAlignment="true" applyProtection="false">
      <alignment horizontal="center" vertical="center" textRotation="0" wrapText="true" indent="0" shrinkToFit="false"/>
      <protection locked="true" hidden="false"/>
    </xf>
    <xf numFmtId="164" fontId="37" fillId="0" borderId="21" xfId="0" applyFont="true" applyBorder="true" applyAlignment="false" applyProtection="false">
      <alignment horizontal="general" vertical="top" textRotation="0" wrapText="false" indent="0" shrinkToFit="false"/>
      <protection locked="true" hidden="false"/>
    </xf>
    <xf numFmtId="164" fontId="37" fillId="0" borderId="22" xfId="0" applyFont="true" applyBorder="true" applyAlignment="true" applyProtection="false">
      <alignment horizontal="general" vertical="center" textRotation="0" wrapText="false" indent="0" shrinkToFit="false"/>
      <protection locked="true" hidden="false"/>
    </xf>
    <xf numFmtId="164" fontId="37" fillId="0" borderId="23" xfId="0" applyFont="true" applyBorder="true" applyAlignment="true" applyProtection="false">
      <alignment horizontal="center" vertical="center" textRotation="0" wrapText="true" indent="0" shrinkToFit="false"/>
      <protection locked="true" hidden="false"/>
    </xf>
    <xf numFmtId="164" fontId="37" fillId="0" borderId="24" xfId="0" applyFont="true" applyBorder="true" applyAlignment="true" applyProtection="false">
      <alignment horizontal="left" vertical="center" textRotation="0" wrapText="true" indent="0" shrinkToFit="false"/>
      <protection locked="true" hidden="false"/>
    </xf>
    <xf numFmtId="175" fontId="37" fillId="0" borderId="24" xfId="0" applyFont="true" applyBorder="true" applyAlignment="true" applyProtection="false">
      <alignment horizontal="center" vertical="center" textRotation="0" wrapText="true" indent="0" shrinkToFit="false"/>
      <protection locked="true" hidden="false"/>
    </xf>
    <xf numFmtId="164" fontId="37" fillId="0" borderId="25" xfId="0" applyFont="true" applyBorder="true" applyAlignment="false" applyProtection="false">
      <alignment horizontal="general" vertical="top" textRotation="0" wrapText="false" indent="0" shrinkToFit="false"/>
      <protection locked="true" hidden="false"/>
    </xf>
    <xf numFmtId="164" fontId="37" fillId="0" borderId="26" xfId="0" applyFont="true" applyBorder="true" applyAlignment="true" applyProtection="false">
      <alignment horizontal="center" vertical="center" textRotation="0" wrapText="true" indent="0" shrinkToFit="false"/>
      <protection locked="true" hidden="false"/>
    </xf>
    <xf numFmtId="164" fontId="37" fillId="0" borderId="3" xfId="0" applyFont="true" applyBorder="true" applyAlignment="true" applyProtection="false">
      <alignment horizontal="left" vertical="center" textRotation="0" wrapText="true" indent="0" shrinkToFit="false"/>
      <protection locked="true" hidden="false"/>
    </xf>
    <xf numFmtId="175" fontId="37" fillId="0" borderId="3" xfId="0" applyFont="true" applyBorder="true" applyAlignment="true" applyProtection="false">
      <alignment horizontal="center" vertical="center" textRotation="0" wrapText="true" indent="0" shrinkToFit="false"/>
      <protection locked="true" hidden="false"/>
    </xf>
    <xf numFmtId="164" fontId="37" fillId="0" borderId="27" xfId="0" applyFont="true" applyBorder="true" applyAlignment="false" applyProtection="false">
      <alignment horizontal="general" vertical="top" textRotation="0" wrapText="false" indent="0" shrinkToFit="false"/>
      <protection locked="true" hidden="false"/>
    </xf>
    <xf numFmtId="164" fontId="37" fillId="0" borderId="28" xfId="0" applyFont="true" applyBorder="true" applyAlignment="true" applyProtection="false">
      <alignment horizontal="center" vertical="center" textRotation="0" wrapText="true" indent="0" shrinkToFit="false"/>
      <protection locked="true" hidden="false"/>
    </xf>
    <xf numFmtId="164" fontId="37" fillId="0" borderId="19" xfId="0" applyFont="true" applyBorder="true" applyAlignment="true" applyProtection="false">
      <alignment horizontal="left" vertical="center" textRotation="0" wrapText="true" indent="0" shrinkToFit="false"/>
      <protection locked="true" hidden="false"/>
    </xf>
    <xf numFmtId="164" fontId="37" fillId="0" borderId="29" xfId="0" applyFont="true" applyBorder="true" applyAlignment="false" applyProtection="false">
      <alignment horizontal="general" vertical="top" textRotation="0" wrapText="false" indent="0" shrinkToFit="false"/>
      <protection locked="true" hidden="false"/>
    </xf>
    <xf numFmtId="164" fontId="37" fillId="0" borderId="22" xfId="0" applyFont="true" applyBorder="true" applyAlignment="true" applyProtection="false">
      <alignment horizontal="general" vertical="center" textRotation="0" wrapText="true" indent="0" shrinkToFit="false"/>
      <protection locked="true" hidden="false"/>
    </xf>
    <xf numFmtId="164" fontId="37" fillId="0" borderId="30" xfId="0" applyFont="true" applyBorder="true" applyAlignment="true" applyProtection="false">
      <alignment horizontal="center" vertical="center" textRotation="0" wrapText="true" indent="0" shrinkToFit="false"/>
      <protection locked="true" hidden="false"/>
    </xf>
    <xf numFmtId="164" fontId="37" fillId="0" borderId="31" xfId="0" applyFont="true" applyBorder="true" applyAlignment="true" applyProtection="false">
      <alignment horizontal="left" vertical="center" textRotation="0" wrapText="true" indent="0" shrinkToFit="false"/>
      <protection locked="true" hidden="false"/>
    </xf>
    <xf numFmtId="164" fontId="37" fillId="0" borderId="32" xfId="0" applyFont="true" applyBorder="true" applyAlignment="false" applyProtection="false">
      <alignment horizontal="general" vertical="top" textRotation="0" wrapText="false" indent="0" shrinkToFit="false"/>
      <protection locked="true" hidden="false"/>
    </xf>
    <xf numFmtId="164" fontId="37" fillId="0" borderId="33" xfId="0" applyFont="true" applyBorder="true" applyAlignment="true" applyProtection="false">
      <alignment horizontal="left" vertical="center" textRotation="0" wrapText="true" indent="0" shrinkToFit="false"/>
      <protection locked="true" hidden="false"/>
    </xf>
    <xf numFmtId="164" fontId="37" fillId="0" borderId="34" xfId="0" applyFont="true" applyBorder="true" applyAlignment="false" applyProtection="false">
      <alignment horizontal="general" vertical="top" textRotation="0" wrapText="false" indent="0" shrinkToFit="false"/>
      <protection locked="true" hidden="false"/>
    </xf>
    <xf numFmtId="164" fontId="37" fillId="0" borderId="22" xfId="0" applyFont="true" applyBorder="true" applyAlignment="true" applyProtection="false">
      <alignment horizontal="left" vertical="center" textRotation="0" wrapText="true" indent="0" shrinkToFit="false"/>
      <protection locked="true" hidden="false"/>
    </xf>
    <xf numFmtId="164" fontId="37" fillId="0" borderId="24" xfId="0" applyFont="true" applyBorder="true" applyAlignment="true" applyProtection="false">
      <alignment horizontal="center" vertical="center" textRotation="0" wrapText="true" indent="0" shrinkToFit="false"/>
      <protection locked="true" hidden="false"/>
    </xf>
    <xf numFmtId="164" fontId="37" fillId="0" borderId="35" xfId="0" applyFont="true" applyBorder="true" applyAlignment="false" applyProtection="false">
      <alignment horizontal="general" vertical="top" textRotation="0" wrapText="false" indent="0" shrinkToFit="false"/>
      <protection locked="true" hidden="false"/>
    </xf>
    <xf numFmtId="164" fontId="37" fillId="0" borderId="20" xfId="0" applyFont="true" applyBorder="true" applyAlignment="true" applyProtection="false">
      <alignment horizontal="center" vertical="center" textRotation="0" wrapText="true" indent="0" shrinkToFit="false"/>
      <protection locked="true" hidden="false"/>
    </xf>
    <xf numFmtId="164" fontId="37" fillId="0" borderId="20" xfId="0" applyFont="true" applyBorder="true" applyAlignment="true" applyProtection="false">
      <alignment horizontal="left" vertical="center" textRotation="0" wrapText="true" indent="0" shrinkToFit="false"/>
      <protection locked="true" hidden="false"/>
    </xf>
    <xf numFmtId="164" fontId="37" fillId="0" borderId="22" xfId="0" applyFont="true" applyBorder="true" applyAlignment="true" applyProtection="false">
      <alignment horizontal="left" vertical="center" textRotation="0" wrapText="false" indent="0" shrinkToFit="false"/>
      <protection locked="true" hidden="false"/>
    </xf>
    <xf numFmtId="164" fontId="37" fillId="0" borderId="3" xfId="0" applyFont="true" applyBorder="true" applyAlignment="true" applyProtection="false">
      <alignment horizontal="center" vertical="center" textRotation="0" wrapText="true" indent="0" shrinkToFit="false"/>
      <protection locked="true" hidden="false"/>
    </xf>
    <xf numFmtId="164" fontId="37" fillId="0" borderId="7" xfId="0" applyFont="true" applyBorder="true" applyAlignment="true" applyProtection="false">
      <alignment horizontal="left" vertical="center" textRotation="0" wrapText="true" indent="0" shrinkToFit="false"/>
      <protection locked="true" hidden="false"/>
    </xf>
    <xf numFmtId="164" fontId="37" fillId="0" borderId="36" xfId="0" applyFont="true" applyBorder="true" applyAlignment="false" applyProtection="false">
      <alignment horizontal="general" vertical="top" textRotation="0" wrapText="false" indent="0" shrinkToFit="false"/>
      <protection locked="true" hidden="false"/>
    </xf>
    <xf numFmtId="164" fontId="37" fillId="0" borderId="37" xfId="0" applyFont="true" applyBorder="true" applyAlignment="true" applyProtection="false">
      <alignment horizontal="center" vertical="center" textRotation="0" wrapText="true" indent="0" shrinkToFit="false"/>
      <protection locked="true" hidden="false"/>
    </xf>
    <xf numFmtId="164" fontId="37" fillId="0" borderId="33" xfId="0" applyFont="true" applyBorder="true" applyAlignment="true" applyProtection="false">
      <alignment horizontal="center" vertical="center" textRotation="0" wrapText="true" indent="0" shrinkToFit="false"/>
      <protection locked="true" hidden="false"/>
    </xf>
    <xf numFmtId="164" fontId="37" fillId="0" borderId="38" xfId="0" applyFont="true" applyBorder="true" applyAlignment="true" applyProtection="false">
      <alignment horizontal="center" vertical="center" textRotation="0" wrapText="true" indent="0" shrinkToFit="false"/>
      <protection locked="true" hidden="false"/>
    </xf>
    <xf numFmtId="175" fontId="37" fillId="0" borderId="19" xfId="0" applyFont="true" applyBorder="true" applyAlignment="true" applyProtection="false">
      <alignment horizontal="center" vertical="center" textRotation="0" wrapText="true" indent="0" shrinkToFit="false"/>
      <protection locked="true" hidden="false"/>
    </xf>
    <xf numFmtId="164" fontId="37" fillId="0" borderId="39" xfId="0" applyFont="true" applyBorder="true" applyAlignment="true" applyProtection="false">
      <alignment horizontal="center" vertical="center" textRotation="0" wrapText="true" indent="0" shrinkToFit="false"/>
      <protection locked="true" hidden="false"/>
    </xf>
    <xf numFmtId="164" fontId="37" fillId="0" borderId="40" xfId="0" applyFont="true" applyBorder="true" applyAlignment="true" applyProtection="false">
      <alignment horizontal="left" vertical="center" textRotation="0" wrapText="true" indent="0" shrinkToFit="false"/>
      <protection locked="true" hidden="false"/>
    </xf>
    <xf numFmtId="175" fontId="37" fillId="0" borderId="40" xfId="0" applyFont="true" applyBorder="true" applyAlignment="true" applyProtection="false">
      <alignment horizontal="center" vertical="center" textRotation="0" wrapText="true" indent="0" shrinkToFit="false"/>
      <protection locked="true" hidden="false"/>
    </xf>
    <xf numFmtId="164" fontId="37" fillId="0" borderId="41" xfId="0" applyFont="true" applyBorder="true" applyAlignment="false" applyProtection="false">
      <alignment horizontal="general" vertical="top" textRotation="0" wrapText="false" indent="0" shrinkToFit="false"/>
      <protection locked="true" hidden="false"/>
    </xf>
    <xf numFmtId="164" fontId="37" fillId="0" borderId="16" xfId="0" applyFont="true" applyBorder="true" applyAlignment="true" applyProtection="false">
      <alignment horizontal="general" vertical="center" textRotation="0" wrapText="true" indent="0" shrinkToFit="false"/>
      <protection locked="true" hidden="false"/>
    </xf>
    <xf numFmtId="164" fontId="37" fillId="0" borderId="42" xfId="0" applyFont="true" applyBorder="true" applyAlignment="true" applyProtection="false">
      <alignment horizontal="center" vertical="center" textRotation="0" wrapText="true" indent="0" shrinkToFit="false"/>
      <protection locked="true" hidden="false"/>
    </xf>
    <xf numFmtId="164" fontId="35" fillId="0" borderId="43"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28" fillId="0" borderId="44" xfId="0" applyFont="true" applyBorder="true" applyAlignment="true" applyProtection="false">
      <alignment horizontal="general" vertical="center" textRotation="0" wrapText="false" indent="0" shrinkToFit="false"/>
      <protection locked="true" hidden="false"/>
    </xf>
    <xf numFmtId="164" fontId="28" fillId="0" borderId="45" xfId="0" applyFont="true" applyBorder="true" applyAlignment="true" applyProtection="false">
      <alignment horizontal="general" vertical="center" textRotation="0" wrapText="false" indent="0" shrinkToFit="false"/>
      <protection locked="true" hidden="false"/>
    </xf>
    <xf numFmtId="164" fontId="28" fillId="0" borderId="46" xfId="0" applyFont="true" applyBorder="true" applyAlignment="true" applyProtection="false">
      <alignment horizontal="general" vertical="center" textRotation="0" wrapText="false" indent="0" shrinkToFit="false"/>
      <protection locked="true" hidden="false"/>
    </xf>
    <xf numFmtId="164" fontId="39" fillId="0" borderId="47" xfId="0" applyFont="true" applyBorder="true" applyAlignment="true" applyProtection="false">
      <alignment horizontal="left" vertical="center" textRotation="0" wrapText="false" indent="0" shrinkToFit="false"/>
      <protection locked="true" hidden="false"/>
    </xf>
    <xf numFmtId="164" fontId="39" fillId="0" borderId="48" xfId="0" applyFont="true" applyBorder="true" applyAlignment="true" applyProtection="false">
      <alignment horizontal="general" vertical="center" textRotation="0" wrapText="false" indent="0" shrinkToFit="false"/>
      <protection locked="true" hidden="false"/>
    </xf>
    <xf numFmtId="164" fontId="39" fillId="0" borderId="49" xfId="0" applyFont="true" applyBorder="tru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center" vertical="center" textRotation="0" wrapText="false" indent="0" shrinkToFit="false"/>
      <protection locked="true" hidden="false"/>
    </xf>
    <xf numFmtId="164" fontId="28" fillId="0" borderId="5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center" vertical="center" textRotation="0" wrapText="false" indent="0" shrinkToFit="false"/>
      <protection locked="true" hidden="false"/>
    </xf>
    <xf numFmtId="164" fontId="28" fillId="0" borderId="51" xfId="0" applyFont="true" applyBorder="true" applyAlignment="true" applyProtection="false">
      <alignment horizontal="general" vertical="center" textRotation="0" wrapText="false" indent="0" shrinkToFit="false"/>
      <protection locked="true" hidden="false"/>
    </xf>
    <xf numFmtId="164" fontId="39" fillId="0" borderId="52"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39" fillId="0" borderId="53" xfId="0" applyFont="true" applyBorder="true" applyAlignment="true" applyProtection="false">
      <alignment horizontal="general" vertical="center" textRotation="0" wrapText="false" indent="0" shrinkToFit="false"/>
      <protection locked="true" hidden="false"/>
    </xf>
    <xf numFmtId="176" fontId="39" fillId="6" borderId="54" xfId="0" applyFont="true" applyBorder="true" applyAlignment="true" applyProtection="false">
      <alignment horizontal="left" vertical="center" textRotation="0" wrapText="false" indent="0" shrinkToFit="false"/>
      <protection locked="true" hidden="false"/>
    </xf>
    <xf numFmtId="176" fontId="39" fillId="7" borderId="55" xfId="0" applyFont="true" applyBorder="true" applyAlignment="true" applyProtection="false">
      <alignment horizontal="left" vertical="center" textRotation="0" wrapText="false" indent="0" shrinkToFit="false"/>
      <protection locked="true" hidden="false"/>
    </xf>
    <xf numFmtId="164" fontId="39" fillId="0" borderId="0" xfId="0" applyFont="true" applyBorder="false" applyAlignment="true" applyProtection="false">
      <alignment horizontal="right" vertical="center" textRotation="0" wrapText="false" indent="0" shrinkToFit="false"/>
      <protection locked="true" hidden="false"/>
    </xf>
    <xf numFmtId="164" fontId="39" fillId="0" borderId="0" xfId="0" applyFont="true" applyBorder="false" applyAlignment="true" applyProtection="false">
      <alignment horizontal="left" vertical="center" textRotation="0" wrapText="false" indent="0" shrinkToFit="false"/>
      <protection locked="true" hidden="false"/>
    </xf>
    <xf numFmtId="164" fontId="28" fillId="0" borderId="56" xfId="0" applyFont="true" applyBorder="true" applyAlignment="true" applyProtection="false">
      <alignment horizontal="general" vertical="center" textRotation="0" wrapText="false" indent="0" shrinkToFit="false"/>
      <protection locked="true" hidden="false"/>
    </xf>
    <xf numFmtId="164" fontId="28" fillId="0" borderId="57" xfId="0" applyFont="true" applyBorder="true" applyAlignment="true" applyProtection="false">
      <alignment horizontal="general" vertical="center" textRotation="0" wrapText="false" indent="0" shrinkToFit="false"/>
      <protection locked="true" hidden="false"/>
    </xf>
    <xf numFmtId="164" fontId="28" fillId="0" borderId="58" xfId="0" applyFont="true" applyBorder="true" applyAlignment="true" applyProtection="false">
      <alignment horizontal="general" vertical="center" textRotation="0" wrapText="false" indent="0" shrinkToFit="false"/>
      <protection locked="true" hidden="false"/>
    </xf>
    <xf numFmtId="164" fontId="39" fillId="0" borderId="59" xfId="0" applyFont="true" applyBorder="true" applyAlignment="true" applyProtection="false">
      <alignment horizontal="general" vertical="center" textRotation="0" wrapText="false" indent="0" shrinkToFit="false"/>
      <protection locked="true" hidden="false"/>
    </xf>
    <xf numFmtId="164" fontId="39" fillId="0" borderId="60" xfId="0" applyFont="true" applyBorder="true" applyAlignment="true" applyProtection="false">
      <alignment horizontal="general" vertical="center" textRotation="0" wrapText="false" indent="0" shrinkToFit="false"/>
      <protection locked="true" hidden="false"/>
    </xf>
    <xf numFmtId="164" fontId="39" fillId="0" borderId="6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right" vertical="center" textRotation="0" wrapText="false" indent="0" shrinkToFit="false"/>
      <protection locked="true" hidden="false"/>
    </xf>
    <xf numFmtId="176" fontId="39" fillId="6" borderId="54" xfId="0" applyFont="true" applyBorder="true" applyAlignment="true" applyProtection="false">
      <alignment horizontal="general" vertical="center" textRotation="0" wrapText="false" indent="0" shrinkToFit="false"/>
      <protection locked="true" hidden="false"/>
    </xf>
    <xf numFmtId="176" fontId="39" fillId="0" borderId="62" xfId="0" applyFont="true" applyBorder="true" applyAlignment="true" applyProtection="false">
      <alignment horizontal="general" vertical="center" textRotation="0" wrapText="false" indent="0" shrinkToFit="false"/>
      <protection locked="true" hidden="false"/>
    </xf>
    <xf numFmtId="164" fontId="39" fillId="7" borderId="55" xfId="0" applyFont="true" applyBorder="true" applyAlignment="true" applyProtection="false">
      <alignment horizontal="general" vertical="center" textRotation="0" wrapText="false" indent="0" shrinkToFit="false"/>
      <protection locked="true" hidden="false"/>
    </xf>
    <xf numFmtId="164" fontId="39" fillId="6" borderId="54" xfId="0" applyFont="true" applyBorder="true" applyAlignment="true" applyProtection="false">
      <alignment horizontal="general" vertical="center" textRotation="0" wrapText="false" indent="0" shrinkToFit="false"/>
      <protection locked="true" hidden="false"/>
    </xf>
    <xf numFmtId="164" fontId="39" fillId="7" borderId="63" xfId="0" applyFont="true" applyBorder="true" applyAlignment="true" applyProtection="false">
      <alignment horizontal="left"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4" fontId="39" fillId="6" borderId="63" xfId="0" applyFont="true" applyBorder="true" applyAlignment="true" applyProtection="false">
      <alignment horizontal="left" vertical="center" textRotation="0" wrapText="false" indent="0" shrinkToFit="false"/>
      <protection locked="true" hidden="false"/>
    </xf>
    <xf numFmtId="164" fontId="45" fillId="0" borderId="0" xfId="0" applyFont="true" applyBorder="false" applyAlignment="true" applyProtection="false">
      <alignment horizontal="center" vertical="center" textRotation="0" wrapText="false" indent="0" shrinkToFit="false"/>
      <protection locked="true" hidden="false"/>
    </xf>
    <xf numFmtId="176" fontId="39" fillId="7" borderId="55" xfId="0" applyFont="true" applyBorder="true" applyAlignment="true" applyProtection="false">
      <alignment horizontal="general" vertical="center" textRotation="0" wrapText="false" indent="0" shrinkToFit="false"/>
      <protection locked="true" hidden="false"/>
    </xf>
    <xf numFmtId="176" fontId="39" fillId="0" borderId="63"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39" fillId="0" borderId="60" xfId="0" applyFont="true" applyBorder="true" applyAlignment="true" applyProtection="false">
      <alignment horizontal="general" vertical="center" textRotation="0" wrapText="false" indent="0" shrinkToFit="false"/>
      <protection locked="true" hidden="false"/>
    </xf>
    <xf numFmtId="164" fontId="39" fillId="0" borderId="64" xfId="0" applyFont="true" applyBorder="true" applyAlignment="true" applyProtection="false">
      <alignment horizontal="general" vertical="center" textRotation="0" wrapText="false" indent="0" shrinkToFit="false"/>
      <protection locked="true" hidden="false"/>
    </xf>
    <xf numFmtId="176" fontId="39" fillId="7" borderId="63" xfId="0" applyFont="true" applyBorder="true" applyAlignment="true" applyProtection="false">
      <alignment horizontal="general" vertical="center" textRotation="0" wrapText="false" indent="0" shrinkToFit="false"/>
      <protection locked="true" hidden="false"/>
    </xf>
    <xf numFmtId="176" fontId="39" fillId="6" borderId="63" xfId="0" applyFont="true" applyBorder="true" applyAlignment="true" applyProtection="false">
      <alignment horizontal="general" vertical="center" textRotation="0" wrapText="false" indent="0" shrinkToFit="false"/>
      <protection locked="true" hidden="false"/>
    </xf>
    <xf numFmtId="164" fontId="39" fillId="0" borderId="44" xfId="0" applyFont="true" applyBorder="true" applyAlignment="true" applyProtection="false">
      <alignment horizontal="general" vertical="center" textRotation="0" wrapText="false" indent="0" shrinkToFit="false"/>
      <protection locked="true" hidden="false"/>
    </xf>
    <xf numFmtId="164" fontId="39" fillId="0" borderId="45" xfId="0" applyFont="true" applyBorder="true" applyAlignment="true" applyProtection="false">
      <alignment horizontal="general" vertical="center" textRotation="0" wrapText="false" indent="0" shrinkToFit="false"/>
      <protection locked="true" hidden="false"/>
    </xf>
    <xf numFmtId="164" fontId="17" fillId="0" borderId="45" xfId="0" applyFont="true" applyBorder="true" applyAlignment="true" applyProtection="false">
      <alignment horizontal="general" vertical="center" textRotation="0" wrapText="false" indent="0" shrinkToFit="false"/>
      <protection locked="true" hidden="false"/>
    </xf>
    <xf numFmtId="164" fontId="39" fillId="0" borderId="46" xfId="0" applyFont="true" applyBorder="true" applyAlignment="true" applyProtection="false">
      <alignment horizontal="general" vertical="center" textRotation="0" wrapText="false" indent="0" shrinkToFit="false"/>
      <protection locked="true" hidden="false"/>
    </xf>
    <xf numFmtId="164" fontId="39" fillId="0" borderId="47" xfId="0" applyFont="true" applyBorder="true" applyAlignment="true" applyProtection="false">
      <alignment horizontal="general" vertical="center" textRotation="0" wrapText="false" indent="0" shrinkToFit="false"/>
      <protection locked="true" hidden="false"/>
    </xf>
    <xf numFmtId="164" fontId="17" fillId="0" borderId="48" xfId="0" applyFont="true" applyBorder="true" applyAlignment="true" applyProtection="false">
      <alignment horizontal="general" vertical="center" textRotation="0" wrapText="false" indent="0" shrinkToFit="false"/>
      <protection locked="true" hidden="false"/>
    </xf>
    <xf numFmtId="164" fontId="17" fillId="6" borderId="54" xfId="0" applyFont="true" applyBorder="true" applyAlignment="true" applyProtection="false">
      <alignment horizontal="left" vertical="center" textRotation="0" wrapText="false" indent="0" shrinkToFit="false"/>
      <protection locked="true" hidden="false"/>
    </xf>
    <xf numFmtId="164" fontId="39" fillId="7" borderId="63" xfId="0" applyFont="true" applyBorder="true" applyAlignment="true" applyProtection="false">
      <alignment horizontal="general" vertical="center" textRotation="0" wrapText="false" indent="0" shrinkToFit="false"/>
      <protection locked="true" hidden="false"/>
    </xf>
    <xf numFmtId="164" fontId="39" fillId="6" borderId="63" xfId="0" applyFont="true" applyBorder="true" applyAlignment="true" applyProtection="false">
      <alignment horizontal="general" vertical="center" textRotation="0" wrapText="false" indent="0" shrinkToFit="false"/>
      <protection locked="true" hidden="false"/>
    </xf>
    <xf numFmtId="164" fontId="39" fillId="0" borderId="50" xfId="0" applyFont="true" applyBorder="true" applyAlignment="true" applyProtection="false">
      <alignment horizontal="general" vertical="center" textRotation="0" wrapText="false" indent="0" shrinkToFit="fals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39" fillId="0" borderId="65" xfId="0" applyFont="true" applyBorder="true" applyAlignment="true" applyProtection="false">
      <alignment horizontal="center" vertical="center" textRotation="0" wrapText="false" indent="0" shrinkToFit="false"/>
      <protection locked="true" hidden="false"/>
    </xf>
    <xf numFmtId="164" fontId="39" fillId="0" borderId="65" xfId="0" applyFont="true" applyBorder="true" applyAlignment="true" applyProtection="false">
      <alignment horizontal="center" vertical="center" textRotation="0" wrapText="false" indent="0" shrinkToFit="false"/>
      <protection locked="true" hidden="false"/>
    </xf>
    <xf numFmtId="164" fontId="39" fillId="0" borderId="51" xfId="0" applyFont="true" applyBorder="true" applyAlignment="true" applyProtection="false">
      <alignment horizontal="general" vertical="center" textRotation="0" wrapText="false" indent="0" shrinkToFit="false"/>
      <protection locked="true" hidden="false"/>
    </xf>
    <xf numFmtId="164" fontId="39" fillId="0" borderId="66" xfId="0" applyFont="true" applyBorder="true" applyAlignment="true" applyProtection="false">
      <alignment horizontal="center" vertical="center" textRotation="0" wrapText="false" indent="0" shrinkToFit="false"/>
      <protection locked="true" hidden="false"/>
    </xf>
    <xf numFmtId="164" fontId="39" fillId="0" borderId="67" xfId="0" applyFont="true" applyBorder="true" applyAlignment="true" applyProtection="false">
      <alignment horizontal="center" vertical="center" textRotation="0" wrapText="false" indent="0" shrinkToFit="false"/>
      <protection locked="true" hidden="false"/>
    </xf>
    <xf numFmtId="173" fontId="39" fillId="0" borderId="67" xfId="0" applyFont="true" applyBorder="true" applyAlignment="true" applyProtection="false">
      <alignment horizontal="center" vertical="center" textRotation="0" wrapText="false" indent="0" shrinkToFit="false"/>
      <protection locked="true" hidden="false"/>
    </xf>
    <xf numFmtId="169" fontId="39" fillId="0" borderId="68" xfId="0" applyFont="true" applyBorder="true" applyAlignment="true" applyProtection="false">
      <alignment horizontal="center" vertical="center" textRotation="0" wrapText="false" indent="0" shrinkToFit="false"/>
      <protection locked="true" hidden="false"/>
    </xf>
    <xf numFmtId="164" fontId="39" fillId="0" borderId="69" xfId="0" applyFont="true" applyBorder="true" applyAlignment="true" applyProtection="false">
      <alignment horizontal="center" vertical="center" textRotation="0" wrapText="false" indent="0" shrinkToFit="false"/>
      <protection locked="true" hidden="false"/>
    </xf>
    <xf numFmtId="164" fontId="39" fillId="8" borderId="70" xfId="0" applyFont="true" applyBorder="true" applyAlignment="true" applyProtection="false">
      <alignment horizontal="center" vertical="center" textRotation="0" wrapText="false" indent="0" shrinkToFit="false"/>
      <protection locked="true" hidden="false"/>
    </xf>
    <xf numFmtId="164" fontId="39" fillId="8" borderId="1" xfId="0" applyFont="true" applyBorder="true" applyAlignment="true" applyProtection="false">
      <alignment horizontal="center" vertical="center" textRotation="0" wrapText="false" indent="0" shrinkToFit="false"/>
      <protection locked="true" hidden="false"/>
    </xf>
    <xf numFmtId="173" fontId="39" fillId="8" borderId="1" xfId="0" applyFont="true" applyBorder="true" applyAlignment="true" applyProtection="false">
      <alignment horizontal="center" vertical="center" textRotation="0" wrapText="false" indent="0" shrinkToFit="false"/>
      <protection locked="true" hidden="false"/>
    </xf>
    <xf numFmtId="169" fontId="39" fillId="8" borderId="71" xfId="0" applyFont="true" applyBorder="true" applyAlignment="true" applyProtection="false">
      <alignment horizontal="center" vertical="center" textRotation="0" wrapText="false" indent="0" shrinkToFit="false"/>
      <protection locked="true" hidden="false"/>
    </xf>
    <xf numFmtId="171" fontId="39" fillId="0" borderId="65" xfId="0" applyFont="true" applyBorder="true" applyAlignment="true" applyProtection="false">
      <alignment horizontal="center" vertical="center" textRotation="0" wrapText="false" indent="0" shrinkToFit="false"/>
      <protection locked="true" hidden="false"/>
    </xf>
    <xf numFmtId="171" fontId="39" fillId="7" borderId="55" xfId="0" applyFont="true" applyBorder="true" applyAlignment="true" applyProtection="false">
      <alignment horizontal="general" vertical="center" textRotation="0" wrapText="false" indent="0" shrinkToFit="false"/>
      <protection locked="true" hidden="false"/>
    </xf>
    <xf numFmtId="171" fontId="39" fillId="6" borderId="54" xfId="0" applyFont="true" applyBorder="true" applyAlignment="true" applyProtection="false">
      <alignment horizontal="general" vertical="center" textRotation="0" wrapText="false" indent="0" shrinkToFit="false"/>
      <protection locked="true" hidden="false"/>
    </xf>
    <xf numFmtId="164" fontId="39" fillId="7" borderId="55" xfId="0" applyFont="true" applyBorder="true" applyAlignment="true" applyProtection="false">
      <alignment horizontal="general" vertical="center" textRotation="0" wrapText="false" indent="0" shrinkToFit="false"/>
      <protection locked="true" hidden="false"/>
    </xf>
    <xf numFmtId="164" fontId="39" fillId="6" borderId="54" xfId="0" applyFont="true" applyBorder="true" applyAlignment="true" applyProtection="false">
      <alignment horizontal="general" vertical="center" textRotation="0" wrapText="false" indent="0" shrinkToFit="false"/>
      <protection locked="true" hidden="false"/>
    </xf>
    <xf numFmtId="177" fontId="39" fillId="7" borderId="63"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71" fontId="39" fillId="7" borderId="63" xfId="0" applyFont="true" applyBorder="true" applyAlignment="true" applyProtection="false">
      <alignment horizontal="general" vertical="center" textRotation="0" wrapText="false" indent="0" shrinkToFit="false"/>
      <protection locked="true" hidden="false"/>
    </xf>
    <xf numFmtId="171" fontId="39" fillId="6" borderId="63" xfId="0" applyFont="true" applyBorder="true" applyAlignment="true" applyProtection="false">
      <alignment horizontal="general" vertical="center" textRotation="0" wrapText="false" indent="0" shrinkToFit="false"/>
      <protection locked="true" hidden="false"/>
    </xf>
    <xf numFmtId="164" fontId="39" fillId="0" borderId="70"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false" indent="0" shrinkToFit="false"/>
      <protection locked="true" hidden="false"/>
    </xf>
    <xf numFmtId="173" fontId="39" fillId="0" borderId="1" xfId="0" applyFont="true" applyBorder="true" applyAlignment="true" applyProtection="false">
      <alignment horizontal="center" vertical="center" textRotation="0" wrapText="false" indent="0" shrinkToFit="false"/>
      <protection locked="true" hidden="false"/>
    </xf>
    <xf numFmtId="169" fontId="39" fillId="0" borderId="7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39" fillId="0" borderId="56" xfId="0" applyFont="true" applyBorder="true" applyAlignment="true" applyProtection="false">
      <alignment horizontal="general" vertical="center" textRotation="0" wrapText="false" indent="0" shrinkToFit="false"/>
      <protection locked="true" hidden="false"/>
    </xf>
    <xf numFmtId="164" fontId="39" fillId="0" borderId="57" xfId="0" applyFont="true" applyBorder="true" applyAlignment="true" applyProtection="false">
      <alignment horizontal="general" vertical="center" textRotation="0" wrapText="false" indent="0" shrinkToFit="false"/>
      <protection locked="true" hidden="false"/>
    </xf>
    <xf numFmtId="164" fontId="39" fillId="0" borderId="58" xfId="0" applyFont="true" applyBorder="true" applyAlignment="true" applyProtection="false">
      <alignment horizontal="general" vertical="center" textRotation="0" wrapText="false" indent="0" shrinkToFit="false"/>
      <protection locked="true" hidden="false"/>
    </xf>
    <xf numFmtId="164" fontId="39" fillId="9" borderId="72" xfId="0" applyFont="true" applyBorder="true" applyAlignment="true" applyProtection="false">
      <alignment horizontal="center" vertical="center" textRotation="0" wrapText="false" indent="0" shrinkToFit="false"/>
      <protection locked="true" hidden="false"/>
    </xf>
    <xf numFmtId="164" fontId="10" fillId="5" borderId="73" xfId="0" applyFont="true" applyBorder="true" applyAlignment="true" applyProtection="false">
      <alignment horizontal="center" vertical="center" textRotation="0" wrapText="false" indent="0" shrinkToFit="false"/>
      <protection locked="true" hidden="false"/>
    </xf>
    <xf numFmtId="164" fontId="10" fillId="5" borderId="74" xfId="0" applyFont="true" applyBorder="true" applyAlignment="true" applyProtection="false">
      <alignment horizontal="center" vertical="center" textRotation="0" wrapText="false" indent="0" shrinkToFit="false"/>
      <protection locked="true" hidden="false"/>
    </xf>
    <xf numFmtId="164" fontId="10" fillId="5" borderId="74" xfId="0" applyFont="true" applyBorder="true" applyAlignment="true" applyProtection="false">
      <alignment horizontal="center" vertical="center" textRotation="0" wrapText="true" indent="0" shrinkToFit="false"/>
      <protection locked="true" hidden="false"/>
    </xf>
    <xf numFmtId="164" fontId="39" fillId="9" borderId="59" xfId="0" applyFont="true" applyBorder="true" applyAlignment="true" applyProtection="false">
      <alignment horizontal="center" vertical="center" textRotation="0" wrapText="false" indent="0" shrinkToFit="false"/>
      <protection locked="true" hidden="false"/>
    </xf>
    <xf numFmtId="164" fontId="10" fillId="5" borderId="75" xfId="0" applyFont="true" applyBorder="true" applyAlignment="true" applyProtection="false">
      <alignment horizontal="center" vertical="center" textRotation="0" wrapText="false" indent="0" shrinkToFit="false"/>
      <protection locked="true" hidden="false"/>
    </xf>
    <xf numFmtId="164" fontId="10" fillId="5" borderId="76" xfId="0" applyFont="true" applyBorder="true" applyAlignment="true" applyProtection="false">
      <alignment horizontal="center" vertical="center" textRotation="0" wrapText="false" indent="0" shrinkToFit="false"/>
      <protection locked="true" hidden="false"/>
    </xf>
    <xf numFmtId="164" fontId="10" fillId="5" borderId="77" xfId="0" applyFont="true" applyBorder="true" applyAlignment="true" applyProtection="false">
      <alignment horizontal="center" vertical="center" textRotation="0" wrapText="false" indent="0" shrinkToFit="false"/>
      <protection locked="true" hidden="false"/>
    </xf>
    <xf numFmtId="164" fontId="10" fillId="5" borderId="78" xfId="0" applyFont="true" applyBorder="true" applyAlignment="true" applyProtection="false">
      <alignment horizontal="center" vertical="center" textRotation="0" wrapText="false" indent="0" shrinkToFit="false"/>
      <protection locked="true" hidden="false"/>
    </xf>
    <xf numFmtId="167" fontId="10" fillId="5" borderId="79" xfId="0" applyFont="true" applyBorder="true" applyAlignment="true" applyProtection="false">
      <alignment horizontal="center" vertical="center" textRotation="0" wrapText="false" indent="0" shrinkToFit="false"/>
      <protection locked="true" hidden="false"/>
    </xf>
    <xf numFmtId="164" fontId="10" fillId="0" borderId="80" xfId="0" applyFont="true" applyBorder="true" applyAlignment="true" applyProtection="false">
      <alignment horizontal="center"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false" indent="0" shrinkToFit="false"/>
      <protection locked="true" hidden="false"/>
    </xf>
    <xf numFmtId="164" fontId="10" fillId="0" borderId="81" xfId="0" applyFont="true" applyBorder="true" applyAlignment="true" applyProtection="false">
      <alignment horizontal="center" vertical="center" textRotation="0" wrapText="false" indent="0" shrinkToFit="false"/>
      <protection locked="true" hidden="false"/>
    </xf>
    <xf numFmtId="164" fontId="17" fillId="0" borderId="47" xfId="0" applyFont="true" applyBorder="true" applyAlignment="true" applyProtection="false">
      <alignment horizontal="left" vertical="center" textRotation="0" wrapText="false" indent="0" shrinkToFit="false"/>
      <protection locked="true" hidden="false"/>
    </xf>
    <xf numFmtId="167" fontId="10" fillId="5" borderId="82" xfId="0" applyFont="true" applyBorder="true" applyAlignment="true" applyProtection="false">
      <alignment horizontal="center" vertical="center" textRotation="0" wrapText="false" indent="0" shrinkToFit="false"/>
      <protection locked="true" hidden="false"/>
    </xf>
    <xf numFmtId="164" fontId="10" fillId="0" borderId="83"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84" xfId="0" applyFont="true" applyBorder="true" applyAlignment="true" applyProtection="false">
      <alignment horizontal="center" vertical="center" textRotation="0" wrapText="false" indent="0" shrinkToFit="false"/>
      <protection locked="true" hidden="false"/>
    </xf>
    <xf numFmtId="167" fontId="10" fillId="5" borderId="85" xfId="0" applyFont="true" applyBorder="true" applyAlignment="true" applyProtection="false">
      <alignment horizontal="center" vertical="center" textRotation="0" wrapText="false" indent="0" shrinkToFit="false"/>
      <protection locked="true" hidden="false"/>
    </xf>
    <xf numFmtId="164" fontId="10" fillId="0" borderId="86" xfId="0" applyFont="true" applyBorder="true" applyAlignment="true" applyProtection="false">
      <alignment horizontal="center" vertical="center" textRotation="0" wrapText="false" indent="0" shrinkToFit="false"/>
      <protection locked="true" hidden="false"/>
    </xf>
    <xf numFmtId="164" fontId="10" fillId="0" borderId="87" xfId="0" applyFont="true" applyBorder="true" applyAlignment="true" applyProtection="false">
      <alignment horizontal="center" vertical="center" textRotation="0" wrapText="false" indent="0" shrinkToFit="false"/>
      <protection locked="true" hidden="false"/>
    </xf>
    <xf numFmtId="164" fontId="10" fillId="0" borderId="88" xfId="0" applyFont="true" applyBorder="true" applyAlignment="true" applyProtection="false">
      <alignment horizontal="center" vertical="center" textRotation="0" wrapText="false" indent="0" shrinkToFit="false"/>
      <protection locked="true" hidden="false"/>
    </xf>
    <xf numFmtId="164" fontId="39" fillId="0" borderId="70"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false" indent="0" shrinkToFit="false"/>
      <protection locked="true" hidden="false"/>
    </xf>
    <xf numFmtId="173" fontId="39" fillId="0" borderId="1" xfId="0" applyFont="true" applyBorder="true" applyAlignment="true" applyProtection="false">
      <alignment horizontal="center" vertical="center" textRotation="0" wrapText="false" indent="0" shrinkToFit="false"/>
      <protection locked="true" hidden="false"/>
    </xf>
    <xf numFmtId="169" fontId="39" fillId="0" borderId="71" xfId="0" applyFont="true" applyBorder="true" applyAlignment="true" applyProtection="false">
      <alignment horizontal="center" vertical="center" textRotation="0" wrapText="false" indent="0" shrinkToFit="false"/>
      <protection locked="true" hidden="false"/>
    </xf>
    <xf numFmtId="164" fontId="46" fillId="0" borderId="0" xfId="0" applyFont="true" applyBorder="true" applyAlignment="true" applyProtection="false">
      <alignment horizontal="general" vertical="center" textRotation="0" wrapText="false" indent="0" shrinkToFit="false"/>
      <protection locked="true" hidden="false"/>
    </xf>
    <xf numFmtId="164" fontId="46" fillId="0" borderId="51"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left" vertical="center" textRotation="0" wrapText="false" indent="0" shrinkToFit="false"/>
      <protection locked="true" hidden="false"/>
    </xf>
    <xf numFmtId="164" fontId="47" fillId="0" borderId="0" xfId="0" applyFont="true" applyBorder="false" applyAlignment="true" applyProtection="false">
      <alignment horizontal="center" vertical="center" textRotation="0" wrapText="false" indent="0" shrinkToFit="false"/>
      <protection locked="true" hidden="false"/>
    </xf>
    <xf numFmtId="164" fontId="47" fillId="0" borderId="51" xfId="0" applyFont="true" applyBorder="true" applyAlignment="true" applyProtection="false">
      <alignment horizontal="center" vertical="center" textRotation="0" wrapText="false" indent="0" shrinkToFit="false"/>
      <protection locked="true" hidden="false"/>
    </xf>
    <xf numFmtId="164" fontId="39" fillId="0" borderId="72" xfId="0" applyFont="true" applyBorder="true" applyAlignment="true" applyProtection="false">
      <alignment horizontal="center" vertical="center" textRotation="0" wrapText="false" indent="0" shrinkToFit="false"/>
      <protection locked="true" hidden="false"/>
    </xf>
    <xf numFmtId="164" fontId="39" fillId="8" borderId="89" xfId="0" applyFont="true" applyBorder="true" applyAlignment="true" applyProtection="false">
      <alignment horizontal="center" vertical="center" textRotation="0" wrapText="false" indent="0" shrinkToFit="false"/>
      <protection locked="true" hidden="false"/>
    </xf>
    <xf numFmtId="164" fontId="39" fillId="8" borderId="90" xfId="0" applyFont="true" applyBorder="true" applyAlignment="true" applyProtection="false">
      <alignment horizontal="center" vertical="center" textRotation="0" wrapText="false" indent="0" shrinkToFit="false"/>
      <protection locked="true" hidden="false"/>
    </xf>
    <xf numFmtId="173" fontId="39" fillId="8" borderId="90" xfId="0" applyFont="true" applyBorder="true" applyAlignment="true" applyProtection="false">
      <alignment horizontal="center" vertical="center" textRotation="0" wrapText="false" indent="0" shrinkToFit="false"/>
      <protection locked="true" hidden="false"/>
    </xf>
    <xf numFmtId="169" fontId="39" fillId="8" borderId="91" xfId="0" applyFont="true" applyBorder="true" applyAlignment="true" applyProtection="false">
      <alignment horizontal="center" vertical="center" textRotation="0" wrapText="false" indent="0" shrinkToFit="false"/>
      <protection locked="true" hidden="false"/>
    </xf>
    <xf numFmtId="173" fontId="48" fillId="0" borderId="1" xfId="0" applyFont="true" applyBorder="true" applyAlignment="true" applyProtection="false">
      <alignment horizontal="center" vertical="center" textRotation="0" wrapText="false" indent="0" shrinkToFit="false"/>
      <protection locked="true" hidden="false"/>
    </xf>
    <xf numFmtId="164" fontId="39" fillId="10" borderId="70" xfId="0" applyFont="true" applyBorder="true" applyAlignment="true" applyProtection="false">
      <alignment horizontal="center" vertical="center" textRotation="0" wrapText="false" indent="0" shrinkToFit="false"/>
      <protection locked="true" hidden="false"/>
    </xf>
    <xf numFmtId="164" fontId="39" fillId="10" borderId="1" xfId="0" applyFont="true" applyBorder="true" applyAlignment="true" applyProtection="false">
      <alignment horizontal="center" vertical="center" textRotation="0" wrapText="false" indent="0" shrinkToFit="false"/>
      <protection locked="true" hidden="false"/>
    </xf>
    <xf numFmtId="173" fontId="48" fillId="10" borderId="1" xfId="0" applyFont="true" applyBorder="true" applyAlignment="true" applyProtection="false">
      <alignment horizontal="center" vertical="center" textRotation="0" wrapText="false" indent="0" shrinkToFit="false"/>
      <protection locked="true" hidden="false"/>
    </xf>
    <xf numFmtId="169" fontId="39" fillId="10" borderId="71" xfId="0" applyFont="true" applyBorder="true" applyAlignment="true" applyProtection="false">
      <alignment horizontal="center" vertical="center" textRotation="0" wrapText="false" indent="0" shrinkToFit="false"/>
      <protection locked="true" hidden="false"/>
    </xf>
    <xf numFmtId="164" fontId="32" fillId="0" borderId="51" xfId="0" applyFont="true" applyBorder="true" applyAlignment="false" applyProtection="false">
      <alignment horizontal="general" vertical="top" textRotation="0" wrapText="false" indent="0" shrinkToFit="false"/>
      <protection locked="true" hidden="false"/>
    </xf>
    <xf numFmtId="173" fontId="48" fillId="0" borderId="1"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right" vertical="center" textRotation="0" wrapText="false" indent="0" shrinkToFit="false"/>
      <protection locked="true" hidden="false"/>
    </xf>
    <xf numFmtId="170" fontId="28" fillId="0" borderId="65" xfId="0" applyFont="true" applyBorder="true" applyAlignment="true" applyProtection="false">
      <alignment horizontal="center" vertical="center" textRotation="0" wrapText="false" indent="0" shrinkToFit="true"/>
      <protection locked="true" hidden="false"/>
    </xf>
    <xf numFmtId="164" fontId="28" fillId="0" borderId="65" xfId="0" applyFont="true" applyBorder="true" applyAlignment="true" applyProtection="false">
      <alignment horizontal="center" vertical="center" textRotation="0" wrapText="false" indent="0" shrinkToFit="false"/>
      <protection locked="true" hidden="false"/>
    </xf>
    <xf numFmtId="164" fontId="28" fillId="0" borderId="65" xfId="0" applyFont="true" applyBorder="true" applyAlignment="true" applyProtection="false">
      <alignment horizontal="left" vertical="center" textRotation="0" wrapText="false" indent="0" shrinkToFit="false"/>
      <protection locked="true" hidden="false"/>
    </xf>
    <xf numFmtId="164" fontId="28" fillId="0" borderId="65"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false" applyAlignment="true" applyProtection="false">
      <alignment horizontal="right" vertical="center" textRotation="0" wrapText="false" indent="0" shrinkToFit="false"/>
      <protection locked="true" hidden="false"/>
    </xf>
    <xf numFmtId="164" fontId="46" fillId="0" borderId="0" xfId="0" applyFont="true" applyBorder="false" applyAlignment="true" applyProtection="false">
      <alignment horizontal="right" vertical="center" textRotation="0" wrapText="false" indent="0" shrinkToFit="false"/>
      <protection locked="true" hidden="false"/>
    </xf>
    <xf numFmtId="164" fontId="46" fillId="0" borderId="45" xfId="0" applyFont="true" applyBorder="true" applyAlignment="true" applyProtection="false">
      <alignment horizontal="general" vertical="center" textRotation="0" wrapText="false" indent="0" shrinkToFit="false"/>
      <protection locked="true" hidden="false"/>
    </xf>
    <xf numFmtId="164" fontId="17" fillId="0" borderId="45" xfId="0" applyFont="true" applyBorder="true" applyAlignment="true" applyProtection="false">
      <alignment horizontal="center" vertical="center" textRotation="0" wrapText="false" indent="0" shrinkToFit="false"/>
      <protection locked="true" hidden="false"/>
    </xf>
    <xf numFmtId="169" fontId="39" fillId="6" borderId="63" xfId="0" applyFont="true" applyBorder="true" applyAlignment="true" applyProtection="false">
      <alignment horizontal="general" vertical="center" textRotation="0" wrapText="false" indent="0" shrinkToFit="false"/>
      <protection locked="true" hidden="false"/>
    </xf>
    <xf numFmtId="178" fontId="39" fillId="6" borderId="63" xfId="0" applyFont="true" applyBorder="true" applyAlignment="true" applyProtection="false">
      <alignment horizontal="general" vertical="center" textRotation="0" wrapText="false" indent="0" shrinkToFit="false"/>
      <protection locked="true" hidden="false"/>
    </xf>
    <xf numFmtId="164" fontId="39" fillId="0" borderId="89" xfId="0" applyFont="true" applyBorder="true" applyAlignment="true" applyProtection="false">
      <alignment horizontal="center" vertical="center" textRotation="0" wrapText="false" indent="0" shrinkToFit="false"/>
      <protection locked="true" hidden="false"/>
    </xf>
    <xf numFmtId="164" fontId="39" fillId="0" borderId="90" xfId="0" applyFont="true" applyBorder="true" applyAlignment="true" applyProtection="false">
      <alignment horizontal="center" vertical="center" textRotation="0" wrapText="false" indent="0" shrinkToFit="false"/>
      <protection locked="true" hidden="false"/>
    </xf>
    <xf numFmtId="173" fontId="48" fillId="0" borderId="90" xfId="0" applyFont="true" applyBorder="true" applyAlignment="true" applyProtection="false">
      <alignment horizontal="center" vertical="center" textRotation="0" wrapText="false" indent="0" shrinkToFit="false"/>
      <protection locked="true" hidden="false"/>
    </xf>
    <xf numFmtId="169" fontId="39" fillId="0" borderId="91" xfId="0" applyFont="true" applyBorder="true" applyAlignment="true" applyProtection="false">
      <alignment horizontal="center" vertical="center" textRotation="0" wrapText="false" indent="0" shrinkToFit="false"/>
      <protection locked="true" hidden="false"/>
    </xf>
    <xf numFmtId="164" fontId="39" fillId="11" borderId="70" xfId="0" applyFont="true" applyBorder="true" applyAlignment="true" applyProtection="false">
      <alignment horizontal="center" vertical="center" textRotation="0" wrapText="false" indent="0" shrinkToFit="false"/>
      <protection locked="true" hidden="false"/>
    </xf>
    <xf numFmtId="164" fontId="39" fillId="11" borderId="1" xfId="0" applyFont="true" applyBorder="true" applyAlignment="true" applyProtection="false">
      <alignment horizontal="center" vertical="center" textRotation="0" wrapText="false" indent="0" shrinkToFit="false"/>
      <protection locked="true" hidden="false"/>
    </xf>
    <xf numFmtId="173" fontId="39" fillId="11" borderId="1" xfId="0" applyFont="true" applyBorder="true" applyAlignment="true" applyProtection="false">
      <alignment horizontal="center" vertical="center" textRotation="0" wrapText="false" indent="0" shrinkToFit="false"/>
      <protection locked="true" hidden="false"/>
    </xf>
    <xf numFmtId="169" fontId="39" fillId="11" borderId="7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top" textRotation="0" wrapText="false" indent="0" shrinkToFit="false"/>
      <protection locked="true" hidden="false"/>
    </xf>
    <xf numFmtId="164" fontId="39" fillId="0" borderId="0" xfId="0" applyFont="true" applyBorder="false" applyAlignment="false" applyProtection="false">
      <alignment horizontal="general" vertical="top" textRotation="0" wrapText="false" indent="0" shrinkToFit="false"/>
      <protection locked="true" hidden="false"/>
    </xf>
    <xf numFmtId="164" fontId="10" fillId="7" borderId="80" xfId="0" applyFont="true" applyBorder="true" applyAlignment="true" applyProtection="false">
      <alignment horizontal="center" vertical="center" textRotation="0" wrapText="false" indent="0" shrinkToFit="false"/>
      <protection locked="true" hidden="false"/>
    </xf>
    <xf numFmtId="164" fontId="10" fillId="7" borderId="6" xfId="0" applyFont="true" applyBorder="true" applyAlignment="true" applyProtection="false">
      <alignment horizontal="center" vertical="center" textRotation="0" wrapText="false" indent="0" shrinkToFit="false"/>
      <protection locked="true" hidden="false"/>
    </xf>
    <xf numFmtId="164" fontId="10" fillId="7" borderId="81" xfId="0" applyFont="true" applyBorder="true" applyAlignment="true" applyProtection="false">
      <alignment horizontal="center" vertical="center" textRotation="0" wrapText="false" indent="0" shrinkToFit="false"/>
      <protection locked="true" hidden="false"/>
    </xf>
    <xf numFmtId="164" fontId="10" fillId="7" borderId="83" xfId="0" applyFont="true" applyBorder="true" applyAlignment="true" applyProtection="false">
      <alignment horizontal="center" vertical="center" textRotation="0" wrapText="false" indent="0" shrinkToFit="false"/>
      <protection locked="true" hidden="false"/>
    </xf>
    <xf numFmtId="164" fontId="10" fillId="7" borderId="1" xfId="0" applyFont="true" applyBorder="true" applyAlignment="true" applyProtection="false">
      <alignment horizontal="center" vertical="center" textRotation="0" wrapText="false" indent="0" shrinkToFit="false"/>
      <protection locked="true" hidden="false"/>
    </xf>
    <xf numFmtId="164" fontId="10" fillId="7" borderId="84" xfId="0" applyFont="true" applyBorder="true" applyAlignment="true" applyProtection="false">
      <alignment horizontal="center" vertical="center" textRotation="0" wrapText="false" indent="0" shrinkToFit="false"/>
      <protection locked="true" hidden="false"/>
    </xf>
    <xf numFmtId="164" fontId="10" fillId="7" borderId="86" xfId="0" applyFont="true" applyBorder="true" applyAlignment="true" applyProtection="false">
      <alignment horizontal="center" vertical="center" textRotation="0" wrapText="false" indent="0" shrinkToFit="false"/>
      <protection locked="true" hidden="false"/>
    </xf>
    <xf numFmtId="164" fontId="10" fillId="7" borderId="87" xfId="0" applyFont="true" applyBorder="true" applyAlignment="true" applyProtection="false">
      <alignment horizontal="center" vertical="center" textRotation="0" wrapText="false" indent="0" shrinkToFit="false"/>
      <protection locked="true" hidden="false"/>
    </xf>
    <xf numFmtId="164" fontId="10" fillId="7" borderId="88" xfId="0" applyFont="true" applyBorder="true" applyAlignment="true" applyProtection="false">
      <alignment horizontal="center" vertical="center" textRotation="0" wrapText="false" indent="0" shrinkToFit="false"/>
      <protection locked="true" hidden="false"/>
    </xf>
    <xf numFmtId="164" fontId="28" fillId="0" borderId="92" xfId="0" applyFont="true" applyBorder="true" applyAlignment="true" applyProtection="false">
      <alignment horizontal="left" vertical="center" textRotation="0" wrapText="false" indent="0" shrinkToFit="false"/>
      <protection locked="true" hidden="false"/>
    </xf>
    <xf numFmtId="164" fontId="28" fillId="0" borderId="92" xfId="0" applyFont="true" applyBorder="true" applyAlignment="true" applyProtection="false">
      <alignment horizontal="general" vertical="center" textRotation="0" wrapText="false" indent="0" shrinkToFit="false"/>
      <protection locked="true" hidden="false"/>
    </xf>
    <xf numFmtId="164" fontId="28" fillId="0" borderId="93" xfId="0" applyFont="true" applyBorder="true" applyAlignment="true" applyProtection="false">
      <alignment horizontal="left" vertical="center" textRotation="0" wrapText="false" indent="0" shrinkToFit="false"/>
      <protection locked="true" hidden="false"/>
    </xf>
    <xf numFmtId="164" fontId="28" fillId="0" borderId="93" xfId="0" applyFont="true" applyBorder="true" applyAlignment="true" applyProtection="false">
      <alignment horizontal="general" vertical="center" textRotation="0" wrapText="false" indent="0" shrinkToFit="false"/>
      <protection locked="true" hidden="false"/>
    </xf>
    <xf numFmtId="164" fontId="10" fillId="6" borderId="80" xfId="0" applyFont="true" applyBorder="true" applyAlignment="true" applyProtection="false">
      <alignment horizontal="center" vertical="center" textRotation="0" wrapText="false" indent="0" shrinkToFit="false"/>
      <protection locked="true" hidden="false"/>
    </xf>
    <xf numFmtId="164" fontId="10" fillId="6" borderId="6" xfId="0" applyFont="true" applyBorder="true" applyAlignment="true" applyProtection="false">
      <alignment horizontal="center" vertical="center" textRotation="0" wrapText="false" indent="0" shrinkToFit="false"/>
      <protection locked="true" hidden="false"/>
    </xf>
    <xf numFmtId="164" fontId="10" fillId="6" borderId="81" xfId="0" applyFont="true" applyBorder="true" applyAlignment="true" applyProtection="false">
      <alignment horizontal="center" vertical="center" textRotation="0" wrapText="false" indent="0" shrinkToFit="false"/>
      <protection locked="true" hidden="false"/>
    </xf>
    <xf numFmtId="164" fontId="10" fillId="6" borderId="83" xfId="0" applyFont="true" applyBorder="true" applyAlignment="true" applyProtection="false">
      <alignment horizontal="center" vertical="center" textRotation="0" wrapText="fals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0" fillId="6" borderId="84" xfId="0" applyFont="true" applyBorder="true" applyAlignment="true" applyProtection="false">
      <alignment horizontal="center" vertical="center" textRotation="0" wrapText="false" indent="0" shrinkToFit="false"/>
      <protection locked="true" hidden="false"/>
    </xf>
    <xf numFmtId="167" fontId="10" fillId="5" borderId="94" xfId="0" applyFont="true" applyBorder="true" applyAlignment="true" applyProtection="false">
      <alignment horizontal="center" vertical="center" textRotation="0" wrapText="false" indent="0" shrinkToFit="false"/>
      <protection locked="true" hidden="false"/>
    </xf>
    <xf numFmtId="164" fontId="10" fillId="6" borderId="95" xfId="0" applyFont="true" applyBorder="true" applyAlignment="true" applyProtection="false">
      <alignment horizontal="center" vertical="center" textRotation="0" wrapText="false" indent="0" shrinkToFit="false"/>
      <protection locked="true" hidden="false"/>
    </xf>
    <xf numFmtId="164" fontId="10" fillId="6" borderId="90" xfId="0" applyFont="true" applyBorder="true" applyAlignment="true" applyProtection="false">
      <alignment horizontal="center" vertical="center" textRotation="0" wrapText="false" indent="0" shrinkToFit="false"/>
      <protection locked="true" hidden="false"/>
    </xf>
    <xf numFmtId="164" fontId="10" fillId="6" borderId="96" xfId="0" applyFont="true" applyBorder="true" applyAlignment="true" applyProtection="false">
      <alignment horizontal="center" vertical="center" textRotation="0" wrapText="false" indent="0" shrinkToFit="false"/>
      <protection locked="true" hidden="false"/>
    </xf>
    <xf numFmtId="164" fontId="17" fillId="0" borderId="47" xfId="0" applyFont="true" applyBorder="true" applyAlignment="true" applyProtection="false">
      <alignment horizontal="general" vertical="center" textRotation="0" wrapText="false" indent="0" shrinkToFit="false"/>
      <protection locked="true" hidden="false"/>
    </xf>
    <xf numFmtId="164" fontId="39" fillId="9" borderId="1" xfId="0" applyFont="true" applyBorder="true" applyAlignment="true" applyProtection="false">
      <alignment horizontal="center" vertical="center" textRotation="0" wrapText="false" indent="0" shrinkToFit="false"/>
      <protection locked="true" hidden="false"/>
    </xf>
    <xf numFmtId="164" fontId="17" fillId="0" borderId="52" xfId="0" applyFont="true" applyBorder="true" applyAlignment="true" applyProtection="false">
      <alignment horizontal="general" vertical="center" textRotation="0" wrapText="false" indent="0" shrinkToFit="false"/>
      <protection locked="true" hidden="false"/>
    </xf>
    <xf numFmtId="164" fontId="39" fillId="9" borderId="65" xfId="0" applyFont="true" applyBorder="true" applyAlignment="true" applyProtection="false">
      <alignment horizontal="center" vertical="center" textRotation="0" wrapText="false" indent="0" shrinkToFit="false"/>
      <protection locked="true" hidden="false"/>
    </xf>
    <xf numFmtId="169" fontId="39" fillId="0" borderId="65" xfId="0" applyFont="true" applyBorder="true" applyAlignment="true" applyProtection="false">
      <alignment horizontal="center" vertical="center" textRotation="0" wrapText="false" indent="0" shrinkToFit="false"/>
      <protection locked="true" hidden="false"/>
    </xf>
    <xf numFmtId="169" fontId="39" fillId="0" borderId="69" xfId="0" applyFont="true" applyBorder="true" applyAlignment="true" applyProtection="false">
      <alignment horizontal="center" vertical="center" textRotation="0" wrapText="false" indent="0" shrinkToFit="false"/>
      <protection locked="true" hidden="false"/>
    </xf>
    <xf numFmtId="173" fontId="39" fillId="6" borderId="63" xfId="0" applyFont="true" applyBorder="true" applyAlignment="true" applyProtection="false">
      <alignment horizontal="general" vertical="center" textRotation="0" wrapText="false" indent="0" shrinkToFit="false"/>
      <protection locked="true" hidden="false"/>
    </xf>
    <xf numFmtId="164" fontId="39" fillId="11" borderId="89" xfId="0" applyFont="true" applyBorder="true" applyAlignment="true" applyProtection="false">
      <alignment horizontal="center" vertical="center" textRotation="0" wrapText="false" indent="0" shrinkToFit="false"/>
      <protection locked="true" hidden="false"/>
    </xf>
    <xf numFmtId="164" fontId="39" fillId="11" borderId="90" xfId="0" applyFont="true" applyBorder="true" applyAlignment="true" applyProtection="false">
      <alignment horizontal="center" vertical="center" textRotation="0" wrapText="false" indent="0" shrinkToFit="false"/>
      <protection locked="true" hidden="false"/>
    </xf>
    <xf numFmtId="173" fontId="39" fillId="11" borderId="90" xfId="0" applyFont="true" applyBorder="true" applyAlignment="true" applyProtection="false">
      <alignment horizontal="center" vertical="center" textRotation="0" wrapText="false" indent="0" shrinkToFit="false"/>
      <protection locked="true" hidden="false"/>
    </xf>
    <xf numFmtId="169" fontId="39" fillId="11" borderId="91" xfId="0" applyFont="true" applyBorder="true" applyAlignment="true" applyProtection="false">
      <alignment horizontal="center" vertical="center" textRotation="0" wrapText="false" indent="0" shrinkToFit="false"/>
      <protection locked="true" hidden="false"/>
    </xf>
    <xf numFmtId="164" fontId="28" fillId="7" borderId="63" xfId="0" applyFont="true" applyBorder="true" applyAlignment="true" applyProtection="false">
      <alignment horizontal="left" vertical="center" textRotation="0" wrapText="false" indent="0" shrinkToFit="false"/>
      <protection locked="true" hidden="false"/>
    </xf>
    <xf numFmtId="164" fontId="49" fillId="0" borderId="0" xfId="0" applyFont="true" applyBorder="false" applyAlignment="true" applyProtection="false">
      <alignment horizontal="general" vertical="center" textRotation="0" wrapText="false" indent="0" shrinkToFit="false"/>
      <protection locked="true" hidden="false"/>
    </xf>
    <xf numFmtId="164" fontId="28" fillId="6" borderId="63" xfId="0" applyFont="true" applyBorder="true" applyAlignment="true" applyProtection="false">
      <alignment horizontal="left" vertical="center" textRotation="0" wrapText="false" indent="0" shrinkToFit="false"/>
      <protection locked="true" hidden="false"/>
    </xf>
    <xf numFmtId="164" fontId="50" fillId="0" borderId="93" xfId="0" applyFont="true" applyBorder="true" applyAlignment="false" applyProtection="false">
      <alignment horizontal="general" vertical="top" textRotation="0" wrapText="false" indent="0" shrinkToFit="false"/>
      <protection locked="true" hidden="false"/>
    </xf>
    <xf numFmtId="164" fontId="32" fillId="0" borderId="93" xfId="0" applyFont="true" applyBorder="true" applyAlignment="false" applyProtection="false">
      <alignment horizontal="general" vertical="top" textRotation="0" wrapText="false" indent="0" shrinkToFit="false"/>
      <protection locked="true" hidden="false"/>
    </xf>
    <xf numFmtId="164" fontId="39" fillId="0" borderId="63"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28" fillId="0" borderId="57" xfId="0" applyFont="true" applyBorder="true" applyAlignment="true" applyProtection="false">
      <alignment horizontal="left" vertical="center" textRotation="0" wrapText="false" indent="0" shrinkToFit="false"/>
      <protection locked="true" hidden="false"/>
    </xf>
    <xf numFmtId="164" fontId="39" fillId="9" borderId="1" xfId="0" applyFont="true" applyBorder="true" applyAlignment="true" applyProtection="false">
      <alignment horizontal="center" vertical="center" textRotation="0" wrapText="false" indent="0" shrinkToFit="false"/>
      <protection locked="true" hidden="false"/>
    </xf>
    <xf numFmtId="164" fontId="39" fillId="0" borderId="97" xfId="0" applyFont="true" applyBorder="true" applyAlignment="true" applyProtection="false">
      <alignment horizontal="center" vertical="center" textRotation="0" wrapText="false" indent="0" shrinkToFit="false"/>
      <protection locked="true" hidden="false"/>
    </xf>
    <xf numFmtId="164" fontId="39" fillId="7" borderId="98" xfId="0" applyFont="true" applyBorder="true" applyAlignment="true" applyProtection="false">
      <alignment horizontal="left" vertical="center" textRotation="0" wrapText="false" indent="0" shrinkToFit="false"/>
      <protection locked="true" hidden="false"/>
    </xf>
    <xf numFmtId="164" fontId="39" fillId="0" borderId="65"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51" fillId="0" borderId="0" xfId="0" applyFont="true" applyBorder="false" applyAlignment="true" applyProtection="false">
      <alignment horizontal="right" vertical="center" textRotation="0" wrapText="false" indent="0" shrinkToFit="false"/>
      <protection locked="true" hidden="false"/>
    </xf>
    <xf numFmtId="164" fontId="39" fillId="0" borderId="69" xfId="0" applyFont="true" applyBorder="true" applyAlignment="true" applyProtection="false">
      <alignment horizontal="left" vertical="center" textRotation="0" wrapText="false" indent="0" shrinkToFit="false"/>
      <protection locked="true" hidden="false"/>
    </xf>
    <xf numFmtId="164" fontId="39" fillId="0" borderId="69"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false" indent="0" shrinkToFit="false"/>
      <protection locked="true" hidden="false"/>
    </xf>
    <xf numFmtId="164" fontId="39" fillId="0" borderId="54" xfId="0" applyFont="true" applyBorder="true" applyAlignment="true" applyProtection="false">
      <alignment horizontal="center" vertical="center" textRotation="0" wrapText="false" indent="0" shrinkToFit="false"/>
      <protection locked="true" hidden="false"/>
    </xf>
    <xf numFmtId="164" fontId="47" fillId="0" borderId="0" xfId="0" applyFont="true" applyBorder="true" applyAlignment="true" applyProtection="false">
      <alignment horizontal="center" vertical="center" textRotation="0" wrapText="false" indent="0" shrinkToFit="false"/>
      <protection locked="true" hidden="false"/>
    </xf>
    <xf numFmtId="164" fontId="39" fillId="6" borderId="99" xfId="0" applyFont="true" applyBorder="true" applyAlignment="true" applyProtection="false">
      <alignment horizontal="left"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false" indent="0" shrinkToFit="false"/>
      <protection locked="true" hidden="false"/>
    </xf>
    <xf numFmtId="164" fontId="39" fillId="9" borderId="10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101" xfId="0" applyFont="true" applyBorder="true" applyAlignment="true" applyProtection="true">
      <alignment horizontal="center" vertical="center" textRotation="0" wrapText="false" indent="0" shrinkToFit="false"/>
      <protection locked="true" hidden="false"/>
    </xf>
    <xf numFmtId="164" fontId="10" fillId="0" borderId="102" xfId="0" applyFont="true" applyBorder="true" applyAlignment="true" applyProtection="true">
      <alignment horizontal="center" vertical="center" textRotation="0" wrapText="false" indent="0" shrinkToFit="false"/>
      <protection locked="true" hidden="false"/>
    </xf>
    <xf numFmtId="164" fontId="10" fillId="0" borderId="102" xfId="0" applyFont="true" applyBorder="true" applyAlignment="true" applyProtection="false">
      <alignment horizontal="center" vertical="center" textRotation="0" wrapText="false" indent="0" shrinkToFit="false"/>
      <protection locked="true" hidden="false"/>
    </xf>
    <xf numFmtId="167" fontId="10" fillId="9" borderId="103" xfId="0" applyFont="true" applyBorder="true" applyAlignment="true" applyProtection="true">
      <alignment horizontal="center" vertical="center" textRotation="0" wrapText="false" indent="0" shrinkToFit="false"/>
      <protection locked="false" hidden="false"/>
    </xf>
    <xf numFmtId="167" fontId="10" fillId="9" borderId="1" xfId="0" applyFont="true" applyBorder="true" applyAlignment="true" applyProtection="true">
      <alignment horizontal="center" vertical="center" textRotation="0" wrapText="false" indent="0" shrinkToFit="false"/>
      <protection locked="false" hidden="false"/>
    </xf>
    <xf numFmtId="173" fontId="10" fillId="12" borderId="1" xfId="0" applyFont="true" applyBorder="true" applyAlignment="true" applyProtection="true">
      <alignment horizontal="center" vertical="center" textRotation="0" wrapText="false" indent="0" shrinkToFit="false"/>
      <protection locked="true" hidden="false"/>
    </xf>
    <xf numFmtId="164" fontId="39" fillId="0" borderId="97" xfId="0" applyFont="true" applyBorder="true" applyAlignment="true" applyProtection="false">
      <alignment horizontal="general" vertical="center" textRotation="0" wrapText="false" indent="0" shrinkToFit="false"/>
      <protection locked="true" hidden="false"/>
    </xf>
    <xf numFmtId="164" fontId="39" fillId="0" borderId="52" xfId="0" applyFont="true" applyBorder="true" applyAlignment="true" applyProtection="false">
      <alignment horizontal="right" vertical="center" textRotation="0" wrapText="false" indent="0" shrinkToFit="false"/>
      <protection locked="true" hidden="false"/>
    </xf>
    <xf numFmtId="164" fontId="39" fillId="0" borderId="65" xfId="0" applyFont="true" applyBorder="true" applyAlignment="true" applyProtection="false">
      <alignment horizontal="center" vertical="center" textRotation="0" wrapText="false" indent="0" shrinkToFit="false"/>
      <protection locked="true" hidden="false"/>
    </xf>
    <xf numFmtId="164" fontId="32" fillId="0" borderId="53" xfId="0" applyFont="true" applyBorder="true" applyAlignment="false" applyProtection="false">
      <alignment horizontal="general" vertical="top" textRotation="0" wrapText="false" indent="0" shrinkToFit="false"/>
      <protection locked="true" hidden="false"/>
    </xf>
    <xf numFmtId="164" fontId="39" fillId="0" borderId="104" xfId="0" applyFont="true" applyBorder="true" applyAlignment="true" applyProtection="false">
      <alignment horizontal="general" vertical="center" textRotation="0" wrapText="false" indent="0" shrinkToFit="false"/>
      <protection locked="true" hidden="false"/>
    </xf>
    <xf numFmtId="164" fontId="39" fillId="0" borderId="105" xfId="0" applyFont="true" applyBorder="true" applyAlignment="true" applyProtection="false">
      <alignment horizontal="general" vertical="center" textRotation="0" wrapText="false" indent="0" shrinkToFit="false"/>
      <protection locked="true" hidden="false"/>
    </xf>
    <xf numFmtId="164" fontId="39" fillId="0" borderId="106" xfId="0" applyFont="true" applyBorder="true" applyAlignment="true" applyProtection="false">
      <alignment horizontal="center" vertical="center" textRotation="0" wrapText="false" indent="0" shrinkToFit="false"/>
      <protection locked="true" hidden="false"/>
    </xf>
    <xf numFmtId="164" fontId="39" fillId="0" borderId="107" xfId="0" applyFont="true" applyBorder="true" applyAlignment="true" applyProtection="false">
      <alignment horizontal="center" vertical="center" textRotation="0" wrapText="false" indent="0" shrinkToFit="false"/>
      <protection locked="true" hidden="false"/>
    </xf>
    <xf numFmtId="164" fontId="39" fillId="0" borderId="108" xfId="0" applyFont="true" applyBorder="true" applyAlignment="true" applyProtection="false">
      <alignment horizontal="center" vertical="center" textRotation="0" wrapText="true" indent="0" shrinkToFit="false"/>
      <protection locked="true" hidden="false"/>
    </xf>
    <xf numFmtId="164" fontId="39" fillId="0" borderId="109" xfId="0" applyFont="true" applyBorder="true" applyAlignment="true" applyProtection="false">
      <alignment horizontal="center" vertical="center" textRotation="0" wrapText="false" indent="0" shrinkToFit="false"/>
      <protection locked="true" hidden="false"/>
    </xf>
    <xf numFmtId="173" fontId="39" fillId="9" borderId="110" xfId="0" applyFont="true" applyBorder="true" applyAlignment="true" applyProtection="false">
      <alignment horizontal="center" vertical="center" textRotation="0" wrapText="false" indent="0" shrinkToFit="false"/>
      <protection locked="true" hidden="false"/>
    </xf>
    <xf numFmtId="173" fontId="39" fillId="9" borderId="111" xfId="0" applyFont="true" applyBorder="true" applyAlignment="true" applyProtection="false">
      <alignment horizontal="center" vertical="center" textRotation="0" wrapText="false" indent="0" shrinkToFit="false"/>
      <protection locked="true" hidden="false"/>
    </xf>
    <xf numFmtId="173" fontId="39" fillId="9" borderId="112" xfId="0" applyFont="true" applyBorder="true" applyAlignment="true" applyProtection="false">
      <alignment horizontal="center" vertical="center" textRotation="0" wrapText="false" indent="0" shrinkToFit="false"/>
      <protection locked="true" hidden="false"/>
    </xf>
    <xf numFmtId="173" fontId="39" fillId="9" borderId="113" xfId="0" applyFont="true" applyBorder="true" applyAlignment="true" applyProtection="false">
      <alignment horizontal="center" vertical="center" textRotation="0" wrapText="false" indent="0" shrinkToFit="false"/>
      <protection locked="true" hidden="false"/>
    </xf>
    <xf numFmtId="173" fontId="39" fillId="9" borderId="114" xfId="0" applyFont="true" applyBorder="true" applyAlignment="true" applyProtection="false">
      <alignment horizontal="center" vertical="center" textRotation="0" wrapText="false" indent="0" shrinkToFit="false"/>
      <protection locked="true" hidden="false"/>
    </xf>
    <xf numFmtId="173" fontId="39" fillId="9" borderId="54" xfId="0" applyFont="true" applyBorder="true" applyAlignment="true" applyProtection="false">
      <alignment horizontal="center" vertical="center" textRotation="0" wrapText="false" indent="0" shrinkToFit="false"/>
      <protection locked="true" hidden="false"/>
    </xf>
    <xf numFmtId="173" fontId="39" fillId="9" borderId="115" xfId="0" applyFont="true" applyBorder="true" applyAlignment="true" applyProtection="false">
      <alignment horizontal="center" vertical="center" textRotation="0" wrapText="false" indent="0" shrinkToFit="false"/>
      <protection locked="true" hidden="false"/>
    </xf>
    <xf numFmtId="173" fontId="39" fillId="9" borderId="116" xfId="0" applyFont="true" applyBorder="true" applyAlignment="true" applyProtection="false">
      <alignment horizontal="center" vertical="center" textRotation="0" wrapText="false" indent="0" shrinkToFit="false"/>
      <protection locked="true" hidden="false"/>
    </xf>
    <xf numFmtId="173" fontId="39" fillId="9" borderId="117" xfId="0" applyFont="true" applyBorder="true" applyAlignment="true" applyProtection="false">
      <alignment horizontal="center" vertical="center" textRotation="0" wrapText="false" indent="0" shrinkToFit="false"/>
      <protection locked="true" hidden="false"/>
    </xf>
    <xf numFmtId="173" fontId="39" fillId="9" borderId="118" xfId="0" applyFont="true" applyBorder="true" applyAlignment="true" applyProtection="false">
      <alignment horizontal="center" vertical="center" textRotation="0" wrapText="false" indent="0" shrinkToFit="false"/>
      <protection locked="true" hidden="false"/>
    </xf>
    <xf numFmtId="173" fontId="39" fillId="9" borderId="119" xfId="0" applyFont="true" applyBorder="true" applyAlignment="true" applyProtection="false">
      <alignment horizontal="center" vertical="center" textRotation="0" wrapText="false" indent="0" shrinkToFit="false"/>
      <protection locked="true" hidden="false"/>
    </xf>
    <xf numFmtId="173" fontId="39" fillId="9" borderId="120" xfId="0" applyFont="true" applyBorder="true" applyAlignment="true" applyProtection="false">
      <alignment horizontal="center" vertical="center" textRotation="0" wrapText="false" indent="0" shrinkToFit="false"/>
      <protection locked="true" hidden="false"/>
    </xf>
    <xf numFmtId="173" fontId="39" fillId="9" borderId="121" xfId="0" applyFont="true" applyBorder="true" applyAlignment="true" applyProtection="false">
      <alignment horizontal="center" vertical="center" textRotation="0" wrapText="false" indent="0" shrinkToFit="false"/>
      <protection locked="true" hidden="false"/>
    </xf>
    <xf numFmtId="164" fontId="32" fillId="0" borderId="52" xfId="0" applyFont="true" applyBorder="true" applyAlignment="false" applyProtection="false">
      <alignment horizontal="general" vertical="top" textRotation="0" wrapText="false" indent="0" shrinkToFit="false"/>
      <protection locked="true" hidden="false"/>
    </xf>
    <xf numFmtId="164" fontId="28" fillId="0" borderId="65" xfId="0" applyFont="true" applyBorder="true" applyAlignment="true" applyProtection="false">
      <alignment horizontal="general" vertical="center" textRotation="0" wrapText="false" indent="0" shrinkToFit="false"/>
      <protection locked="true" hidden="false"/>
    </xf>
    <xf numFmtId="164" fontId="28" fillId="0" borderId="122" xfId="0" applyFont="true" applyBorder="true" applyAlignment="true" applyProtection="false">
      <alignment horizontal="general" vertical="center" textRotation="0" wrapText="false" indent="0" shrinkToFit="false"/>
      <protection locked="true" hidden="false"/>
    </xf>
    <xf numFmtId="179" fontId="39" fillId="0" borderId="123" xfId="0" applyFont="true" applyBorder="true" applyAlignment="true" applyProtection="false">
      <alignment horizontal="center" vertical="center" textRotation="0" wrapText="false" indent="0" shrinkToFit="false"/>
      <protection locked="true" hidden="false"/>
    </xf>
    <xf numFmtId="179" fontId="39" fillId="0" borderId="124" xfId="0" applyFont="true" applyBorder="true" applyAlignment="true" applyProtection="false">
      <alignment horizontal="center" vertical="center" textRotation="0" wrapText="false" indent="0" shrinkToFit="false"/>
      <protection locked="true" hidden="false"/>
    </xf>
    <xf numFmtId="179" fontId="39" fillId="0" borderId="113" xfId="0" applyFont="true" applyBorder="true" applyAlignment="true" applyProtection="false">
      <alignment horizontal="center" vertical="center" textRotation="0" wrapText="false" indent="0" shrinkToFit="false"/>
      <protection locked="true" hidden="false"/>
    </xf>
    <xf numFmtId="164" fontId="28" fillId="0" borderId="69" xfId="0" applyFont="true" applyBorder="true" applyAlignment="true" applyProtection="false">
      <alignment horizontal="left" vertical="center" textRotation="0" wrapText="false" indent="0" shrinkToFit="false"/>
      <protection locked="true" hidden="false"/>
    </xf>
    <xf numFmtId="164" fontId="28" fillId="0" borderId="69" xfId="0" applyFont="true" applyBorder="true" applyAlignment="true" applyProtection="false">
      <alignment horizontal="general" vertical="center" textRotation="0" wrapText="false" indent="0" shrinkToFit="false"/>
      <protection locked="true" hidden="false"/>
    </xf>
    <xf numFmtId="164" fontId="28" fillId="0" borderId="125" xfId="0" applyFont="true" applyBorder="true" applyAlignment="true" applyProtection="false">
      <alignment horizontal="general" vertical="center" textRotation="0" wrapText="false" indent="0" shrinkToFit="false"/>
      <protection locked="true" hidden="false"/>
    </xf>
    <xf numFmtId="179" fontId="39" fillId="0" borderId="126" xfId="0" applyFont="true" applyBorder="true" applyAlignment="true" applyProtection="false">
      <alignment horizontal="center" vertical="center" textRotation="0" wrapText="false" indent="0" shrinkToFit="false"/>
      <protection locked="true" hidden="false"/>
    </xf>
    <xf numFmtId="179" fontId="39" fillId="0" borderId="127" xfId="0" applyFont="true" applyBorder="true" applyAlignment="true" applyProtection="false">
      <alignment horizontal="center" vertical="center" textRotation="0" wrapText="false" indent="0" shrinkToFit="false"/>
      <protection locked="true" hidden="false"/>
    </xf>
    <xf numFmtId="179" fontId="39" fillId="0" borderId="116" xfId="0" applyFont="true" applyBorder="true" applyAlignment="true" applyProtection="false">
      <alignment horizontal="center" vertical="center" textRotation="0" wrapText="false" indent="0" shrinkToFit="false"/>
      <protection locked="true" hidden="false"/>
    </xf>
    <xf numFmtId="179" fontId="39" fillId="0" borderId="128" xfId="0" applyFont="true" applyBorder="true" applyAlignment="true" applyProtection="false">
      <alignment horizontal="center" vertical="center" textRotation="0" wrapText="false" indent="0" shrinkToFit="false"/>
      <protection locked="true" hidden="false"/>
    </xf>
    <xf numFmtId="179" fontId="39" fillId="0" borderId="129" xfId="0" applyFont="true" applyBorder="true" applyAlignment="true" applyProtection="false">
      <alignment horizontal="center" vertical="center" textRotation="0" wrapText="false" indent="0" shrinkToFit="false"/>
      <protection locked="true" hidden="false"/>
    </xf>
    <xf numFmtId="179" fontId="39" fillId="0" borderId="121" xfId="0" applyFont="true" applyBorder="true" applyAlignment="true" applyProtection="false">
      <alignment horizontal="center" vertical="center" textRotation="0" wrapText="false" indent="0" shrinkToFit="false"/>
      <protection locked="true" hidden="false"/>
    </xf>
    <xf numFmtId="179" fontId="39" fillId="0" borderId="66" xfId="0" applyFont="true" applyBorder="true" applyAlignment="true" applyProtection="false">
      <alignment horizontal="center" vertical="center" textRotation="0" wrapText="false" indent="0" shrinkToFit="false"/>
      <protection locked="true" hidden="false"/>
    </xf>
    <xf numFmtId="179" fontId="39" fillId="0" borderId="67" xfId="0" applyFont="true" applyBorder="true" applyAlignment="true" applyProtection="false">
      <alignment horizontal="center" vertical="center" textRotation="0" wrapText="false" indent="0" shrinkToFit="false"/>
      <protection locked="true" hidden="false"/>
    </xf>
    <xf numFmtId="179" fontId="39" fillId="0" borderId="68" xfId="0" applyFont="true" applyBorder="true" applyAlignment="true" applyProtection="false">
      <alignment horizontal="center" vertical="center" textRotation="0" wrapText="false" indent="0" shrinkToFit="false"/>
      <protection locked="true" hidden="false"/>
    </xf>
    <xf numFmtId="179" fontId="39" fillId="0" borderId="89" xfId="0" applyFont="true" applyBorder="true" applyAlignment="true" applyProtection="false">
      <alignment horizontal="center" vertical="center" textRotation="0" wrapText="false" indent="0" shrinkToFit="false"/>
      <protection locked="true" hidden="false"/>
    </xf>
    <xf numFmtId="179" fontId="39" fillId="0" borderId="90" xfId="0" applyFont="true" applyBorder="true" applyAlignment="true" applyProtection="false">
      <alignment horizontal="center" vertical="center" textRotation="0" wrapText="false" indent="0" shrinkToFit="false"/>
      <protection locked="true" hidden="false"/>
    </xf>
    <xf numFmtId="179" fontId="39" fillId="0" borderId="91" xfId="0" applyFont="true" applyBorder="true" applyAlignment="true" applyProtection="false">
      <alignment horizontal="center" vertical="center" textRotation="0" wrapText="false" indent="0" shrinkToFit="false"/>
      <protection locked="true" hidden="false"/>
    </xf>
    <xf numFmtId="167" fontId="10" fillId="0" borderId="103" xfId="0" applyFont="true" applyBorder="true" applyAlignment="true" applyProtection="true">
      <alignment horizontal="center" vertical="center" textRotation="0" wrapText="false" indent="0" shrinkToFit="false"/>
      <protection locked="false" hidden="false"/>
    </xf>
    <xf numFmtId="167" fontId="10" fillId="0" borderId="1" xfId="0" applyFont="true" applyBorder="true" applyAlignment="true" applyProtection="true">
      <alignment horizontal="center" vertical="center" textRotation="0" wrapText="false" indent="0" shrinkToFit="false"/>
      <protection locked="false" hidden="false"/>
    </xf>
    <xf numFmtId="173" fontId="10" fillId="0" borderId="1" xfId="0" applyFont="true" applyBorder="true" applyAlignment="true" applyProtection="true">
      <alignment horizontal="center" vertical="center" textRotation="0" wrapText="false" indent="0" shrinkToFit="false"/>
      <protection locked="true" hidden="false"/>
    </xf>
    <xf numFmtId="164" fontId="39" fillId="0" borderId="130" xfId="0" applyFont="true" applyBorder="true" applyAlignment="true" applyProtection="false">
      <alignment horizontal="general" vertical="center" textRotation="0" wrapText="false" indent="0" shrinkToFit="false"/>
      <protection locked="true" hidden="false"/>
    </xf>
    <xf numFmtId="164" fontId="39" fillId="0" borderId="0" xfId="0" applyFont="true" applyBorder="true" applyAlignment="true" applyProtection="false">
      <alignment horizontal="center" vertical="center" textRotation="0" wrapText="false" indent="0" shrinkToFit="false"/>
      <protection locked="true" hidden="false"/>
    </xf>
    <xf numFmtId="164" fontId="39" fillId="0" borderId="53" xfId="0" applyFont="true" applyBorder="true" applyAlignment="true" applyProtection="false">
      <alignment horizontal="center" vertical="center" textRotation="0" wrapText="true" indent="0" shrinkToFit="false"/>
      <protection locked="true" hidden="false"/>
    </xf>
    <xf numFmtId="173" fontId="39" fillId="9" borderId="123" xfId="0" applyFont="true" applyBorder="true" applyAlignment="true" applyProtection="false">
      <alignment horizontal="center" vertical="center" textRotation="0" wrapText="false" indent="0" shrinkToFit="false"/>
      <protection locked="true" hidden="false"/>
    </xf>
    <xf numFmtId="173" fontId="39" fillId="9" borderId="124" xfId="0" applyFont="true" applyBorder="true" applyAlignment="true" applyProtection="false">
      <alignment horizontal="center" vertical="center" textRotation="0" wrapText="false" indent="0" shrinkToFit="false"/>
      <protection locked="true" hidden="false"/>
    </xf>
    <xf numFmtId="173" fontId="39" fillId="9" borderId="126" xfId="0" applyFont="true" applyBorder="true" applyAlignment="true" applyProtection="false">
      <alignment horizontal="center" vertical="center" textRotation="0" wrapText="false" indent="0" shrinkToFit="false"/>
      <protection locked="true" hidden="false"/>
    </xf>
    <xf numFmtId="173" fontId="39" fillId="9" borderId="127" xfId="0" applyFont="true" applyBorder="true" applyAlignment="true" applyProtection="false">
      <alignment horizontal="center" vertical="center" textRotation="0" wrapText="false" indent="0" shrinkToFit="false"/>
      <protection locked="true" hidden="false"/>
    </xf>
    <xf numFmtId="173" fontId="39" fillId="9" borderId="131" xfId="0" applyFont="true" applyBorder="true" applyAlignment="true" applyProtection="false">
      <alignment horizontal="center" vertical="center" textRotation="0" wrapText="false" indent="0" shrinkToFit="false"/>
      <protection locked="true" hidden="false"/>
    </xf>
    <xf numFmtId="179" fontId="39" fillId="0" borderId="70" xfId="0" applyFont="true" applyBorder="true" applyAlignment="true" applyProtection="false">
      <alignment horizontal="center" vertical="center" textRotation="0" wrapText="false" indent="0" shrinkToFit="false"/>
      <protection locked="true" hidden="false"/>
    </xf>
    <xf numFmtId="179" fontId="39" fillId="0" borderId="1" xfId="0" applyFont="true" applyBorder="true" applyAlignment="true" applyProtection="false">
      <alignment horizontal="center" vertical="center" textRotation="0" wrapText="false" indent="0" shrinkToFit="false"/>
      <protection locked="true" hidden="false"/>
    </xf>
    <xf numFmtId="179" fontId="39" fillId="0" borderId="103" xfId="0" applyFont="true" applyBorder="true" applyAlignment="true" applyProtection="false">
      <alignment horizontal="center" vertical="center" textRotation="0" wrapText="false" indent="0" shrinkToFit="false"/>
      <protection locked="true" hidden="false"/>
    </xf>
    <xf numFmtId="179" fontId="39" fillId="0" borderId="71" xfId="0" applyFont="true" applyBorder="true" applyAlignment="true" applyProtection="false">
      <alignment horizontal="center" vertical="center" textRotation="0" wrapText="false" indent="0" shrinkToFit="false"/>
      <protection locked="true" hidden="false"/>
    </xf>
    <xf numFmtId="173" fontId="39" fillId="9" borderId="128" xfId="0" applyFont="true" applyBorder="true" applyAlignment="true" applyProtection="false">
      <alignment horizontal="center" vertical="center" textRotation="0" wrapText="false" indent="0" shrinkToFit="false"/>
      <protection locked="true" hidden="false"/>
    </xf>
    <xf numFmtId="173" fontId="39" fillId="9" borderId="129" xfId="0" applyFont="true" applyBorder="true" applyAlignment="true" applyProtection="false">
      <alignment horizontal="center" vertical="center" textRotation="0" wrapText="false" indent="0" shrinkToFit="false"/>
      <protection locked="true" hidden="false"/>
    </xf>
    <xf numFmtId="179" fontId="39" fillId="0" borderId="132" xfId="0" applyFont="true" applyBorder="true" applyAlignment="true" applyProtection="false">
      <alignment horizontal="center" vertical="center" textRotation="0" wrapText="false" indent="0" shrinkToFit="false"/>
      <protection locked="true" hidden="false"/>
    </xf>
    <xf numFmtId="179" fontId="39" fillId="0" borderId="133" xfId="0" applyFont="true" applyBorder="true" applyAlignment="true" applyProtection="false">
      <alignment horizontal="center" vertical="center" textRotation="0" wrapText="false" indent="0" shrinkToFit="false"/>
      <protection locked="true" hidden="false"/>
    </xf>
    <xf numFmtId="164" fontId="39" fillId="0" borderId="134" xfId="0" applyFont="true" applyBorder="true" applyAlignment="true" applyProtection="false">
      <alignment horizontal="center" vertical="center" textRotation="0" wrapText="false" indent="0" shrinkToFit="false"/>
      <protection locked="true" hidden="false"/>
    </xf>
    <xf numFmtId="164" fontId="39" fillId="0" borderId="135" xfId="0" applyFont="true" applyBorder="true" applyAlignment="true" applyProtection="false">
      <alignment horizontal="center" vertical="center" textRotation="0" wrapText="false" indent="0" shrinkToFit="false"/>
      <protection locked="true" hidden="false"/>
    </xf>
    <xf numFmtId="164" fontId="39" fillId="0" borderId="136" xfId="0" applyFont="true" applyBorder="true" applyAlignment="true" applyProtection="false">
      <alignment horizontal="center" vertical="center" textRotation="0" wrapText="false" indent="0" shrinkToFit="false"/>
      <protection locked="true" hidden="false"/>
    </xf>
    <xf numFmtId="164" fontId="39" fillId="0" borderId="137" xfId="0" applyFont="true" applyBorder="true" applyAlignment="true" applyProtection="false">
      <alignment horizontal="center" vertical="center" textRotation="0" wrapText="false" indent="0" shrinkToFit="false"/>
      <protection locked="true" hidden="false"/>
    </xf>
    <xf numFmtId="164" fontId="32" fillId="0" borderId="50" xfId="0" applyFont="true" applyBorder="true" applyAlignment="false" applyProtection="false">
      <alignment horizontal="general" vertical="top" textRotation="0" wrapText="false" indent="0" shrinkToFit="false"/>
      <protection locked="true" hidden="false"/>
    </xf>
    <xf numFmtId="180" fontId="39" fillId="0" borderId="134"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4" fontId="32" fillId="0" borderId="56" xfId="0" applyFont="true" applyBorder="true" applyAlignment="false" applyProtection="false">
      <alignment horizontal="general" vertical="top" textRotation="0" wrapText="false" indent="0" shrinkToFit="false"/>
      <protection locked="true" hidden="false"/>
    </xf>
    <xf numFmtId="164" fontId="32" fillId="0" borderId="57" xfId="0" applyFont="true" applyBorder="true" applyAlignment="false" applyProtection="false">
      <alignment horizontal="general" vertical="top" textRotation="0" wrapText="false" indent="0" shrinkToFit="false"/>
      <protection locked="true" hidden="false"/>
    </xf>
    <xf numFmtId="164" fontId="32" fillId="0" borderId="58" xfId="0" applyFont="true" applyBorder="true" applyAlignment="false" applyProtection="false">
      <alignment horizontal="general" vertical="top" textRotation="0" wrapText="false" indent="0" shrinkToFit="false"/>
      <protection locked="true" hidden="false"/>
    </xf>
    <xf numFmtId="164" fontId="28" fillId="0" borderId="60" xfId="0" applyFont="true" applyBorder="true" applyAlignment="true" applyProtection="false">
      <alignment horizontal="general" vertical="center" textRotation="0" wrapText="false" indent="0" shrinkToFit="false"/>
      <protection locked="true" hidden="false"/>
    </xf>
    <xf numFmtId="164" fontId="39" fillId="0" borderId="63" xfId="0" applyFont="true" applyBorder="true" applyAlignment="true" applyProtection="false">
      <alignment horizontal="general" vertical="center" textRotation="0" wrapText="false" indent="0" shrinkToFit="false"/>
      <protection locked="true" hidden="false"/>
    </xf>
    <xf numFmtId="164" fontId="39" fillId="7" borderId="1" xfId="0" applyFont="true" applyBorder="true" applyAlignment="true" applyProtection="false">
      <alignment horizontal="center" vertical="center" textRotation="0" wrapText="false" indent="0" shrinkToFit="false"/>
      <protection locked="true" hidden="false"/>
    </xf>
    <xf numFmtId="164" fontId="46" fillId="0" borderId="0" xfId="0" applyFont="true" applyBorder="true" applyAlignment="true" applyProtection="false">
      <alignment horizontal="right" vertical="center" textRotation="0" wrapText="false" indent="0" shrinkToFit="false"/>
      <protection locked="true" hidden="false"/>
    </xf>
    <xf numFmtId="164" fontId="39" fillId="9" borderId="65"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right" vertical="center" textRotation="0" wrapText="false" indent="0" shrinkToFit="false"/>
      <protection locked="true" hidden="false"/>
    </xf>
    <xf numFmtId="167" fontId="39" fillId="0" borderId="97" xfId="0" applyFont="true" applyBorder="true" applyAlignment="true" applyProtection="false">
      <alignment horizontal="center" vertical="center" textRotation="0" wrapText="false" indent="0" shrinkToFit="false"/>
      <protection locked="true" hidden="false"/>
    </xf>
    <xf numFmtId="164" fontId="39" fillId="0" borderId="138" xfId="0" applyFont="true" applyBorder="true" applyAlignment="true" applyProtection="false">
      <alignment horizontal="center" vertical="center" textRotation="0" wrapText="false" indent="0" shrinkToFit="false"/>
      <protection locked="true" hidden="false"/>
    </xf>
    <xf numFmtId="164" fontId="39" fillId="9" borderId="66" xfId="0" applyFont="true" applyBorder="true" applyAlignment="true" applyProtection="false">
      <alignment horizontal="center" vertical="center" textRotation="0" wrapText="false" indent="0" shrinkToFit="false"/>
      <protection locked="true" hidden="false"/>
    </xf>
    <xf numFmtId="164" fontId="39" fillId="9" borderId="67" xfId="0" applyFont="true" applyBorder="true" applyAlignment="true" applyProtection="false">
      <alignment horizontal="center" vertical="center" textRotation="0" wrapText="false" indent="0" shrinkToFit="false"/>
      <protection locked="true" hidden="false"/>
    </xf>
    <xf numFmtId="167" fontId="39" fillId="0" borderId="100" xfId="0" applyFont="true" applyBorder="true" applyAlignment="true" applyProtection="false">
      <alignment horizontal="center" vertical="center" textRotation="0" wrapText="false" indent="0" shrinkToFit="false"/>
      <protection locked="true" hidden="false"/>
    </xf>
    <xf numFmtId="164" fontId="39" fillId="0" borderId="139" xfId="0" applyFont="true" applyBorder="true" applyAlignment="true" applyProtection="false">
      <alignment horizontal="center" vertical="center" textRotation="0" wrapText="false" indent="0" shrinkToFit="false"/>
      <protection locked="true" hidden="false"/>
    </xf>
    <xf numFmtId="164" fontId="39" fillId="9" borderId="70" xfId="0" applyFont="true" applyBorder="true" applyAlignment="true" applyProtection="false">
      <alignment horizontal="center" vertical="center" textRotation="0" wrapText="false" indent="0" shrinkToFit="false"/>
      <protection locked="true" hidden="false"/>
    </xf>
    <xf numFmtId="167" fontId="39" fillId="0" borderId="69" xfId="0" applyFont="true" applyBorder="true" applyAlignment="true" applyProtection="false">
      <alignment horizontal="center" vertical="center" textRotation="0" wrapText="false" indent="0" shrinkToFit="false"/>
      <protection locked="true" hidden="false"/>
    </xf>
    <xf numFmtId="167" fontId="39" fillId="9" borderId="1" xfId="0" applyFont="true" applyBorder="true" applyAlignment="true" applyProtection="false">
      <alignment horizontal="center" vertical="center" textRotation="0" wrapText="false" indent="0" shrinkToFit="false"/>
      <protection locked="true" hidden="false"/>
    </xf>
    <xf numFmtId="164" fontId="39" fillId="0" borderId="140" xfId="0" applyFont="true" applyBorder="true" applyAlignment="true" applyProtection="false">
      <alignment horizontal="center" vertical="center" textRotation="0" wrapText="false" indent="0" shrinkToFit="false"/>
      <protection locked="true" hidden="false"/>
    </xf>
    <xf numFmtId="164" fontId="39" fillId="9" borderId="89" xfId="0" applyFont="true" applyBorder="true" applyAlignment="true" applyProtection="false">
      <alignment horizontal="center" vertical="center" textRotation="0" wrapText="false" indent="0" shrinkToFit="false"/>
      <protection locked="true" hidden="false"/>
    </xf>
    <xf numFmtId="164" fontId="39" fillId="9" borderId="90" xfId="0" applyFont="true" applyBorder="true" applyAlignment="true" applyProtection="false">
      <alignment horizontal="center" vertical="center" textRotation="0" wrapText="false" indent="0" shrinkToFit="false"/>
      <protection locked="true" hidden="false"/>
    </xf>
    <xf numFmtId="167" fontId="39" fillId="9" borderId="90" xfId="0" applyFont="true" applyBorder="true" applyAlignment="true" applyProtection="false">
      <alignment horizontal="center" vertical="center" textRotation="0" wrapText="false" indent="0" shrinkToFit="false"/>
      <protection locked="true" hidden="false"/>
    </xf>
    <xf numFmtId="167" fontId="39" fillId="0" borderId="141" xfId="0" applyFont="true" applyBorder="true" applyAlignment="true" applyProtection="false">
      <alignment horizontal="center" vertical="center" textRotation="0" wrapText="false" indent="0" shrinkToFit="false"/>
      <protection locked="true" hidden="false"/>
    </xf>
    <xf numFmtId="173" fontId="39" fillId="0" borderId="97" xfId="0" applyFont="true" applyBorder="true" applyAlignment="true" applyProtection="false">
      <alignment horizontal="center" vertical="center" textRotation="0" wrapText="false" indent="0" shrinkToFit="false"/>
      <protection locked="true" hidden="false"/>
    </xf>
    <xf numFmtId="164" fontId="32" fillId="0" borderId="97" xfId="0" applyFont="true" applyBorder="true" applyAlignment="true" applyProtection="false">
      <alignment horizontal="general" vertical="center" textRotation="0" wrapText="false" indent="0" shrinkToFit="false"/>
      <protection locked="true" hidden="false"/>
    </xf>
    <xf numFmtId="167" fontId="39" fillId="9" borderId="67" xfId="0" applyFont="true" applyBorder="true" applyAlignment="true" applyProtection="false">
      <alignment horizontal="center" vertical="center" textRotation="0" wrapText="false" indent="0" shrinkToFit="false"/>
      <protection locked="true" hidden="false"/>
    </xf>
    <xf numFmtId="178" fontId="39" fillId="0" borderId="0" xfId="0" applyFont="true" applyBorder="false" applyAlignment="true" applyProtection="false">
      <alignment horizontal="general" vertical="center" textRotation="0" wrapText="false" indent="0" shrinkToFit="false"/>
      <protection locked="true" hidden="false"/>
    </xf>
    <xf numFmtId="164" fontId="39" fillId="0" borderId="68" xfId="0" applyFont="true" applyBorder="true" applyAlignment="true" applyProtection="false">
      <alignment horizontal="general" vertical="center" textRotation="0" wrapText="false" indent="0" shrinkToFit="false"/>
      <protection locked="true" hidden="false"/>
    </xf>
    <xf numFmtId="169" fontId="39" fillId="0" borderId="1" xfId="0" applyFont="true" applyBorder="true" applyAlignment="true" applyProtection="false">
      <alignment horizontal="center" vertical="center" textRotation="0" wrapText="false" indent="0" shrinkToFit="false"/>
      <protection locked="true" hidden="false"/>
    </xf>
    <xf numFmtId="164" fontId="39" fillId="0" borderId="71"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7" fontId="39" fillId="0" borderId="1" xfId="0" applyFont="true" applyBorder="true" applyAlignment="true" applyProtection="false">
      <alignment horizontal="center" vertical="center" textRotation="0" wrapText="false" indent="0" shrinkToFit="false"/>
      <protection locked="true" hidden="false"/>
    </xf>
    <xf numFmtId="164" fontId="39" fillId="7" borderId="71" xfId="0" applyFont="true" applyBorder="true" applyAlignment="true" applyProtection="false">
      <alignment horizontal="general" vertical="center" textRotation="0" wrapText="false" indent="0" shrinkToFit="false"/>
      <protection locked="true" hidden="false"/>
    </xf>
    <xf numFmtId="164" fontId="39" fillId="0" borderId="53" xfId="0" applyFont="true" applyBorder="true" applyAlignment="true" applyProtection="false">
      <alignment horizontal="center" vertical="center" textRotation="0" wrapText="false" indent="0" shrinkToFit="false"/>
      <protection locked="true" hidden="false"/>
    </xf>
    <xf numFmtId="169" fontId="39" fillId="0" borderId="90" xfId="0" applyFont="true" applyBorder="true" applyAlignment="true" applyProtection="false">
      <alignment horizontal="center" vertical="center" textRotation="0" wrapText="false" indent="0" shrinkToFit="false"/>
      <protection locked="true" hidden="false"/>
    </xf>
    <xf numFmtId="164" fontId="39" fillId="0" borderId="91"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center" vertical="top" textRotation="0" wrapText="false" indent="0" shrinkToFit="false"/>
      <protection locked="true" hidden="false"/>
    </xf>
    <xf numFmtId="169" fontId="39" fillId="9" borderId="67" xfId="0" applyFont="true" applyBorder="true" applyAlignment="true" applyProtection="false">
      <alignment horizontal="center" vertical="center" textRotation="0" wrapText="false" indent="0" shrinkToFit="false"/>
      <protection locked="true" hidden="false"/>
    </xf>
    <xf numFmtId="169" fontId="39" fillId="0" borderId="0" xfId="0" applyFont="true" applyBorder="false" applyAlignment="true" applyProtection="false">
      <alignment horizontal="center" vertical="center" textRotation="0" wrapText="false" indent="0" shrinkToFit="false"/>
      <protection locked="true" hidden="false"/>
    </xf>
    <xf numFmtId="164" fontId="39" fillId="7" borderId="77" xfId="0" applyFont="true" applyBorder="true" applyAlignment="true" applyProtection="false">
      <alignment horizontal="center" vertical="center" textRotation="0" wrapText="false" indent="0" shrinkToFit="false"/>
      <protection locked="true" hidden="false"/>
    </xf>
    <xf numFmtId="169" fontId="39" fillId="9" borderId="1" xfId="0" applyFont="true" applyBorder="true" applyAlignment="true" applyProtection="false">
      <alignment horizontal="center" vertical="center" textRotation="0" wrapText="false" indent="0" shrinkToFit="false"/>
      <protection locked="true" hidden="false"/>
    </xf>
    <xf numFmtId="164" fontId="39" fillId="7" borderId="109" xfId="0" applyFont="true" applyBorder="true" applyAlignment="true" applyProtection="false">
      <alignment horizontal="center" vertical="center" textRotation="0" wrapText="false" indent="0" shrinkToFit="false"/>
      <protection locked="true" hidden="false"/>
    </xf>
    <xf numFmtId="164" fontId="39" fillId="7" borderId="102" xfId="0" applyFont="true" applyBorder="true" applyAlignment="true" applyProtection="false">
      <alignment horizontal="center" vertical="center" textRotation="0" wrapText="false" indent="0" shrinkToFit="false"/>
      <protection locked="true" hidden="false"/>
    </xf>
    <xf numFmtId="164" fontId="46" fillId="0" borderId="57" xfId="0" applyFont="true" applyBorder="true" applyAlignment="true" applyProtection="false">
      <alignment horizontal="right" vertical="center" textRotation="0" wrapText="false" indent="0" shrinkToFit="false"/>
      <protection locked="true" hidden="false"/>
    </xf>
    <xf numFmtId="164" fontId="28"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right" vertical="center" textRotation="0" wrapText="false" indent="0" shrinkToFit="false"/>
      <protection locked="true" hidden="false"/>
    </xf>
    <xf numFmtId="164" fontId="39" fillId="0" borderId="68" xfId="0" applyFont="true" applyBorder="true" applyAlignment="true" applyProtection="false">
      <alignment horizontal="center" vertical="center" textRotation="0" wrapText="false" indent="0" shrinkToFit="false"/>
      <protection locked="true" hidden="false"/>
    </xf>
    <xf numFmtId="170" fontId="39" fillId="0" borderId="65" xfId="0" applyFont="true" applyBorder="true" applyAlignment="true" applyProtection="false">
      <alignment horizontal="center" vertical="center" textRotation="0" wrapText="false" indent="0" shrinkToFit="false"/>
      <protection locked="true" hidden="false"/>
    </xf>
    <xf numFmtId="164" fontId="39" fillId="0" borderId="47" xfId="0" applyFont="true" applyBorder="true" applyAlignment="true" applyProtection="false">
      <alignment horizontal="center" vertical="center" textRotation="0" wrapText="false" indent="0" shrinkToFit="false"/>
      <protection locked="true" hidden="false"/>
    </xf>
    <xf numFmtId="164" fontId="39" fillId="0" borderId="49" xfId="0" applyFont="true" applyBorder="true" applyAlignment="true" applyProtection="false">
      <alignment horizontal="center" vertical="center" textRotation="0" wrapText="false" indent="0" shrinkToFit="false"/>
      <protection locked="true" hidden="false"/>
    </xf>
    <xf numFmtId="164" fontId="39" fillId="0" borderId="52" xfId="0" applyFont="true" applyBorder="true" applyAlignment="true" applyProtection="false">
      <alignment horizontal="center" vertical="center" textRotation="0" wrapText="false" indent="0" shrinkToFit="false"/>
      <protection locked="true" hidden="false"/>
    </xf>
    <xf numFmtId="164" fontId="32" fillId="0" borderId="52" xfId="0" applyFont="true" applyBorder="true" applyAlignment="true" applyProtection="false">
      <alignment horizontal="general" vertical="center" textRotation="0" wrapText="false" indent="0" shrinkToFit="false"/>
      <protection locked="true" hidden="false"/>
    </xf>
    <xf numFmtId="169" fontId="39" fillId="0" borderId="65" xfId="0" applyFont="true" applyBorder="true" applyAlignment="true" applyProtection="false">
      <alignment horizontal="center" vertical="center" textRotation="0" wrapText="false" indent="0" shrinkToFit="false"/>
      <protection locked="true" hidden="false"/>
    </xf>
    <xf numFmtId="164" fontId="39" fillId="0" borderId="59" xfId="0" applyFont="true" applyBorder="true" applyAlignment="true" applyProtection="false">
      <alignment horizontal="center" vertical="center" textRotation="0" wrapText="false" indent="0" shrinkToFit="false"/>
      <protection locked="true" hidden="false"/>
    </xf>
    <xf numFmtId="164" fontId="39" fillId="0" borderId="61" xfId="0" applyFont="true" applyBorder="true" applyAlignment="true" applyProtection="false">
      <alignment horizontal="center" vertical="center" textRotation="0" wrapText="false" indent="0" shrinkToFit="false"/>
      <protection locked="true" hidden="false"/>
    </xf>
    <xf numFmtId="178" fontId="39" fillId="0" borderId="1" xfId="0" applyFont="true" applyBorder="true" applyAlignment="true" applyProtection="false">
      <alignment horizontal="center" vertical="center" textRotation="0" wrapText="false" indent="0" shrinkToFit="false"/>
      <protection locked="true" hidden="false"/>
    </xf>
    <xf numFmtId="170" fontId="39" fillId="0" borderId="142" xfId="0" applyFont="true" applyBorder="true" applyAlignment="true" applyProtection="false">
      <alignment horizontal="center" vertical="center" textRotation="0" wrapText="false" indent="0" shrinkToFit="false"/>
      <protection locked="true" hidden="false"/>
    </xf>
    <xf numFmtId="173" fontId="39" fillId="0" borderId="65"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true" applyAlignment="true" applyProtection="false">
      <alignment horizontal="general" vertical="center" textRotation="0" wrapText="false" indent="0" shrinkToFit="false"/>
      <protection locked="true" hidden="false"/>
    </xf>
    <xf numFmtId="169" fontId="10" fillId="7" borderId="69" xfId="0" applyFont="true" applyBorder="true" applyAlignment="true" applyProtection="false">
      <alignment horizontal="center" vertical="center" textRotation="0" wrapText="false" indent="0" shrinkToFit="false"/>
      <protection locked="true" hidden="false"/>
    </xf>
    <xf numFmtId="167" fontId="39" fillId="0" borderId="1" xfId="0" applyFont="true" applyBorder="true" applyAlignment="true" applyProtection="false">
      <alignment horizontal="center" vertical="center" textRotation="0" wrapText="false" indent="0" shrinkToFit="false"/>
      <protection locked="true" hidden="false"/>
    </xf>
    <xf numFmtId="169" fontId="39" fillId="0" borderId="1" xfId="0" applyFont="true" applyBorder="true" applyAlignment="true" applyProtection="false">
      <alignment horizontal="center" vertical="center" textRotation="0" wrapText="false" indent="0" shrinkToFit="false"/>
      <protection locked="true" hidden="false"/>
    </xf>
    <xf numFmtId="178" fontId="39" fillId="0" borderId="1" xfId="0" applyFont="true" applyBorder="true" applyAlignment="true" applyProtection="false">
      <alignment horizontal="center" vertical="center" textRotation="0" wrapText="false" indent="0" shrinkToFit="false"/>
      <protection locked="true" hidden="false"/>
    </xf>
    <xf numFmtId="181" fontId="39" fillId="0" borderId="65" xfId="0" applyFont="true" applyBorder="true" applyAlignment="true" applyProtection="false">
      <alignment horizontal="center" vertical="center" textRotation="0" wrapText="false" indent="0" shrinkToFit="false"/>
      <protection locked="true" hidden="false"/>
    </xf>
    <xf numFmtId="164" fontId="32" fillId="0" borderId="104" xfId="0" applyFont="true" applyBorder="true" applyAlignment="false" applyProtection="false">
      <alignment horizontal="general" vertical="top" textRotation="0" wrapText="false" indent="0" shrinkToFit="false"/>
      <protection locked="true" hidden="false"/>
    </xf>
    <xf numFmtId="164" fontId="32" fillId="0" borderId="60" xfId="0" applyFont="true" applyBorder="true" applyAlignment="false" applyProtection="false">
      <alignment horizontal="general" vertical="top" textRotation="0" wrapText="false" indent="0" shrinkToFit="false"/>
      <protection locked="true" hidden="false"/>
    </xf>
    <xf numFmtId="164" fontId="40" fillId="0" borderId="60" xfId="0" applyFont="true" applyBorder="true" applyAlignment="true" applyProtection="false">
      <alignment horizontal="general" vertical="center" textRotation="0" wrapText="false" indent="0" shrinkToFit="false"/>
      <protection locked="true" hidden="false"/>
    </xf>
    <xf numFmtId="164" fontId="32" fillId="0" borderId="105" xfId="0" applyFont="true" applyBorder="true" applyAlignment="false" applyProtection="false">
      <alignment horizontal="general" vertical="top" textRotation="0" wrapText="false" indent="0" shrinkToFit="false"/>
      <protection locked="true" hidden="false"/>
    </xf>
    <xf numFmtId="179" fontId="39" fillId="0" borderId="1" xfId="0" applyFont="true" applyBorder="true" applyAlignment="true" applyProtection="false">
      <alignment horizontal="center" vertical="center" textRotation="0" wrapText="false" indent="0" shrinkToFit="false"/>
      <protection locked="true" hidden="false"/>
    </xf>
    <xf numFmtId="181" fontId="39" fillId="0" borderId="65" xfId="0" applyFont="true" applyBorder="true" applyAlignment="true" applyProtection="false">
      <alignment horizontal="center" vertical="center" textRotation="0" wrapText="false" indent="0" shrinkToFit="false"/>
      <protection locked="true" hidden="false"/>
    </xf>
    <xf numFmtId="173" fontId="39" fillId="0" borderId="65" xfId="0" applyFont="true" applyBorder="true" applyAlignment="true" applyProtection="false">
      <alignment horizontal="center" vertical="center" textRotation="0" wrapText="false" indent="0" shrinkToFit="false"/>
      <protection locked="true" hidden="false"/>
    </xf>
    <xf numFmtId="164" fontId="32" fillId="0" borderId="60" xfId="0" applyFont="true" applyBorder="true" applyAlignment="true" applyProtection="false">
      <alignment horizontal="general" vertical="center" textRotation="0" wrapText="false" indent="0" shrinkToFit="false"/>
      <protection locked="true" hidden="false"/>
    </xf>
    <xf numFmtId="164" fontId="39" fillId="0" borderId="60" xfId="0" applyFont="true" applyBorder="true" applyAlignment="true" applyProtection="false">
      <alignment horizontal="right" vertical="center" textRotation="0" wrapText="false" indent="0" shrinkToFit="false"/>
      <protection locked="true" hidden="false"/>
    </xf>
    <xf numFmtId="164" fontId="39" fillId="0" borderId="63" xfId="0" applyFont="true" applyBorder="true" applyAlignment="true" applyProtection="false">
      <alignment horizontal="left" vertical="center" textRotation="0" wrapText="false" indent="0" shrinkToFit="false"/>
      <protection locked="true" hidden="false"/>
    </xf>
    <xf numFmtId="173" fontId="39" fillId="0" borderId="66" xfId="0" applyFont="true" applyBorder="true" applyAlignment="true" applyProtection="false">
      <alignment horizontal="center" vertical="center" textRotation="0" wrapText="false" indent="0" shrinkToFit="false"/>
      <protection locked="true" hidden="false"/>
    </xf>
    <xf numFmtId="178" fontId="39" fillId="0" borderId="67" xfId="0" applyFont="true" applyBorder="true" applyAlignment="true" applyProtection="false">
      <alignment horizontal="center" vertical="center" textRotation="0" wrapText="false" indent="0" shrinkToFit="false"/>
      <protection locked="true" hidden="false"/>
    </xf>
    <xf numFmtId="173" fontId="39" fillId="0" borderId="70" xfId="0" applyFont="true" applyBorder="true" applyAlignment="true" applyProtection="false">
      <alignment horizontal="center" vertical="center" textRotation="0" wrapText="false" indent="0" shrinkToFit="false"/>
      <protection locked="true" hidden="false"/>
    </xf>
    <xf numFmtId="173" fontId="39" fillId="0" borderId="69" xfId="0" applyFont="true" applyBorder="true" applyAlignment="true" applyProtection="false">
      <alignment horizontal="center" vertical="center" textRotation="0" wrapText="false" indent="0" shrinkToFit="false"/>
      <protection locked="true" hidden="false"/>
    </xf>
    <xf numFmtId="173" fontId="39" fillId="0" borderId="89" xfId="0" applyFont="true" applyBorder="true" applyAlignment="true" applyProtection="false">
      <alignment horizontal="center" vertical="center" textRotation="0" wrapText="false" indent="0" shrinkToFit="false"/>
      <protection locked="true" hidden="false"/>
    </xf>
    <xf numFmtId="178" fontId="39" fillId="0" borderId="90" xfId="0" applyFont="true" applyBorder="true" applyAlignment="true" applyProtection="false">
      <alignment horizontal="center" vertical="center" textRotation="0" wrapText="false" indent="0" shrinkToFit="false"/>
      <protection locked="true" hidden="false"/>
    </xf>
    <xf numFmtId="181" fontId="39" fillId="0" borderId="69" xfId="0" applyFont="true" applyBorder="true" applyAlignment="true" applyProtection="false">
      <alignment horizontal="center" vertical="center" textRotation="0" wrapText="false" indent="0" shrinkToFit="false"/>
      <protection locked="true" hidden="false"/>
    </xf>
    <xf numFmtId="169" fontId="39" fillId="0" borderId="0" xfId="0" applyFont="true" applyBorder="true" applyAlignment="true" applyProtection="false">
      <alignment horizontal="center" vertical="center" textRotation="0" wrapText="false" indent="0" shrinkToFit="false"/>
      <protection locked="true" hidden="false"/>
    </xf>
    <xf numFmtId="164" fontId="32" fillId="0" borderId="48" xfId="0" applyFont="true" applyBorder="true" applyAlignment="false" applyProtection="false">
      <alignment horizontal="general" vertical="top" textRotation="0" wrapText="false" indent="0" shrinkToFit="false"/>
      <protection locked="true" hidden="false"/>
    </xf>
    <xf numFmtId="164" fontId="32" fillId="0" borderId="49" xfId="0" applyFont="true" applyBorder="true" applyAlignment="false" applyProtection="false">
      <alignment horizontal="general" vertical="top" textRotation="0" wrapText="false" indent="0" shrinkToFit="false"/>
      <protection locked="true" hidden="false"/>
    </xf>
    <xf numFmtId="164" fontId="17" fillId="0" borderId="143" xfId="0" applyFont="true" applyBorder="true" applyAlignment="true" applyProtection="false">
      <alignment horizontal="center" vertical="center" textRotation="0" wrapText="false" indent="0" shrinkToFit="false"/>
      <protection locked="true" hidden="false"/>
    </xf>
    <xf numFmtId="164" fontId="39" fillId="0" borderId="52" xfId="0" applyFont="true" applyBorder="true" applyAlignment="false" applyProtection="false">
      <alignment horizontal="general" vertical="top" textRotation="0" wrapText="false" indent="0" shrinkToFit="false"/>
      <protection locked="true" hidden="false"/>
    </xf>
    <xf numFmtId="164" fontId="17" fillId="0" borderId="144" xfId="0" applyFont="true" applyBorder="true" applyAlignment="true" applyProtection="false">
      <alignment horizontal="center" vertical="center" textRotation="0" wrapText="false" indent="0" shrinkToFit="false"/>
      <protection locked="true" hidden="false"/>
    </xf>
    <xf numFmtId="164" fontId="39" fillId="0" borderId="51" xfId="0" applyFont="true" applyBorder="true" applyAlignment="true" applyProtection="false">
      <alignment horizontal="center" vertical="center" textRotation="0" wrapText="false" indent="0" shrinkToFit="false"/>
      <protection locked="true" hidden="false"/>
    </xf>
    <xf numFmtId="169" fontId="39" fillId="0" borderId="145" xfId="0" applyFont="true" applyBorder="true" applyAlignment="true" applyProtection="false">
      <alignment horizontal="center" vertical="center" textRotation="0" wrapText="false" indent="0" shrinkToFit="false"/>
      <protection locked="true" hidden="false"/>
    </xf>
    <xf numFmtId="164" fontId="32" fillId="0" borderId="59" xfId="0" applyFont="true" applyBorder="true" applyAlignment="false" applyProtection="false">
      <alignment horizontal="general" vertical="top" textRotation="0" wrapText="false" indent="0" shrinkToFit="false"/>
      <protection locked="true" hidden="false"/>
    </xf>
    <xf numFmtId="164" fontId="32" fillId="0" borderId="61" xfId="0" applyFont="true" applyBorder="true" applyAlignment="false" applyProtection="false">
      <alignment horizontal="general" vertical="top" textRotation="0" wrapText="false" indent="0" shrinkToFit="false"/>
      <protection locked="true" hidden="false"/>
    </xf>
    <xf numFmtId="169" fontId="39" fillId="0" borderId="146" xfId="0" applyFont="true" applyBorder="true" applyAlignment="true" applyProtection="false">
      <alignment horizontal="center" vertical="center" textRotation="0" wrapText="false" indent="0" shrinkToFit="false"/>
      <protection locked="true" hidden="false"/>
    </xf>
    <xf numFmtId="164" fontId="32" fillId="0" borderId="48" xfId="0" applyFont="true" applyBorder="true" applyAlignment="true" applyProtection="false">
      <alignment horizontal="general" vertical="center" textRotation="0" wrapText="false" indent="0" shrinkToFit="false"/>
      <protection locked="true" hidden="false"/>
    </xf>
    <xf numFmtId="170" fontId="39" fillId="9" borderId="65" xfId="0" applyFont="true" applyBorder="true" applyAlignment="true" applyProtection="false">
      <alignment horizontal="center" vertical="center" textRotation="0" wrapText="true" indent="0" shrinkToFit="false"/>
      <protection locked="true" hidden="false"/>
    </xf>
    <xf numFmtId="169" fontId="39" fillId="0" borderId="147" xfId="0" applyFont="true" applyBorder="true" applyAlignment="true" applyProtection="false">
      <alignment horizontal="center" vertical="center" textRotation="0" wrapText="false" indent="0" shrinkToFit="false"/>
      <protection locked="true" hidden="false"/>
    </xf>
    <xf numFmtId="164" fontId="39" fillId="9" borderId="65" xfId="0" applyFont="true" applyBorder="true" applyAlignment="true" applyProtection="false">
      <alignment horizontal="left" vertical="bottom" textRotation="0" wrapText="false" indent="0" shrinkToFit="false"/>
      <protection locked="true" hidden="false"/>
    </xf>
    <xf numFmtId="179" fontId="39" fillId="0" borderId="147"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right" vertical="center" textRotation="0" wrapText="false" indent="0" shrinkToFit="false"/>
      <protection locked="true" hidden="false"/>
    </xf>
    <xf numFmtId="173" fontId="17" fillId="0" borderId="65" xfId="0" applyFont="true" applyBorder="true" applyAlignment="true" applyProtection="false">
      <alignment horizontal="center" vertical="center" textRotation="0" wrapText="false" indent="0" shrinkToFit="false"/>
      <protection locked="true" hidden="false"/>
    </xf>
    <xf numFmtId="164" fontId="32" fillId="0" borderId="65" xfId="0" applyFont="true" applyBorder="true" applyAlignment="false" applyProtection="false">
      <alignment horizontal="general" vertical="top" textRotation="0" wrapText="false" indent="0" shrinkToFit="false"/>
      <protection locked="true" hidden="false"/>
    </xf>
    <xf numFmtId="164" fontId="39" fillId="0" borderId="148" xfId="0" applyFont="true" applyBorder="true" applyAlignment="true" applyProtection="false">
      <alignment horizontal="general" vertical="center" textRotation="0" wrapText="false" indent="0" shrinkToFit="false"/>
      <protection locked="true" hidden="false"/>
    </xf>
    <xf numFmtId="164" fontId="17" fillId="0" borderId="149" xfId="0" applyFont="true" applyBorder="true" applyAlignment="true" applyProtection="false">
      <alignment horizontal="general" vertical="center" textRotation="0" wrapText="false" indent="0" shrinkToFit="false"/>
      <protection locked="true" hidden="false"/>
    </xf>
    <xf numFmtId="164" fontId="39" fillId="0" borderId="149" xfId="0" applyFont="true" applyBorder="true" applyAlignment="true" applyProtection="false">
      <alignment horizontal="general" vertical="center" textRotation="0" wrapText="false" indent="0" shrinkToFit="false"/>
      <protection locked="true" hidden="false"/>
    </xf>
    <xf numFmtId="164" fontId="39" fillId="0" borderId="150" xfId="0" applyFont="true" applyBorder="true" applyAlignment="true" applyProtection="false">
      <alignment horizontal="general" vertical="center" textRotation="0" wrapText="false" indent="0" shrinkToFit="false"/>
      <protection locked="true" hidden="false"/>
    </xf>
    <xf numFmtId="173" fontId="10" fillId="0" borderId="97" xfId="0" applyFont="true" applyBorder="true" applyAlignment="true" applyProtection="true">
      <alignment horizontal="center" vertical="center" textRotation="0" wrapText="false" indent="0" shrinkToFit="false"/>
      <protection locked="false" hidden="false"/>
    </xf>
    <xf numFmtId="164" fontId="39" fillId="0" borderId="1" xfId="26" applyFont="true" applyBorder="true" applyAlignment="true" applyProtection="false">
      <alignment horizontal="center" vertical="center" textRotation="0" wrapText="false" indent="0" shrinkToFit="false"/>
      <protection locked="true" hidden="false"/>
    </xf>
    <xf numFmtId="164" fontId="39" fillId="0" borderId="45" xfId="0" applyFont="true" applyBorder="true" applyAlignment="true" applyProtection="false">
      <alignment horizontal="right" vertical="center" textRotation="0" wrapText="false" indent="0" shrinkToFit="false"/>
      <protection locked="true" hidden="false"/>
    </xf>
    <xf numFmtId="164" fontId="39" fillId="0" borderId="151" xfId="0" applyFont="true" applyBorder="true" applyAlignment="true" applyProtection="false">
      <alignment horizontal="left" vertical="center" textRotation="0" wrapText="false" indent="0" shrinkToFit="false"/>
      <protection locked="true" hidden="false"/>
    </xf>
    <xf numFmtId="164" fontId="39" fillId="0" borderId="45" xfId="0" applyFont="true" applyBorder="true" applyAlignment="true" applyProtection="false">
      <alignment horizontal="center" vertical="center" textRotation="0" wrapText="false" indent="0" shrinkToFit="false"/>
      <protection locked="true" hidden="false"/>
    </xf>
    <xf numFmtId="170" fontId="39" fillId="0" borderId="151" xfId="0" applyFont="true" applyBorder="true" applyAlignment="true" applyProtection="false">
      <alignment horizontal="center" vertical="center" textRotation="0" wrapText="false" indent="0" shrinkToFit="false"/>
      <protection locked="true" hidden="false"/>
    </xf>
    <xf numFmtId="170" fontId="39" fillId="0" borderId="63" xfId="0" applyFont="true" applyBorder="true" applyAlignment="true" applyProtection="false">
      <alignment horizontal="center" vertical="center" textRotation="0" wrapText="false" indent="0" shrinkToFit="false"/>
      <protection locked="true" hidden="false"/>
    </xf>
    <xf numFmtId="169" fontId="39" fillId="0" borderId="63" xfId="0" applyFont="true" applyBorder="true" applyAlignment="true" applyProtection="false">
      <alignment horizontal="center" vertical="center" textRotation="0" wrapText="false" indent="0" shrinkToFit="false"/>
      <protection locked="true" hidden="false"/>
    </xf>
    <xf numFmtId="164" fontId="39" fillId="0" borderId="152" xfId="0" applyFont="true" applyBorder="true" applyAlignment="true" applyProtection="false">
      <alignment horizontal="center" vertical="center" textRotation="0" wrapText="false" indent="0" shrinkToFit="false"/>
      <protection locked="true" hidden="false"/>
    </xf>
    <xf numFmtId="164" fontId="39" fillId="0" borderId="102" xfId="0" applyFont="true" applyBorder="true" applyAlignment="true" applyProtection="false">
      <alignment horizontal="center" vertical="center" textRotation="0" wrapText="false" indent="0" shrinkToFit="false"/>
      <protection locked="true" hidden="false"/>
    </xf>
    <xf numFmtId="164" fontId="39" fillId="0" borderId="153" xfId="0" applyFont="true" applyBorder="true" applyAlignment="true" applyProtection="false">
      <alignment horizontal="center" vertical="center" textRotation="0" wrapText="false" indent="0" shrinkToFit="false"/>
      <protection locked="true" hidden="false"/>
    </xf>
    <xf numFmtId="181" fontId="39" fillId="0" borderId="1" xfId="0" applyFont="true" applyBorder="true" applyAlignment="true" applyProtection="false">
      <alignment horizontal="center" vertical="center" textRotation="0" wrapText="false" indent="0" shrinkToFit="false"/>
      <protection locked="true" hidden="false"/>
    </xf>
    <xf numFmtId="181" fontId="39" fillId="0" borderId="146" xfId="0" applyFont="true" applyBorder="true" applyAlignment="true" applyProtection="false">
      <alignment horizontal="center" vertical="center" textRotation="0" wrapText="false" indent="0" shrinkToFit="false"/>
      <protection locked="true" hidden="false"/>
    </xf>
    <xf numFmtId="164" fontId="39" fillId="0" borderId="149" xfId="0" applyFont="true" applyBorder="true" applyAlignment="true" applyProtection="false">
      <alignment horizontal="center" vertical="center" textRotation="0" wrapText="false" indent="0" shrinkToFit="false"/>
      <protection locked="true" hidden="false"/>
    </xf>
    <xf numFmtId="169" fontId="39" fillId="0" borderId="149" xfId="0" applyFont="true" applyBorder="true" applyAlignment="true" applyProtection="false">
      <alignment horizontal="center" vertical="center" textRotation="0" wrapText="false" indent="0" shrinkToFit="false"/>
      <protection locked="true" hidden="false"/>
    </xf>
    <xf numFmtId="173" fontId="39" fillId="0" borderId="149" xfId="0" applyFont="true" applyBorder="true" applyAlignment="true" applyProtection="false">
      <alignment horizontal="center" vertical="center" textRotation="0" wrapText="false" indent="0" shrinkToFit="false"/>
      <protection locked="true" hidden="false"/>
    </xf>
    <xf numFmtId="178" fontId="39" fillId="0" borderId="149" xfId="0" applyFont="true" applyBorder="true" applyAlignment="true" applyProtection="false">
      <alignment horizontal="center" vertical="center" textRotation="0" wrapText="false" indent="0" shrinkToFit="false"/>
      <protection locked="true" hidden="false"/>
    </xf>
    <xf numFmtId="164" fontId="39" fillId="0" borderId="154" xfId="0" applyFont="true" applyBorder="true" applyAlignment="true" applyProtection="false">
      <alignment horizontal="right" vertical="center" textRotation="0" wrapText="false" indent="0" shrinkToFit="false"/>
      <protection locked="true" hidden="false"/>
    </xf>
    <xf numFmtId="179" fontId="39" fillId="0" borderId="155"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39" fillId="0" borderId="156" xfId="0" applyFont="true" applyBorder="true" applyAlignment="true" applyProtection="false">
      <alignment horizontal="center" vertical="center" textRotation="0" wrapText="false" indent="0" shrinkToFit="false"/>
      <protection locked="true" hidden="false"/>
    </xf>
    <xf numFmtId="179" fontId="39" fillId="0" borderId="0" xfId="0" applyFont="true" applyBorder="false" applyAlignment="true" applyProtection="false">
      <alignment horizontal="general" vertical="center" textRotation="0" wrapText="false" indent="0" shrinkToFit="false"/>
      <protection locked="true" hidden="false"/>
    </xf>
    <xf numFmtId="169" fontId="39" fillId="0" borderId="54" xfId="0" applyFont="true" applyBorder="true" applyAlignment="true" applyProtection="false">
      <alignment horizontal="center" vertical="center" textRotation="0" wrapText="false" indent="0" shrinkToFit="false"/>
      <protection locked="true" hidden="false"/>
    </xf>
    <xf numFmtId="173" fontId="39" fillId="0" borderId="54" xfId="0" applyFont="true" applyBorder="true" applyAlignment="true" applyProtection="false">
      <alignment horizontal="center" vertical="center" textRotation="0" wrapText="false" indent="0" shrinkToFit="false"/>
      <protection locked="true" hidden="false"/>
    </xf>
    <xf numFmtId="178" fontId="39" fillId="0" borderId="54" xfId="0" applyFont="true" applyBorder="true" applyAlignment="true" applyProtection="false">
      <alignment horizontal="center" vertical="center" textRotation="0" wrapText="false" indent="0" shrinkToFit="false"/>
      <protection locked="true" hidden="false"/>
    </xf>
    <xf numFmtId="180" fontId="39" fillId="0" borderId="0" xfId="0" applyFont="true" applyBorder="false" applyAlignment="true" applyProtection="false">
      <alignment horizontal="general" vertical="center" textRotation="0" wrapText="false" indent="0" shrinkToFit="false"/>
      <protection locked="true" hidden="false"/>
    </xf>
    <xf numFmtId="179" fontId="39" fillId="0" borderId="54" xfId="0" applyFont="true" applyBorder="true" applyAlignment="true" applyProtection="false">
      <alignment horizontal="center" vertical="center" textRotation="0" wrapText="false" indent="0" shrinkToFit="false"/>
      <protection locked="true" hidden="false"/>
    </xf>
    <xf numFmtId="164" fontId="39" fillId="0" borderId="62" xfId="0" applyFont="true" applyBorder="true" applyAlignment="true" applyProtection="false">
      <alignment horizontal="center" vertical="center" textRotation="0" wrapText="false" indent="0" shrinkToFit="false"/>
      <protection locked="true" hidden="false"/>
    </xf>
    <xf numFmtId="164" fontId="39" fillId="0" borderId="157" xfId="0" applyFont="true" applyBorder="true" applyAlignment="true" applyProtection="false">
      <alignment horizontal="center" vertical="center" textRotation="0" wrapText="false" indent="0" shrinkToFit="false"/>
      <protection locked="true" hidden="false"/>
    </xf>
    <xf numFmtId="178" fontId="39" fillId="7" borderId="54" xfId="0" applyFont="true" applyBorder="true" applyAlignment="true" applyProtection="false">
      <alignment horizontal="center" vertical="center" textRotation="0" wrapText="false" indent="0" shrinkToFit="false"/>
      <protection locked="true" hidden="false"/>
    </xf>
    <xf numFmtId="169" fontId="39" fillId="7" borderId="54" xfId="0" applyFont="true" applyBorder="true" applyAlignment="true" applyProtection="false">
      <alignment horizontal="center" vertical="center" textRotation="0" wrapText="false" indent="0" shrinkToFit="false"/>
      <protection locked="true" hidden="false"/>
    </xf>
    <xf numFmtId="180" fontId="39" fillId="0" borderId="97" xfId="0" applyFont="true" applyBorder="true" applyAlignment="true" applyProtection="false">
      <alignment horizontal="center" vertical="center" textRotation="0" wrapText="false" indent="0" shrinkToFit="false"/>
      <protection locked="true" hidden="false"/>
    </xf>
    <xf numFmtId="164" fontId="10" fillId="0" borderId="158"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141" xfId="0" applyFont="true" applyBorder="true" applyAlignment="true" applyProtection="true">
      <alignment horizontal="center" vertical="center" textRotation="0" wrapText="false" indent="0" shrinkToFit="false"/>
      <protection locked="false" hidden="false"/>
    </xf>
    <xf numFmtId="173" fontId="10" fillId="0" borderId="66" xfId="0" applyFont="true" applyBorder="true" applyAlignment="true" applyProtection="false">
      <alignment horizontal="center" vertical="center" textRotation="0" wrapText="false" indent="0" shrinkToFit="false"/>
      <protection locked="true" hidden="false"/>
    </xf>
    <xf numFmtId="178" fontId="10" fillId="0" borderId="67" xfId="0" applyFont="true" applyBorder="true" applyAlignment="true" applyProtection="true">
      <alignment horizontal="center" vertical="center" textRotation="0" wrapText="false" indent="0" shrinkToFit="false"/>
      <protection locked="false" hidden="false"/>
    </xf>
    <xf numFmtId="178" fontId="10" fillId="0" borderId="159" xfId="0" applyFont="true" applyBorder="true" applyAlignment="true" applyProtection="true">
      <alignment horizontal="center" vertical="center" textRotation="0" wrapText="false" indent="0" shrinkToFit="false"/>
      <protection locked="false" hidden="false"/>
    </xf>
    <xf numFmtId="173" fontId="10" fillId="0" borderId="160" xfId="0" applyFont="true" applyBorder="true" applyAlignment="true" applyProtection="false">
      <alignment horizontal="center" vertical="center" textRotation="0" wrapText="false" indent="0" shrinkToFit="false"/>
      <protection locked="true" hidden="false"/>
    </xf>
    <xf numFmtId="178" fontId="10" fillId="0" borderId="77" xfId="0" applyFont="true" applyBorder="true" applyAlignment="true" applyProtection="true">
      <alignment horizontal="center" vertical="center" textRotation="0" wrapText="false" indent="0" shrinkToFit="false"/>
      <protection locked="false" hidden="false"/>
    </xf>
    <xf numFmtId="178" fontId="10" fillId="0" borderId="90" xfId="0" applyFont="true" applyBorder="true" applyAlignment="true" applyProtection="true">
      <alignment horizontal="center" vertical="center" textRotation="0" wrapText="false" indent="0" shrinkToFit="false"/>
      <protection locked="false" hidden="false"/>
    </xf>
    <xf numFmtId="178" fontId="10" fillId="0" borderId="161" xfId="0" applyFont="true" applyBorder="true" applyAlignment="true" applyProtection="true">
      <alignment horizontal="center" vertical="center" textRotation="0" wrapText="false" indent="0" shrinkToFit="false"/>
      <protection locked="false" hidden="false"/>
    </xf>
    <xf numFmtId="164" fontId="10" fillId="0" borderId="66" xfId="0" applyFont="true" applyBorder="true" applyAlignment="true" applyProtection="false">
      <alignment horizontal="center" vertical="center" textRotation="0" wrapText="false" indent="0" shrinkToFit="false"/>
      <protection locked="true" hidden="false"/>
    </xf>
    <xf numFmtId="169" fontId="10" fillId="0" borderId="67" xfId="0" applyFont="true" applyBorder="true" applyAlignment="true" applyProtection="false">
      <alignment horizontal="center" vertical="center" textRotation="0" wrapText="false" indent="0" shrinkToFit="false"/>
      <protection locked="true" hidden="false"/>
    </xf>
    <xf numFmtId="169" fontId="10" fillId="0" borderId="68" xfId="0" applyFont="true" applyBorder="true" applyAlignment="true" applyProtection="false">
      <alignment horizontal="center" vertical="center" textRotation="0" wrapText="false" indent="0" shrinkToFit="false"/>
      <protection locked="true" hidden="false"/>
    </xf>
    <xf numFmtId="179" fontId="39" fillId="0" borderId="97" xfId="0" applyFont="true" applyBorder="true" applyAlignment="true" applyProtection="false">
      <alignment horizontal="center" vertical="center" textRotation="0" wrapText="false" indent="0" shrinkToFit="false"/>
      <protection locked="true" hidden="false"/>
    </xf>
    <xf numFmtId="164" fontId="10" fillId="0" borderId="89" xfId="0" applyFont="true" applyBorder="true" applyAlignment="true" applyProtection="false">
      <alignment horizontal="center" vertical="center" textRotation="0" wrapText="false" indent="0" shrinkToFit="false"/>
      <protection locked="true" hidden="false"/>
    </xf>
    <xf numFmtId="179" fontId="10" fillId="0" borderId="90" xfId="0" applyFont="true" applyBorder="true" applyAlignment="true" applyProtection="false">
      <alignment horizontal="center" vertical="center" textRotation="0" wrapText="false" indent="0" shrinkToFit="false"/>
      <protection locked="true" hidden="false"/>
    </xf>
    <xf numFmtId="179" fontId="10" fillId="0" borderId="91" xfId="0" applyFont="true" applyBorder="true" applyAlignment="true" applyProtection="false">
      <alignment horizontal="center" vertical="center" textRotation="0" wrapText="false" indent="0" shrinkToFit="false"/>
      <protection locked="true" hidden="false"/>
    </xf>
    <xf numFmtId="169" fontId="10" fillId="0" borderId="67" xfId="0" applyFont="true" applyBorder="true" applyAlignment="true" applyProtection="true">
      <alignment horizontal="center" vertical="center" textRotation="0" wrapText="false" indent="0" shrinkToFit="false"/>
      <protection locked="false" hidden="false"/>
    </xf>
    <xf numFmtId="169" fontId="10" fillId="0" borderId="68" xfId="0" applyFont="true" applyBorder="true" applyAlignment="true" applyProtection="true">
      <alignment horizontal="center" vertical="center" textRotation="0" wrapText="false" indent="0" shrinkToFit="false"/>
      <protection locked="false" hidden="false"/>
    </xf>
    <xf numFmtId="164" fontId="10" fillId="0" borderId="89" xfId="0" applyFont="true" applyBorder="true" applyAlignment="true" applyProtection="true">
      <alignment horizontal="center" vertical="center" textRotation="0" wrapText="false" indent="0" shrinkToFit="false"/>
      <protection locked="false" hidden="false"/>
    </xf>
    <xf numFmtId="169" fontId="10" fillId="0" borderId="90" xfId="0" applyFont="true" applyBorder="true" applyAlignment="true" applyProtection="true">
      <alignment horizontal="center" vertical="center" textRotation="0" wrapText="false" indent="0" shrinkToFit="false"/>
      <protection locked="false" hidden="false"/>
    </xf>
    <xf numFmtId="169" fontId="10" fillId="0" borderId="91"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false" applyAlignment="true" applyProtection="true">
      <alignment horizontal="center" vertical="center" textRotation="0" wrapText="false" indent="0" shrinkToFit="false"/>
      <protection locked="false" hidden="false"/>
    </xf>
    <xf numFmtId="164" fontId="10" fillId="13" borderId="162" xfId="0" applyFont="true" applyBorder="true" applyAlignment="true" applyProtection="false">
      <alignment horizontal="center" vertical="center" textRotation="0" wrapText="false" indent="0" shrinkToFit="false"/>
      <protection locked="true" hidden="false"/>
    </xf>
    <xf numFmtId="169" fontId="39" fillId="0" borderId="67" xfId="0" applyFont="true" applyBorder="true" applyAlignment="true" applyProtection="false">
      <alignment horizontal="center" vertical="center" textRotation="0" wrapText="false" indent="0" shrinkToFit="false"/>
      <protection locked="true" hidden="false"/>
    </xf>
    <xf numFmtId="164" fontId="32" fillId="0" borderId="53" xfId="0" applyFont="true" applyBorder="true" applyAlignment="true" applyProtection="false">
      <alignment horizontal="general" vertical="center" textRotation="0" wrapText="false" indent="0" shrinkToFit="false"/>
      <protection locked="true" hidden="false"/>
    </xf>
    <xf numFmtId="164" fontId="10" fillId="0" borderId="52" xfId="0" applyFont="true" applyBorder="true" applyAlignment="true" applyProtection="false">
      <alignment horizontal="center" vertical="center" textRotation="0" wrapText="false" indent="0" shrinkToFit="false"/>
      <protection locked="true" hidden="false"/>
    </xf>
    <xf numFmtId="164" fontId="10" fillId="0" borderId="52"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78" fontId="10" fillId="0" borderId="52" xfId="0" applyFont="true" applyBorder="true" applyAlignment="true" applyProtection="true">
      <alignment horizontal="center" vertical="center" textRotation="0" wrapText="false" indent="0" shrinkToFit="false"/>
      <protection locked="false" hidden="false"/>
    </xf>
    <xf numFmtId="178" fontId="10" fillId="0" borderId="0" xfId="0" applyFont="true" applyBorder="true" applyAlignment="true" applyProtection="true">
      <alignment horizontal="center" vertical="center" textRotation="0" wrapText="false" indent="0" shrinkToFit="false"/>
      <protection locked="false" hidden="false"/>
    </xf>
    <xf numFmtId="178" fontId="10" fillId="0" borderId="52" xfId="0" applyFont="true" applyBorder="true" applyAlignment="true" applyProtection="false">
      <alignment horizontal="center" vertical="center" textRotation="0" wrapText="false" indent="0" shrinkToFit="false"/>
      <protection locked="true" hidden="false"/>
    </xf>
    <xf numFmtId="178" fontId="10" fillId="0" borderId="0" xfId="0" applyFont="true" applyBorder="true" applyAlignment="true" applyProtection="false">
      <alignment horizontal="center" vertical="center" textRotation="0" wrapText="false" indent="0" shrinkToFit="false"/>
      <protection locked="true" hidden="false"/>
    </xf>
    <xf numFmtId="164" fontId="32" fillId="0" borderId="57" xfId="0" applyFont="true" applyBorder="true" applyAlignment="true" applyProtection="false">
      <alignment horizontal="general" vertical="center" textRotation="0" wrapText="false" indent="0" shrinkToFit="false"/>
      <protection locked="true" hidden="false"/>
    </xf>
    <xf numFmtId="164" fontId="41" fillId="0" borderId="52" xfId="0" applyFont="true" applyBorder="true" applyAlignment="true" applyProtection="false">
      <alignment horizontal="general" vertical="center" textRotation="0" wrapText="false" indent="0" shrinkToFit="false"/>
      <protection locked="true" hidden="false"/>
    </xf>
    <xf numFmtId="170" fontId="39" fillId="9" borderId="65" xfId="0" applyFont="true" applyBorder="true" applyAlignment="true" applyProtection="false">
      <alignment horizontal="center" vertical="bottom" textRotation="0" wrapText="false" indent="0" shrinkToFit="false"/>
      <protection locked="true" hidden="false"/>
    </xf>
    <xf numFmtId="170" fontId="39" fillId="9" borderId="65" xfId="0" applyFont="true" applyBorder="true" applyAlignment="true" applyProtection="false">
      <alignment horizontal="center" vertical="center" textRotation="0" wrapText="false" indent="0" shrinkToFit="false"/>
      <protection locked="true" hidden="false"/>
    </xf>
    <xf numFmtId="164" fontId="17" fillId="0" borderId="47" xfId="0" applyFont="true" applyBorder="true" applyAlignment="true" applyProtection="false">
      <alignment horizontal="center" vertical="center" textRotation="0" wrapText="false" indent="0" shrinkToFit="false"/>
      <protection locked="true" hidden="false"/>
    </xf>
    <xf numFmtId="164" fontId="39" fillId="7" borderId="71" xfId="0" applyFont="true" applyBorder="true" applyAlignment="true" applyProtection="false">
      <alignment horizontal="center" vertical="center" textRotation="0" wrapText="false" indent="0" shrinkToFit="false"/>
      <protection locked="true" hidden="false"/>
    </xf>
    <xf numFmtId="164" fontId="39" fillId="7" borderId="91" xfId="0" applyFont="true" applyBorder="true" applyAlignment="true" applyProtection="false">
      <alignment horizontal="center" vertical="center" textRotation="0" wrapText="false" indent="0" shrinkToFit="false"/>
      <protection locked="true" hidden="false"/>
    </xf>
    <xf numFmtId="173" fontId="39" fillId="7" borderId="1" xfId="0" applyFont="true" applyBorder="true" applyAlignment="true" applyProtection="false">
      <alignment horizontal="center" vertical="center" textRotation="0" wrapText="false" indent="0" shrinkToFit="false"/>
      <protection locked="true" hidden="false"/>
    </xf>
    <xf numFmtId="164" fontId="32" fillId="0" borderId="47" xfId="0" applyFont="true" applyBorder="true" applyAlignment="true" applyProtection="false">
      <alignment horizontal="general" vertical="center" textRotation="0" wrapText="false" indent="0" shrinkToFit="false"/>
      <protection locked="true" hidden="false"/>
    </xf>
    <xf numFmtId="164" fontId="28" fillId="0" borderId="48" xfId="0" applyFont="true" applyBorder="true" applyAlignment="true" applyProtection="false">
      <alignment horizontal="general" vertical="center" textRotation="0" wrapText="false" indent="0" shrinkToFit="false"/>
      <protection locked="true" hidden="false"/>
    </xf>
    <xf numFmtId="164" fontId="28" fillId="0" borderId="48" xfId="0" applyFont="true" applyBorder="true" applyAlignment="true" applyProtection="false">
      <alignment horizontal="left" vertical="center" textRotation="0" wrapText="false" indent="0" shrinkToFit="false"/>
      <protection locked="true" hidden="false"/>
    </xf>
    <xf numFmtId="164" fontId="32" fillId="0" borderId="49" xfId="0" applyFont="true" applyBorder="true" applyAlignment="true" applyProtection="false">
      <alignment horizontal="general" vertical="center" textRotation="0" wrapText="false" indent="0" shrinkToFit="false"/>
      <protection locked="true" hidden="false"/>
    </xf>
    <xf numFmtId="164" fontId="28" fillId="6" borderId="98" xfId="0" applyFont="true" applyBorder="true" applyAlignment="true" applyProtection="false">
      <alignment horizontal="left" vertical="center" textRotation="0" wrapText="false" indent="0" shrinkToFit="false"/>
      <protection locked="true" hidden="false"/>
    </xf>
    <xf numFmtId="164" fontId="28" fillId="0" borderId="163" xfId="0" applyFont="true" applyBorder="true" applyAlignment="true" applyProtection="false">
      <alignment horizontal="general" vertical="center" textRotation="0" wrapText="false" indent="0" shrinkToFit="false"/>
      <protection locked="true" hidden="false"/>
    </xf>
    <xf numFmtId="164" fontId="28" fillId="7" borderId="65" xfId="0" applyFont="true" applyBorder="true" applyAlignment="true" applyProtection="false">
      <alignment horizontal="left" vertical="center" textRotation="0" wrapText="false" indent="0" shrinkToFit="false"/>
      <protection locked="true" hidden="false"/>
    </xf>
    <xf numFmtId="164" fontId="52" fillId="0" borderId="0" xfId="0" applyFont="true" applyBorder="false" applyAlignment="true" applyProtection="false">
      <alignment horizontal="right" vertical="center" textRotation="0" wrapText="false" indent="0" shrinkToFit="false"/>
      <protection locked="true" hidden="false"/>
    </xf>
    <xf numFmtId="164" fontId="51" fillId="0" borderId="164" xfId="0" applyFont="true" applyBorder="true" applyAlignment="true" applyProtection="false">
      <alignment horizontal="general" vertical="center" textRotation="0" wrapText="false" indent="0" shrinkToFit="false"/>
      <protection locked="true" hidden="false"/>
    </xf>
    <xf numFmtId="164" fontId="53" fillId="0" borderId="69" xfId="0" applyFont="true" applyBorder="true" applyAlignment="true" applyProtection="false">
      <alignment horizontal="left" vertical="center" textRotation="0" wrapText="false" indent="0" shrinkToFit="false"/>
      <protection locked="true" hidden="false"/>
    </xf>
    <xf numFmtId="164" fontId="32" fillId="0" borderId="59" xfId="0" applyFont="true" applyBorder="true" applyAlignment="true" applyProtection="false">
      <alignment horizontal="general" vertical="center" textRotation="0" wrapText="false" indent="0" shrinkToFit="false"/>
      <protection locked="true" hidden="false"/>
    </xf>
    <xf numFmtId="164" fontId="32" fillId="0" borderId="61"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32" fillId="0" borderId="66" xfId="0" applyFont="true" applyBorder="true" applyAlignment="true" applyProtection="false">
      <alignment horizontal="general" vertical="bottom" textRotation="0" wrapText="false" indent="0" shrinkToFit="false"/>
      <protection locked="true" hidden="false"/>
    </xf>
    <xf numFmtId="164" fontId="32" fillId="0" borderId="68" xfId="0" applyFont="true" applyBorder="true" applyAlignment="true" applyProtection="false">
      <alignment horizontal="center" vertical="bottom" textRotation="0" wrapText="false" indent="0" shrinkToFit="false"/>
      <protection locked="true" hidden="false"/>
    </xf>
    <xf numFmtId="164" fontId="32" fillId="0" borderId="70" xfId="0" applyFont="true" applyBorder="true" applyAlignment="true" applyProtection="false">
      <alignment horizontal="center" vertical="bottom" textRotation="0" wrapText="false" indent="0" shrinkToFit="false"/>
      <protection locked="true" hidden="false"/>
    </xf>
    <xf numFmtId="164" fontId="32" fillId="0" borderId="1" xfId="0" applyFont="true" applyBorder="true" applyAlignment="true" applyProtection="false">
      <alignment horizontal="center" vertical="bottom" textRotation="0" wrapText="false" indent="0" shrinkToFit="false"/>
      <protection locked="true" hidden="false"/>
    </xf>
    <xf numFmtId="164" fontId="32" fillId="0" borderId="71" xfId="0" applyFont="true" applyBorder="true" applyAlignment="true" applyProtection="false">
      <alignment horizontal="center" vertical="bottom" textRotation="0" wrapText="false" indent="0" shrinkToFit="false"/>
      <protection locked="true" hidden="false"/>
    </xf>
    <xf numFmtId="164" fontId="32" fillId="0" borderId="89" xfId="0" applyFont="true" applyBorder="true" applyAlignment="true" applyProtection="false">
      <alignment horizontal="center" vertical="bottom" textRotation="0" wrapText="false" indent="0" shrinkToFit="false"/>
      <protection locked="true" hidden="false"/>
    </xf>
    <xf numFmtId="164" fontId="32" fillId="0" borderId="90" xfId="0" applyFont="true" applyBorder="true" applyAlignment="true" applyProtection="false">
      <alignment horizontal="center" vertical="bottom" textRotation="0" wrapText="false" indent="0" shrinkToFit="false"/>
      <protection locked="true" hidden="false"/>
    </xf>
    <xf numFmtId="164" fontId="32" fillId="0" borderId="91" xfId="0" applyFont="true" applyBorder="true" applyAlignment="true" applyProtection="false">
      <alignment horizontal="center" vertical="bottom" textRotation="0" wrapText="false" indent="0" shrinkToFit="false"/>
      <protection locked="true" hidden="false"/>
    </xf>
    <xf numFmtId="164" fontId="32" fillId="0" borderId="67" xfId="0" applyFont="true" applyBorder="true" applyAlignment="true" applyProtection="false">
      <alignment horizontal="center" vertical="bottom" textRotation="0" wrapText="false" indent="0" shrinkToFit="false"/>
      <protection locked="true" hidden="false"/>
    </xf>
    <xf numFmtId="164" fontId="32" fillId="0" borderId="6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true" applyAlignment="true" applyProtection="false">
      <alignment horizontal="center" vertical="bottom" textRotation="0" wrapText="false" indent="0" shrinkToFit="false"/>
      <protection locked="true" hidden="false"/>
    </xf>
    <xf numFmtId="164" fontId="32" fillId="0" borderId="67" xfId="0" applyFont="true" applyBorder="true" applyAlignment="true" applyProtection="false">
      <alignment horizontal="center" vertical="center"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2" fillId="0" borderId="54" xfId="0" applyFont="true" applyBorder="true" applyAlignment="true" applyProtection="false">
      <alignment horizontal="center" vertical="center" textRotation="0" wrapText="false" indent="0" shrinkToFit="false"/>
      <protection locked="true" hidden="false"/>
    </xf>
    <xf numFmtId="178" fontId="32" fillId="0" borderId="0" xfId="0" applyFont="true" applyBorder="false" applyAlignment="true" applyProtection="false">
      <alignment horizontal="center" vertical="bottom" textRotation="0" wrapText="false" indent="0" shrinkToFit="false"/>
      <protection locked="true" hidden="false"/>
    </xf>
    <xf numFmtId="169"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top" textRotation="0" wrapText="false" indent="0" shrinkToFit="false"/>
      <protection locked="true" hidden="false"/>
    </xf>
    <xf numFmtId="164" fontId="32" fillId="0" borderId="54" xfId="0" applyFont="true" applyBorder="true" applyAlignment="true" applyProtection="false">
      <alignment horizontal="center" vertical="bottom" textRotation="0" wrapText="false" indent="0" shrinkToFit="false"/>
      <protection locked="true" hidden="false"/>
    </xf>
    <xf numFmtId="169" fontId="28" fillId="0" borderId="54" xfId="0" applyFont="true" applyBorder="tru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9" fontId="32" fillId="0" borderId="0" xfId="0" applyFont="true" applyBorder="false" applyAlignment="true" applyProtection="false">
      <alignment horizontal="center" vertical="top"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9" fontId="32"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right" vertical="top" textRotation="0" wrapText="false" indent="0" shrinkToFit="false"/>
      <protection locked="true" hidden="false"/>
    </xf>
    <xf numFmtId="164" fontId="6" fillId="0" borderId="66" xfId="0" applyFont="true" applyBorder="true" applyAlignment="true" applyProtection="true">
      <alignment horizontal="center" vertical="bottom" textRotation="0" wrapText="false" indent="0" shrinkToFit="false"/>
      <protection locked="false" hidden="false"/>
    </xf>
    <xf numFmtId="164" fontId="6" fillId="0" borderId="67" xfId="0" applyFont="true" applyBorder="true" applyAlignment="true" applyProtection="true">
      <alignment horizontal="center" vertical="bottom" textRotation="0" wrapText="false" indent="0" shrinkToFit="false"/>
      <protection locked="false" hidden="false"/>
    </xf>
    <xf numFmtId="164" fontId="6" fillId="0" borderId="68"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4" fontId="6" fillId="0" borderId="70"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6" fillId="0" borderId="71" xfId="0" applyFont="true" applyBorder="true" applyAlignment="true" applyProtection="true">
      <alignment horizontal="center" vertical="bottom" textRotation="0" wrapText="false" indent="0" shrinkToFit="false"/>
      <protection locked="false" hidden="false"/>
    </xf>
    <xf numFmtId="164" fontId="6" fillId="0" borderId="89" xfId="0" applyFont="true" applyBorder="true" applyAlignment="true" applyProtection="true">
      <alignment horizontal="center" vertical="bottom" textRotation="0" wrapText="false" indent="0" shrinkToFit="false"/>
      <protection locked="false" hidden="false"/>
    </xf>
    <xf numFmtId="164" fontId="6" fillId="0" borderId="90" xfId="0" applyFont="true" applyBorder="true" applyAlignment="true" applyProtection="true">
      <alignment horizontal="center" vertical="bottom" textRotation="0" wrapText="false" indent="0" shrinkToFit="false"/>
      <protection locked="false" hidden="false"/>
    </xf>
    <xf numFmtId="164" fontId="6" fillId="0" borderId="91" xfId="0" applyFont="true" applyBorder="true" applyAlignment="true" applyProtection="true">
      <alignment horizontal="center" vertical="bottom" textRotation="0" wrapText="false" indent="0" shrinkToFit="false"/>
      <protection locked="fals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false" hidden="false"/>
    </xf>
    <xf numFmtId="173"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2" fillId="0" borderId="54" xfId="0" applyFont="true" applyBorder="true" applyAlignment="true" applyProtection="false">
      <alignment horizontal="center" vertical="top" textRotation="0" wrapText="false" indent="0" shrinkToFit="false"/>
      <protection locked="true" hidden="false"/>
    </xf>
    <xf numFmtId="164" fontId="32" fillId="0" borderId="54" xfId="0" applyFont="true" applyBorder="true" applyAlignment="false" applyProtection="false">
      <alignment horizontal="general" vertical="top" textRotation="0" wrapText="false" indent="0" shrinkToFit="false"/>
      <protection locked="true" hidden="false"/>
    </xf>
    <xf numFmtId="164" fontId="32" fillId="0" borderId="54" xfId="0" applyFont="true" applyBorder="true" applyAlignment="true" applyProtection="false">
      <alignment horizontal="right" vertical="top" textRotation="0" wrapText="false" indent="0" shrinkToFit="false"/>
      <protection locked="true" hidden="false"/>
    </xf>
    <xf numFmtId="169" fontId="28" fillId="0" borderId="1" xfId="0" applyFont="true" applyBorder="true" applyAlignment="true" applyProtection="false">
      <alignment horizontal="center" vertical="bottom" textRotation="0" wrapText="false" indent="0" shrinkToFit="false"/>
      <protection locked="true" hidden="false"/>
    </xf>
    <xf numFmtId="164" fontId="6" fillId="0" borderId="65" xfId="0" applyFont="true" applyBorder="true" applyAlignment="true" applyProtection="false">
      <alignment horizontal="center" vertical="top" textRotation="0" wrapText="false" indent="0" shrinkToFit="false"/>
      <protection locked="true" hidden="false"/>
    </xf>
    <xf numFmtId="164" fontId="14" fillId="0" borderId="104" xfId="0" applyFont="true" applyBorder="true" applyAlignment="true" applyProtection="false">
      <alignment horizontal="center" vertical="center" textRotation="0" wrapText="false" indent="0" shrinkToFit="false"/>
      <protection locked="true" hidden="false"/>
    </xf>
    <xf numFmtId="164" fontId="14" fillId="0" borderId="60" xfId="0" applyFont="true" applyBorder="true" applyAlignment="true" applyProtection="false">
      <alignment horizontal="center" vertical="center" textRotation="0" wrapText="false" indent="0" shrinkToFit="false"/>
      <protection locked="true" hidden="false"/>
    </xf>
    <xf numFmtId="173" fontId="14" fillId="0" borderId="83" xfId="0" applyFont="true" applyBorder="true" applyAlignment="true" applyProtection="false">
      <alignment horizontal="center" vertical="center" textRotation="0" wrapText="false" indent="0" shrinkToFit="false"/>
      <protection locked="true" hidden="false"/>
    </xf>
    <xf numFmtId="169"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67" xfId="0" applyFont="true" applyBorder="true" applyAlignment="true" applyProtection="false">
      <alignment horizontal="center" vertical="center" textRotation="0" wrapText="false" indent="0" shrinkToFit="false"/>
      <protection locked="true" hidden="false"/>
    </xf>
    <xf numFmtId="173" fontId="14" fillId="0" borderId="1" xfId="0" applyFont="true" applyBorder="true" applyAlignment="true" applyProtection="false">
      <alignment horizontal="center" vertical="center" textRotation="0" wrapText="false" indent="0" shrinkToFit="false"/>
      <protection locked="true" hidden="false"/>
    </xf>
    <xf numFmtId="182" fontId="14" fillId="0" borderId="165" xfId="0" applyFont="true" applyBorder="true" applyAlignment="true" applyProtection="false">
      <alignment horizontal="center" vertical="center" textRotation="0" wrapText="false" indent="0" shrinkToFit="false"/>
      <protection locked="true" hidden="false"/>
    </xf>
    <xf numFmtId="164" fontId="14" fillId="0" borderId="166" xfId="0" applyFont="true" applyBorder="true" applyAlignment="true" applyProtection="false">
      <alignment horizontal="center" vertical="center" textRotation="0" wrapText="false" indent="0" shrinkToFit="false"/>
      <protection locked="true" hidden="false"/>
    </xf>
    <xf numFmtId="164" fontId="14" fillId="0" borderId="83"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14" borderId="83" xfId="0" applyFont="true" applyBorder="true" applyAlignment="true" applyProtection="false">
      <alignment horizontal="center" vertical="center" textRotation="0" wrapText="false" indent="0" shrinkToFit="false"/>
      <protection locked="true" hidden="false"/>
    </xf>
    <xf numFmtId="169" fontId="14" fillId="14" borderId="1" xfId="0" applyFont="true" applyBorder="true" applyAlignment="true" applyProtection="false">
      <alignment horizontal="center" vertical="center" textRotation="0" wrapText="false" indent="0" shrinkToFit="false"/>
      <protection locked="true" hidden="false"/>
    </xf>
    <xf numFmtId="183" fontId="14" fillId="0" borderId="67" xfId="0" applyFont="true" applyBorder="true" applyAlignment="true" applyProtection="false">
      <alignment horizontal="center" vertical="center" textRotation="0" wrapText="false" indent="0" shrinkToFit="false"/>
      <protection locked="true" hidden="false"/>
    </xf>
    <xf numFmtId="183" fontId="14" fillId="0"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top" textRotation="0" wrapText="false" indent="0" shrinkToFit="false"/>
      <protection locked="true" hidden="false"/>
    </xf>
    <xf numFmtId="164" fontId="32" fillId="15" borderId="0" xfId="0" applyFont="true" applyBorder="false" applyAlignment="false" applyProtection="true">
      <alignment horizontal="general" vertical="top" textRotation="0" wrapText="false" indent="0" shrinkToFit="false"/>
      <protection locked="false" hidden="false"/>
    </xf>
    <xf numFmtId="169" fontId="32" fillId="16" borderId="0" xfId="0" applyFont="true" applyBorder="false" applyAlignment="false" applyProtection="true">
      <alignment horizontal="general" vertical="top" textRotation="0" wrapText="false" indent="0" shrinkToFit="false"/>
      <protection locked="true" hidden="true"/>
    </xf>
    <xf numFmtId="164" fontId="11" fillId="0" borderId="0" xfId="0" applyFont="true" applyBorder="false" applyAlignment="true" applyProtection="false">
      <alignment horizontal="left" vertical="bottom" textRotation="0" wrapText="false" indent="0" shrinkToFit="false"/>
      <protection locked="true" hidden="false"/>
    </xf>
    <xf numFmtId="173" fontId="32" fillId="0" borderId="0" xfId="0" applyFont="true" applyBorder="false" applyAlignment="true" applyProtection="false">
      <alignment horizontal="left" vertical="bottom" textRotation="0" wrapText="false" indent="0" shrinkToFit="false"/>
      <protection locked="true" hidden="false"/>
    </xf>
    <xf numFmtId="173" fontId="32" fillId="0" borderId="0" xfId="0" applyFont="true" applyBorder="false" applyAlignment="true" applyProtection="false">
      <alignment horizontal="left" vertical="top" textRotation="0" wrapText="false" indent="0" shrinkToFit="false"/>
      <protection locked="true" hidden="false"/>
    </xf>
    <xf numFmtId="164" fontId="0" fillId="0" borderId="54" xfId="0" applyFont="true" applyBorder="true" applyAlignment="false" applyProtection="false">
      <alignment horizontal="general" vertical="top" textRotation="0" wrapText="false" indent="0" shrinkToFit="false"/>
      <protection locked="true" hidden="false"/>
    </xf>
  </cellXfs>
  <cellStyles count="3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Result" xfId="20" builtinId="53" customBuiltin="true"/>
    <cellStyle name="Result2" xfId="21" builtinId="53" customBuiltin="true"/>
    <cellStyle name="Heading" xfId="22" builtinId="53" customBuiltin="true"/>
    <cellStyle name="Heading1" xfId="23" builtinId="53" customBuiltin="true"/>
    <cellStyle name="Fail" xfId="24" builtinId="53" customBuiltin="true"/>
    <cellStyle name="Pass" xfId="25" builtinId="53" customBuiltin="true"/>
    <cellStyle name="Date" xfId="26" builtinId="53" customBuiltin="true"/>
    <cellStyle name="Normal_MUSCMammo" xfId="27" builtinId="53" customBuiltin="true"/>
    <cellStyle name="Comma0" xfId="28" builtinId="53" customBuiltin="true"/>
    <cellStyle name="COMMENT" xfId="29" builtinId="53" customBuiltin="true"/>
    <cellStyle name="Currency0" xfId="30" builtinId="53" customBuiltin="true"/>
    <cellStyle name="F2" xfId="31" builtinId="53" customBuiltin="true"/>
    <cellStyle name="F3" xfId="32" builtinId="53" customBuiltin="true"/>
    <cellStyle name="F4" xfId="33" builtinId="53" customBuiltin="true"/>
    <cellStyle name="F5" xfId="34" builtinId="53" customBuiltin="true"/>
    <cellStyle name="F6" xfId="35" builtinId="53" customBuiltin="true"/>
    <cellStyle name="F7" xfId="36" builtinId="53" customBuiltin="true"/>
    <cellStyle name="F8" xfId="37" builtinId="53" customBuiltin="true"/>
    <cellStyle name="Fixed" xfId="38" builtinId="53" customBuiltin="true"/>
    <cellStyle name="HEADING1 1" xfId="39" builtinId="53" customBuiltin="true"/>
    <cellStyle name="HEADING2" xfId="40" builtinId="53" customBuiltin="true"/>
    <cellStyle name="Normal 2" xfId="41" builtinId="53" customBuiltin="true"/>
    <cellStyle name="Normal 2 2" xfId="42" builtinId="53" customBuiltin="true"/>
    <cellStyle name="SUBTITLE" xfId="43" builtinId="53" customBuiltin="true"/>
    <cellStyle name="Total 2" xfId="44" builtinId="53" customBuiltin="true"/>
    <cellStyle name="Heading 1" xfId="45" builtinId="53" customBuiltin="true"/>
    <cellStyle name="Heading1 1" xfId="46" builtinId="53" customBuiltin="true"/>
    <cellStyle name="Result 1" xfId="47" builtinId="53" customBuiltin="true"/>
    <cellStyle name="Result2 1" xfId="48" builtinId="53" customBuiltin="true"/>
  </cellStyles>
  <dxfs count="3">
    <dxf>
      <font>
        <name val="Arial1"/>
        <family val="0"/>
        <color rgb="FFFF0000"/>
      </font>
    </dxf>
    <dxf>
      <font>
        <name val="Arial1"/>
        <family val="0"/>
        <color rgb="FFFF0000"/>
      </font>
    </dxf>
    <dxf>
      <font>
        <name val="Arial1"/>
        <family val="0"/>
        <color rgb="FFFF0000"/>
      </font>
    </dxf>
  </dxfs>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CCCCC"/>
      <rgbColor rgb="FF808080"/>
      <rgbColor rgb="FF99FFFF"/>
      <rgbColor rgb="FF993366"/>
      <rgbColor rgb="FFE6E6E6"/>
      <rgbColor rgb="FFB4FFFF"/>
      <rgbColor rgb="FF660066"/>
      <rgbColor rgb="FFFF8080"/>
      <rgbColor rgb="FF0066CC"/>
      <rgbColor rgb="FFCFE7F5"/>
      <rgbColor rgb="FF000080"/>
      <rgbColor rgb="FFFF00FF"/>
      <rgbColor rgb="FFFFFF00"/>
      <rgbColor rgb="FF00FFFF"/>
      <rgbColor rgb="FF800080"/>
      <rgbColor rgb="FF800000"/>
      <rgbColor rgb="FF008080"/>
      <rgbColor rgb="FF0000FF"/>
      <rgbColor rgb="FF00CCFF"/>
      <rgbColor rgb="FFE5FFFF"/>
      <rgbColor rgb="FFCCFFCC"/>
      <rgbColor rgb="FFFFFF99"/>
      <rgbColor rgb="FF99CCFF"/>
      <rgbColor rgb="FFFF99CC"/>
      <rgbColor rgb="FFCC99FF"/>
      <rgbColor rgb="FFE3E3E3"/>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1373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tif"/>
</Relationships>
</file>

<file path=xl/drawings/_rels/drawing2.xml.rels><?xml version="1.0" encoding="UTF-8"?>
<Relationships xmlns="http://schemas.openxmlformats.org/package/2006/relationships"><Relationship Id="rId1" Type="http://schemas.openxmlformats.org/officeDocument/2006/relationships/image" Target="../media/image2.tif"/>
</Relationships>
</file>

<file path=xl/drawings/_rels/drawing3.xml.rels><?xml version="1.0" encoding="UTF-8"?>
<Relationships xmlns="http://schemas.openxmlformats.org/package/2006/relationships"><Relationship Id="rId1" Type="http://schemas.openxmlformats.org/officeDocument/2006/relationships/image" Target="../media/image3.tif"/>
</Relationships>
</file>

<file path=xl/drawings/_rels/drawing4.xml.rels><?xml version="1.0" encoding="UTF-8"?>
<Relationships xmlns="http://schemas.openxmlformats.org/package/2006/relationships"><Relationship Id="rId1" Type="http://schemas.openxmlformats.org/officeDocument/2006/relationships/image" Target="../media/image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642240</xdr:colOff>
      <xdr:row>5</xdr:row>
      <xdr:rowOff>24120</xdr:rowOff>
    </xdr:from>
    <xdr:to>
      <xdr:col>12</xdr:col>
      <xdr:colOff>126720</xdr:colOff>
      <xdr:row>6</xdr:row>
      <xdr:rowOff>47880</xdr:rowOff>
    </xdr:to>
    <xdr:pic>
      <xdr:nvPicPr>
        <xdr:cNvPr id="0" name="Image 1" descr=""/>
        <xdr:cNvPicPr/>
      </xdr:nvPicPr>
      <xdr:blipFill>
        <a:blip r:embed="rId1"/>
        <a:stretch/>
      </xdr:blipFill>
      <xdr:spPr>
        <a:xfrm>
          <a:off x="6924240" y="1319400"/>
          <a:ext cx="783000" cy="233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642240</xdr:colOff>
      <xdr:row>5</xdr:row>
      <xdr:rowOff>24120</xdr:rowOff>
    </xdr:from>
    <xdr:to>
      <xdr:col>12</xdr:col>
      <xdr:colOff>126720</xdr:colOff>
      <xdr:row>6</xdr:row>
      <xdr:rowOff>47880</xdr:rowOff>
    </xdr:to>
    <xdr:pic>
      <xdr:nvPicPr>
        <xdr:cNvPr id="1" name="Image 1" descr=""/>
        <xdr:cNvPicPr/>
      </xdr:nvPicPr>
      <xdr:blipFill>
        <a:blip r:embed="rId1"/>
        <a:stretch/>
      </xdr:blipFill>
      <xdr:spPr>
        <a:xfrm>
          <a:off x="6924240" y="1319400"/>
          <a:ext cx="783000" cy="233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1080000</xdr:colOff>
      <xdr:row>5</xdr:row>
      <xdr:rowOff>165960</xdr:rowOff>
    </xdr:from>
    <xdr:to>
      <xdr:col>2</xdr:col>
      <xdr:colOff>252720</xdr:colOff>
      <xdr:row>6</xdr:row>
      <xdr:rowOff>189720</xdr:rowOff>
    </xdr:to>
    <xdr:pic>
      <xdr:nvPicPr>
        <xdr:cNvPr id="2" name="Image 1" descr=""/>
        <xdr:cNvPicPr/>
      </xdr:nvPicPr>
      <xdr:blipFill>
        <a:blip r:embed="rId1"/>
        <a:stretch/>
      </xdr:blipFill>
      <xdr:spPr>
        <a:xfrm>
          <a:off x="1080000" y="1442160"/>
          <a:ext cx="783000" cy="2332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372960</xdr:colOff>
      <xdr:row>3</xdr:row>
      <xdr:rowOff>56160</xdr:rowOff>
    </xdr:from>
    <xdr:to>
      <xdr:col>22</xdr:col>
      <xdr:colOff>343800</xdr:colOff>
      <xdr:row>29</xdr:row>
      <xdr:rowOff>127080</xdr:rowOff>
    </xdr:to>
    <xdr:pic>
      <xdr:nvPicPr>
        <xdr:cNvPr id="3" name="Picture 2" descr=""/>
        <xdr:cNvPicPr/>
      </xdr:nvPicPr>
      <xdr:blipFill>
        <a:blip r:embed="rId1"/>
        <a:stretch/>
      </xdr:blipFill>
      <xdr:spPr>
        <a:xfrm>
          <a:off x="7399800" y="658080"/>
          <a:ext cx="6997680" cy="5342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55"/>
  <sheetViews>
    <sheetView showFormulas="false" showGridLines="true" showRowColHeaders="true" showZeros="true" rightToLeft="false" tabSelected="false" showOutlineSymbols="true" defaultGridColor="false" view="normal" topLeftCell="A1" colorId="26" zoomScale="75" zoomScaleNormal="75" zoomScalePageLayoutView="100" workbookViewId="0">
      <selection pane="topLeft" activeCell="C5" activeCellId="0" sqref="C5"/>
    </sheetView>
  </sheetViews>
  <sheetFormatPr defaultRowHeight="12.75" zeroHeight="false" outlineLevelRow="0" outlineLevelCol="0"/>
  <cols>
    <col collapsed="false" customWidth="true" hidden="false" outlineLevel="0" max="1" min="1" style="0" width="5.2"/>
    <col collapsed="false" customWidth="true" hidden="false" outlineLevel="0" max="2" min="2" style="0" width="5.73"/>
    <col collapsed="false" customWidth="true" hidden="false" outlineLevel="0" max="3" min="3" style="0" width="15.74"/>
    <col collapsed="false" customWidth="true" hidden="false" outlineLevel="0" max="4" min="4" style="0" width="12.49"/>
    <col collapsed="false" customWidth="true" hidden="false" outlineLevel="0" max="5" min="5" style="0" width="5.98"/>
    <col collapsed="false" customWidth="true" hidden="false" outlineLevel="0" max="6" min="6" style="0" width="4.29"/>
    <col collapsed="false" customWidth="true" hidden="false" outlineLevel="0" max="10" min="7" style="0" width="7.93"/>
    <col collapsed="false" customWidth="true" hidden="false" outlineLevel="0" max="11" min="11" style="0" width="8.84"/>
    <col collapsed="false" customWidth="true" hidden="false" outlineLevel="0" max="12" min="12" style="0" width="7.93"/>
    <col collapsed="false" customWidth="true" hidden="false" outlineLevel="0" max="14" min="13" style="0" width="5.98"/>
    <col collapsed="false" customWidth="true" hidden="false" outlineLevel="0" max="1025" min="15" style="0" width="8.25"/>
  </cols>
  <sheetData>
    <row r="1" customFormat="false" ht="26.25" hidden="false" customHeight="false" outlineLevel="0" collapsed="false">
      <c r="A1" s="1" t="s">
        <v>0</v>
      </c>
      <c r="B1" s="1"/>
      <c r="C1" s="1"/>
      <c r="D1" s="1"/>
      <c r="E1" s="1"/>
      <c r="F1" s="1"/>
      <c r="G1" s="1"/>
      <c r="H1" s="1"/>
      <c r="I1" s="1"/>
      <c r="J1" s="1"/>
      <c r="K1" s="1"/>
      <c r="L1" s="1"/>
      <c r="M1" s="1"/>
      <c r="N1" s="1"/>
    </row>
    <row r="2" customFormat="false" ht="26.25" hidden="false" customHeight="false" outlineLevel="0" collapsed="false">
      <c r="A2" s="1" t="s">
        <v>1</v>
      </c>
      <c r="B2" s="1"/>
      <c r="C2" s="1"/>
      <c r="D2" s="1"/>
      <c r="E2" s="1"/>
      <c r="F2" s="1"/>
      <c r="G2" s="1"/>
      <c r="H2" s="1"/>
      <c r="I2" s="1"/>
      <c r="J2" s="1"/>
      <c r="K2" s="1"/>
      <c r="L2" s="1"/>
      <c r="M2" s="1"/>
      <c r="N2" s="1"/>
    </row>
    <row r="3" customFormat="false" ht="16.5" hidden="false" customHeight="true" outlineLevel="0" collapsed="false">
      <c r="A3" s="2"/>
      <c r="B3" s="2"/>
      <c r="C3" s="2"/>
      <c r="D3" s="2"/>
      <c r="E3" s="2"/>
      <c r="F3" s="2"/>
      <c r="G3" s="2"/>
      <c r="H3" s="2"/>
      <c r="I3" s="2"/>
      <c r="J3" s="2"/>
      <c r="K3" s="2"/>
      <c r="L3" s="2"/>
      <c r="M3" s="2"/>
      <c r="N3" s="2"/>
    </row>
    <row r="4" customFormat="false" ht="16.5" hidden="false" customHeight="true" outlineLevel="0" collapsed="false">
      <c r="A4" s="3" t="s">
        <v>2</v>
      </c>
      <c r="B4" s="3"/>
      <c r="C4" s="4"/>
      <c r="D4" s="4"/>
      <c r="E4" s="4"/>
      <c r="F4" s="4"/>
      <c r="G4" s="4"/>
      <c r="H4" s="4"/>
      <c r="I4" s="5"/>
      <c r="J4" s="6" t="s">
        <v>3</v>
      </c>
      <c r="K4" s="7"/>
      <c r="L4" s="7"/>
      <c r="M4" s="7"/>
      <c r="N4" s="7"/>
    </row>
    <row r="5" customFormat="false" ht="16.5" hidden="false" customHeight="true" outlineLevel="0" collapsed="false">
      <c r="A5" s="3" t="s">
        <v>4</v>
      </c>
      <c r="B5" s="3"/>
      <c r="C5" s="4"/>
      <c r="D5" s="4"/>
      <c r="E5" s="4"/>
      <c r="F5" s="4"/>
      <c r="G5" s="4"/>
      <c r="H5" s="4"/>
      <c r="I5" s="5"/>
      <c r="J5" s="6" t="s">
        <v>5</v>
      </c>
      <c r="K5" s="7" t="n">
        <f aca="false">Sheet1!P7</f>
        <v>0</v>
      </c>
      <c r="L5" s="7"/>
      <c r="M5" s="7"/>
      <c r="N5" s="7"/>
    </row>
    <row r="6" customFormat="false" ht="16.5" hidden="false" customHeight="true" outlineLevel="0" collapsed="false">
      <c r="A6" s="3" t="s">
        <v>6</v>
      </c>
      <c r="B6" s="3"/>
      <c r="C6" s="3"/>
      <c r="D6" s="8" t="str">
        <f aca="false">Sheet1!X7</f>
        <v>Eugene Mah</v>
      </c>
      <c r="E6" s="8"/>
      <c r="F6" s="8"/>
      <c r="G6" s="8"/>
      <c r="H6" s="8"/>
      <c r="I6" s="5"/>
      <c r="J6" s="6" t="s">
        <v>7</v>
      </c>
      <c r="K6" s="8"/>
      <c r="L6" s="8"/>
      <c r="M6" s="8"/>
      <c r="N6" s="8"/>
    </row>
    <row r="7" customFormat="false" ht="16.5" hidden="false" customHeight="true" outlineLevel="0" collapsed="false">
      <c r="A7" s="3" t="s">
        <v>8</v>
      </c>
      <c r="B7" s="3"/>
      <c r="C7" s="3"/>
      <c r="D7" s="8" t="s">
        <v>9</v>
      </c>
      <c r="E7" s="8"/>
      <c r="F7" s="8"/>
      <c r="G7" s="8"/>
      <c r="H7" s="8"/>
      <c r="I7" s="5"/>
      <c r="J7" s="6" t="s">
        <v>10</v>
      </c>
      <c r="K7" s="8" t="str">
        <f aca="false">Sheet1!R18</f>
        <v/>
      </c>
      <c r="L7" s="8"/>
      <c r="M7" s="8"/>
      <c r="N7" s="8"/>
    </row>
    <row r="8" customFormat="false" ht="16.5" hidden="false" customHeight="true" outlineLevel="0" collapsed="false">
      <c r="A8" s="3" t="s">
        <v>11</v>
      </c>
      <c r="B8" s="3"/>
      <c r="C8" s="3"/>
      <c r="D8" s="9" t="str">
        <f aca="false">Sheet1!V12</f>
        <v/>
      </c>
      <c r="E8" s="9"/>
      <c r="F8" s="9"/>
      <c r="G8" s="9"/>
      <c r="H8" s="9"/>
      <c r="I8" s="5"/>
      <c r="J8" s="6" t="s">
        <v>12</v>
      </c>
      <c r="K8" s="8" t="str">
        <f aca="false">Sheet1!R14</f>
        <v/>
      </c>
      <c r="L8" s="8"/>
      <c r="M8" s="8"/>
      <c r="N8" s="8"/>
    </row>
    <row r="9" customFormat="false" ht="11.25" hidden="false" customHeight="true" outlineLevel="0" collapsed="false">
      <c r="A9" s="10"/>
      <c r="K9" s="11"/>
      <c r="L9" s="11"/>
      <c r="M9" s="11"/>
      <c r="N9" s="11"/>
      <c r="O9" s="11"/>
    </row>
    <row r="10" s="3" customFormat="true" ht="16.5" hidden="false" customHeight="true" outlineLevel="0" collapsed="false">
      <c r="A10" s="10" t="s">
        <v>13</v>
      </c>
      <c r="D10" s="12" t="s">
        <v>14</v>
      </c>
      <c r="E10" s="12"/>
      <c r="F10" s="12"/>
      <c r="G10" s="12"/>
      <c r="H10" s="12"/>
      <c r="I10" s="13" t="s">
        <v>15</v>
      </c>
    </row>
    <row r="11" customFormat="false" ht="11.25" hidden="false" customHeight="true" outlineLevel="0" collapsed="false">
      <c r="C11" s="3"/>
      <c r="D11" s="3"/>
      <c r="E11" s="3"/>
      <c r="F11" s="3"/>
      <c r="G11" s="14"/>
      <c r="H11" s="14"/>
      <c r="I11" s="14"/>
      <c r="J11" s="14"/>
      <c r="K11" s="14"/>
      <c r="L11" s="14"/>
      <c r="M11" s="14"/>
      <c r="N11" s="14"/>
      <c r="O11" s="11"/>
    </row>
    <row r="12" customFormat="false" ht="16.5" hidden="false" customHeight="true" outlineLevel="0" collapsed="false">
      <c r="A12" s="3" t="s">
        <v>16</v>
      </c>
      <c r="B12" s="3"/>
      <c r="C12" s="3"/>
      <c r="D12" s="15" t="s">
        <v>17</v>
      </c>
      <c r="E12" s="15"/>
      <c r="F12" s="15"/>
      <c r="G12" s="15" t="s">
        <v>10</v>
      </c>
      <c r="H12" s="15"/>
      <c r="I12" s="15" t="s">
        <v>18</v>
      </c>
      <c r="J12" s="15"/>
      <c r="K12" s="15" t="s">
        <v>13</v>
      </c>
      <c r="L12" s="15"/>
      <c r="M12" s="15"/>
      <c r="N12" s="15"/>
    </row>
    <row r="13" customFormat="false" ht="16.5" hidden="false" customHeight="true" outlineLevel="0" collapsed="false">
      <c r="A13" s="3"/>
      <c r="B13" s="3"/>
      <c r="C13" s="16" t="s">
        <v>19</v>
      </c>
      <c r="D13" s="17"/>
      <c r="E13" s="17"/>
      <c r="F13" s="17"/>
      <c r="G13" s="17"/>
      <c r="H13" s="17"/>
      <c r="I13" s="18"/>
      <c r="J13" s="18"/>
      <c r="K13" s="17"/>
      <c r="L13" s="17"/>
      <c r="M13" s="17"/>
      <c r="N13" s="17"/>
    </row>
    <row r="14" customFormat="false" ht="16.5" hidden="false" customHeight="true" outlineLevel="0" collapsed="false">
      <c r="C14" s="16" t="s">
        <v>20</v>
      </c>
      <c r="D14" s="19"/>
      <c r="E14" s="19"/>
      <c r="F14" s="19"/>
      <c r="G14" s="19"/>
      <c r="H14" s="19"/>
      <c r="I14" s="20"/>
      <c r="J14" s="20"/>
      <c r="K14" s="19"/>
      <c r="L14" s="19"/>
      <c r="M14" s="19"/>
      <c r="N14" s="19"/>
    </row>
    <row r="15" s="22" customFormat="true" ht="36" hidden="false" customHeight="true" outlineLevel="0" collapsed="false">
      <c r="A15" s="21" t="s">
        <v>21</v>
      </c>
      <c r="B15" s="21"/>
      <c r="C15" s="21"/>
      <c r="D15" s="21"/>
      <c r="E15" s="21"/>
      <c r="F15" s="21"/>
      <c r="G15" s="21"/>
      <c r="H15" s="21"/>
      <c r="I15" s="21"/>
      <c r="J15" s="21"/>
      <c r="K15" s="21"/>
      <c r="L15" s="21"/>
      <c r="M15" s="21"/>
      <c r="N15" s="21"/>
    </row>
    <row r="16" customFormat="false" ht="16.5" hidden="false" customHeight="true" outlineLevel="0" collapsed="false">
      <c r="A16" s="10" t="s">
        <v>22</v>
      </c>
      <c r="B16" s="10"/>
      <c r="C16" s="23"/>
      <c r="D16" s="24" t="s">
        <v>23</v>
      </c>
      <c r="E16" s="23"/>
      <c r="F16" s="23"/>
      <c r="G16" s="6"/>
      <c r="H16" s="25"/>
      <c r="I16" s="26"/>
      <c r="J16" s="6"/>
      <c r="K16" s="23"/>
      <c r="L16" s="23"/>
      <c r="M16" s="27"/>
      <c r="N16" s="16" t="s">
        <v>24</v>
      </c>
    </row>
    <row r="17" customFormat="false" ht="13.5" hidden="false" customHeight="true" outlineLevel="0" collapsed="false">
      <c r="A17" s="28"/>
      <c r="B17" s="28"/>
      <c r="C17" s="29"/>
      <c r="D17" s="30"/>
      <c r="E17" s="29"/>
      <c r="F17" s="29"/>
      <c r="G17" s="30"/>
      <c r="H17" s="27"/>
      <c r="I17" s="31"/>
      <c r="J17" s="31"/>
      <c r="K17" s="31"/>
      <c r="L17" s="31"/>
    </row>
    <row r="18" customFormat="false" ht="21" hidden="false" customHeight="true" outlineLevel="0" collapsed="false">
      <c r="A18" s="32" t="s">
        <v>25</v>
      </c>
      <c r="B18" s="32"/>
      <c r="C18" s="32"/>
      <c r="D18" s="32"/>
      <c r="E18" s="32"/>
      <c r="F18" s="32"/>
      <c r="G18" s="32"/>
      <c r="H18" s="32"/>
      <c r="I18" s="32"/>
      <c r="J18" s="32"/>
      <c r="K18" s="32"/>
      <c r="L18" s="32"/>
      <c r="M18" s="32"/>
      <c r="N18" s="32"/>
    </row>
    <row r="19" customFormat="false" ht="15" hidden="false" customHeight="true" outlineLevel="0" collapsed="false">
      <c r="A19" s="33" t="s">
        <v>26</v>
      </c>
      <c r="B19" s="33"/>
      <c r="C19" s="33"/>
      <c r="D19" s="33"/>
      <c r="E19" s="33"/>
      <c r="F19" s="33"/>
      <c r="G19" s="33"/>
      <c r="H19" s="33"/>
      <c r="I19" s="33"/>
      <c r="J19" s="33"/>
      <c r="K19" s="33"/>
      <c r="L19" s="33"/>
      <c r="M19" s="33"/>
      <c r="N19" s="33"/>
    </row>
    <row r="20" customFormat="false" ht="15" hidden="false" customHeight="true" outlineLevel="0" collapsed="false">
      <c r="M20" s="34" t="s">
        <v>27</v>
      </c>
      <c r="N20" s="34"/>
    </row>
    <row r="21" customFormat="false" ht="15.75" hidden="false" customHeight="true" outlineLevel="0" collapsed="false">
      <c r="A21" s="3" t="s">
        <v>28</v>
      </c>
      <c r="B21" s="3"/>
      <c r="C21" s="3"/>
      <c r="D21" s="3"/>
      <c r="E21" s="3"/>
      <c r="F21" s="35"/>
      <c r="G21" s="35"/>
      <c r="H21" s="3"/>
      <c r="I21" s="3"/>
      <c r="J21" s="3"/>
      <c r="K21" s="3"/>
      <c r="L21" s="3"/>
      <c r="M21" s="36"/>
      <c r="N21" s="36"/>
    </row>
    <row r="22" customFormat="false" ht="15.75" hidden="false" customHeight="true" outlineLevel="0" collapsed="false">
      <c r="A22" s="3" t="s">
        <v>29</v>
      </c>
      <c r="B22" s="3"/>
      <c r="C22" s="3"/>
      <c r="D22" s="3"/>
      <c r="E22" s="3"/>
      <c r="F22" s="35"/>
      <c r="G22" s="35"/>
      <c r="H22" s="3"/>
      <c r="I22" s="3"/>
      <c r="J22" s="3"/>
      <c r="K22" s="3"/>
      <c r="L22" s="3"/>
      <c r="M22" s="36"/>
      <c r="N22" s="36"/>
    </row>
    <row r="23" customFormat="false" ht="15.75" hidden="false" customHeight="true" outlineLevel="0" collapsed="false">
      <c r="A23" s="3" t="s">
        <v>30</v>
      </c>
      <c r="B23" s="3"/>
      <c r="C23" s="3"/>
      <c r="D23" s="3"/>
      <c r="E23" s="3"/>
      <c r="F23" s="35"/>
      <c r="G23" s="35"/>
      <c r="H23" s="3"/>
      <c r="I23" s="3"/>
      <c r="J23" s="5"/>
      <c r="K23" s="5"/>
      <c r="L23" s="5"/>
      <c r="M23" s="36"/>
      <c r="N23" s="36"/>
    </row>
    <row r="24" customFormat="false" ht="15.75" hidden="false" customHeight="true" outlineLevel="0" collapsed="false">
      <c r="A24" s="3" t="s">
        <v>31</v>
      </c>
      <c r="B24" s="3"/>
      <c r="C24" s="3"/>
      <c r="D24" s="3"/>
      <c r="E24" s="3"/>
      <c r="F24" s="35"/>
      <c r="G24" s="35"/>
      <c r="H24" s="3"/>
      <c r="I24" s="3"/>
      <c r="J24" s="3"/>
      <c r="K24" s="3"/>
      <c r="L24" s="3"/>
      <c r="M24" s="36"/>
      <c r="N24" s="36"/>
    </row>
    <row r="25" customFormat="false" ht="15.75" hidden="false" customHeight="true" outlineLevel="0" collapsed="false">
      <c r="A25" s="3" t="s">
        <v>32</v>
      </c>
      <c r="B25" s="3"/>
      <c r="C25" s="3"/>
      <c r="D25" s="3"/>
      <c r="E25" s="3"/>
      <c r="F25" s="35"/>
      <c r="G25" s="35"/>
      <c r="H25" s="3"/>
      <c r="I25" s="3"/>
      <c r="J25" s="3"/>
      <c r="K25" s="3"/>
      <c r="L25" s="3"/>
      <c r="M25" s="36"/>
      <c r="N25" s="36"/>
    </row>
    <row r="26" customFormat="false" ht="15.75" hidden="false" customHeight="true" outlineLevel="0" collapsed="false">
      <c r="A26" s="3" t="s">
        <v>33</v>
      </c>
      <c r="B26" s="3"/>
      <c r="C26" s="3"/>
      <c r="D26" s="3"/>
      <c r="E26" s="3"/>
      <c r="F26" s="35"/>
      <c r="G26" s="35"/>
      <c r="H26" s="3"/>
      <c r="I26" s="3"/>
      <c r="J26" s="3"/>
      <c r="K26" s="3"/>
      <c r="L26" s="3"/>
      <c r="M26" s="36"/>
      <c r="N26" s="36"/>
    </row>
    <row r="27" customFormat="false" ht="15.75" hidden="false" customHeight="true" outlineLevel="0" collapsed="false">
      <c r="A27" s="3" t="s">
        <v>34</v>
      </c>
      <c r="B27" s="3"/>
      <c r="C27" s="3"/>
      <c r="D27" s="3"/>
      <c r="E27" s="3"/>
      <c r="F27" s="35"/>
      <c r="G27" s="35"/>
      <c r="H27" s="3"/>
      <c r="I27" s="3"/>
      <c r="J27" s="3"/>
      <c r="K27" s="3"/>
      <c r="L27" s="3"/>
      <c r="M27" s="36"/>
      <c r="N27" s="36"/>
    </row>
    <row r="28" customFormat="false" ht="15.75" hidden="false" customHeight="true" outlineLevel="0" collapsed="false">
      <c r="A28" s="3" t="s">
        <v>35</v>
      </c>
      <c r="B28" s="3"/>
      <c r="C28" s="3"/>
      <c r="D28" s="3"/>
      <c r="E28" s="3"/>
      <c r="F28" s="35"/>
      <c r="G28" s="35"/>
      <c r="H28" s="3"/>
      <c r="I28" s="3"/>
      <c r="J28" s="3"/>
      <c r="K28" s="3"/>
      <c r="L28" s="3"/>
      <c r="M28" s="36"/>
      <c r="N28" s="36"/>
    </row>
    <row r="29" customFormat="false" ht="15.75" hidden="false" customHeight="true" outlineLevel="0" collapsed="false">
      <c r="A29" s="3"/>
      <c r="B29" s="3"/>
      <c r="C29" s="37" t="s">
        <v>36</v>
      </c>
      <c r="F29" s="38"/>
      <c r="G29" s="38"/>
      <c r="K29" s="39" t="str">
        <f aca="false">Sheet1!X266</f>
        <v/>
      </c>
      <c r="L29" s="40" t="s">
        <v>37</v>
      </c>
      <c r="M29" s="41"/>
      <c r="N29" s="41"/>
    </row>
    <row r="30" customFormat="false" ht="15.75" hidden="false" customHeight="true" outlineLevel="0" collapsed="false">
      <c r="A30" s="3" t="s">
        <v>38</v>
      </c>
      <c r="B30" s="3"/>
      <c r="C30" s="3"/>
      <c r="D30" s="3"/>
      <c r="E30" s="3"/>
      <c r="F30" s="35"/>
      <c r="G30" s="35"/>
      <c r="H30" s="3"/>
      <c r="I30" s="3"/>
      <c r="J30" s="3"/>
      <c r="K30" s="3"/>
      <c r="L30" s="3"/>
      <c r="M30" s="36"/>
      <c r="N30" s="36"/>
    </row>
    <row r="31" customFormat="false" ht="15.75" hidden="false" customHeight="true" outlineLevel="0" collapsed="false">
      <c r="A31" s="3" t="s">
        <v>39</v>
      </c>
      <c r="B31" s="3"/>
      <c r="C31" s="3"/>
      <c r="D31" s="3"/>
      <c r="E31" s="3"/>
      <c r="F31" s="3"/>
      <c r="G31" s="3"/>
      <c r="H31" s="3"/>
      <c r="I31" s="3"/>
      <c r="J31" s="3"/>
      <c r="K31" s="3"/>
      <c r="L31" s="3"/>
      <c r="M31" s="42"/>
      <c r="N31" s="42"/>
    </row>
    <row r="32" customFormat="false" ht="15.75" hidden="false" customHeight="true" outlineLevel="0" collapsed="false">
      <c r="C32" s="37" t="s">
        <v>40</v>
      </c>
      <c r="D32" s="23"/>
      <c r="E32" s="23"/>
      <c r="F32" s="43" t="s">
        <v>41</v>
      </c>
      <c r="G32" s="44" t="n">
        <f aca="false">Sheet1!P429</f>
        <v>0</v>
      </c>
      <c r="H32" s="43" t="s">
        <v>42</v>
      </c>
      <c r="I32" s="44" t="n">
        <f aca="false">Sheet1!P430</f>
        <v>0</v>
      </c>
      <c r="J32" s="43" t="s">
        <v>43</v>
      </c>
      <c r="K32" s="44" t="n">
        <f aca="false">Sheet1!P431</f>
        <v>0</v>
      </c>
      <c r="L32" s="45"/>
      <c r="M32" s="46"/>
      <c r="N32" s="23"/>
    </row>
    <row r="33" customFormat="false" ht="15.75" hidden="false" customHeight="true" outlineLevel="0" collapsed="false">
      <c r="A33" s="3" t="s">
        <v>44</v>
      </c>
      <c r="B33" s="3"/>
      <c r="C33" s="3"/>
      <c r="D33" s="3"/>
      <c r="E33" s="3"/>
      <c r="F33" s="35"/>
      <c r="G33" s="35"/>
      <c r="H33" s="3"/>
      <c r="I33" s="3"/>
      <c r="J33" s="3"/>
      <c r="K33" s="3"/>
      <c r="L33" s="5"/>
      <c r="M33" s="14"/>
      <c r="N33" s="14"/>
    </row>
    <row r="34" customFormat="false" ht="15.75" hidden="false" customHeight="true" outlineLevel="0" collapsed="false">
      <c r="A34" s="3"/>
      <c r="B34" s="3"/>
      <c r="C34" s="23" t="s">
        <v>45</v>
      </c>
      <c r="D34" s="47" t="str">
        <f aca="false">Sheet1!T441</f>
        <v/>
      </c>
      <c r="E34" s="3"/>
      <c r="F34" s="35"/>
      <c r="G34" s="35"/>
      <c r="H34" s="3"/>
      <c r="I34" s="3"/>
      <c r="J34" s="43"/>
      <c r="K34" s="48"/>
      <c r="L34" s="48"/>
      <c r="M34" s="36"/>
      <c r="N34" s="36"/>
    </row>
    <row r="35" customFormat="false" ht="15.75" hidden="false" customHeight="true" outlineLevel="0" collapsed="false">
      <c r="A35" s="3"/>
      <c r="B35" s="3"/>
      <c r="C35" s="23" t="s">
        <v>46</v>
      </c>
      <c r="D35" s="47" t="str">
        <f aca="false">Sheet1!T442</f>
        <v/>
      </c>
      <c r="E35" s="49" t="s">
        <v>47</v>
      </c>
      <c r="F35" s="35"/>
      <c r="G35" s="35"/>
      <c r="H35" s="3"/>
      <c r="I35" s="3"/>
      <c r="J35" s="50"/>
      <c r="K35" s="48"/>
      <c r="L35" s="48"/>
      <c r="M35" s="23"/>
      <c r="N35" s="23"/>
    </row>
    <row r="36" customFormat="false" ht="15.75" hidden="false" customHeight="true" outlineLevel="0" collapsed="false">
      <c r="A36" s="3"/>
      <c r="B36" s="3"/>
      <c r="C36" s="23" t="s">
        <v>48</v>
      </c>
      <c r="D36" s="3"/>
      <c r="E36" s="3"/>
      <c r="F36" s="35"/>
      <c r="G36" s="35"/>
      <c r="H36" s="3"/>
      <c r="I36" s="3"/>
      <c r="J36" s="43"/>
      <c r="K36" s="48"/>
      <c r="L36" s="48"/>
      <c r="M36" s="36"/>
      <c r="N36" s="36"/>
    </row>
    <row r="37" customFormat="false" ht="15.75" hidden="false" customHeight="true" outlineLevel="0" collapsed="false">
      <c r="A37" s="3" t="s">
        <v>49</v>
      </c>
      <c r="B37" s="3"/>
      <c r="C37" s="3"/>
      <c r="D37" s="3"/>
      <c r="E37" s="3"/>
      <c r="F37" s="3"/>
      <c r="G37" s="3"/>
      <c r="H37" s="3"/>
      <c r="I37" s="3"/>
      <c r="J37" s="3"/>
      <c r="K37" s="3"/>
      <c r="L37" s="3"/>
      <c r="M37" s="36"/>
      <c r="N37" s="36"/>
    </row>
    <row r="38" customFormat="false" ht="15.75" hidden="false" customHeight="true" outlineLevel="0" collapsed="false">
      <c r="A38" s="3" t="s">
        <v>50</v>
      </c>
      <c r="B38" s="3"/>
      <c r="C38" s="3"/>
      <c r="D38" s="3"/>
      <c r="E38" s="3"/>
      <c r="F38" s="3"/>
      <c r="G38" s="3"/>
      <c r="H38" s="3"/>
      <c r="I38" s="3"/>
      <c r="J38" s="3"/>
      <c r="K38" s="3"/>
      <c r="L38" s="3"/>
      <c r="M38" s="36"/>
      <c r="N38" s="36"/>
    </row>
    <row r="39" customFormat="false" ht="15.75" hidden="false" customHeight="true" outlineLevel="0" collapsed="false">
      <c r="A39" s="3" t="s">
        <v>51</v>
      </c>
      <c r="B39" s="3"/>
      <c r="C39" s="3"/>
      <c r="D39" s="3"/>
      <c r="E39" s="3"/>
      <c r="F39" s="3"/>
      <c r="G39" s="3"/>
      <c r="H39" s="3"/>
      <c r="I39" s="3"/>
      <c r="J39" s="3"/>
      <c r="K39" s="3"/>
      <c r="L39" s="3"/>
      <c r="M39" s="36"/>
      <c r="N39" s="36"/>
    </row>
    <row r="40" customFormat="false" ht="15.75" hidden="false" customHeight="true" outlineLevel="0" collapsed="false">
      <c r="A40" s="3" t="s">
        <v>52</v>
      </c>
      <c r="B40" s="3"/>
      <c r="C40" s="3"/>
      <c r="D40" s="3"/>
      <c r="E40" s="3"/>
      <c r="F40" s="3"/>
      <c r="G40" s="3"/>
      <c r="H40" s="3"/>
      <c r="I40" s="3"/>
      <c r="J40" s="3"/>
      <c r="K40" s="3"/>
      <c r="L40" s="3"/>
      <c r="M40" s="36"/>
      <c r="N40" s="36"/>
    </row>
    <row r="41" customFormat="false" ht="15.75" hidden="false" customHeight="true" outlineLevel="0" collapsed="false">
      <c r="A41" s="3" t="s">
        <v>53</v>
      </c>
      <c r="B41" s="3"/>
      <c r="C41" s="3"/>
      <c r="D41" s="3"/>
      <c r="E41" s="3"/>
      <c r="F41" s="3"/>
      <c r="G41" s="3"/>
      <c r="H41" s="3"/>
      <c r="I41" s="3"/>
      <c r="J41" s="3"/>
      <c r="K41" s="3"/>
      <c r="L41" s="3"/>
      <c r="M41" s="36"/>
      <c r="N41" s="36"/>
    </row>
    <row r="42" customFormat="false" ht="15.75" hidden="false" customHeight="true" outlineLevel="0" collapsed="false">
      <c r="A42" s="3"/>
      <c r="B42" s="3"/>
      <c r="C42" s="3"/>
      <c r="D42" s="3"/>
      <c r="E42" s="3"/>
      <c r="F42" s="3"/>
      <c r="G42" s="3"/>
      <c r="H42" s="3"/>
      <c r="I42" s="3"/>
      <c r="J42" s="3"/>
      <c r="K42" s="3"/>
      <c r="L42" s="3"/>
      <c r="M42" s="48"/>
      <c r="N42" s="48"/>
    </row>
    <row r="43" customFormat="false" ht="15.75" hidden="false" customHeight="true" outlineLevel="0" collapsed="false">
      <c r="A43" s="3"/>
      <c r="B43" s="3"/>
      <c r="C43" s="3"/>
      <c r="D43" s="3"/>
      <c r="E43" s="3"/>
      <c r="F43" s="3"/>
      <c r="G43" s="3"/>
      <c r="H43" s="3"/>
      <c r="I43" s="3"/>
      <c r="J43" s="3"/>
      <c r="K43" s="3"/>
      <c r="L43" s="3"/>
      <c r="M43" s="48"/>
      <c r="N43" s="48"/>
    </row>
    <row r="44" customFormat="false" ht="15.75" hidden="false" customHeight="true" outlineLevel="0" collapsed="false">
      <c r="A44" s="3"/>
      <c r="B44" s="3"/>
      <c r="C44" s="3"/>
      <c r="D44" s="3"/>
      <c r="E44" s="3"/>
      <c r="F44" s="3"/>
      <c r="G44" s="3"/>
      <c r="H44" s="3"/>
      <c r="I44" s="3"/>
      <c r="J44" s="3"/>
      <c r="K44" s="3"/>
      <c r="L44" s="3"/>
      <c r="M44" s="48"/>
      <c r="N44" s="48"/>
    </row>
    <row r="45" customFormat="false" ht="15.75" hidden="false" customHeight="true" outlineLevel="0" collapsed="false">
      <c r="A45" s="3"/>
      <c r="B45" s="3"/>
      <c r="C45" s="3"/>
      <c r="D45" s="3"/>
      <c r="E45" s="3"/>
      <c r="F45" s="3"/>
      <c r="G45" s="3"/>
      <c r="H45" s="3"/>
      <c r="I45" s="3"/>
      <c r="J45" s="3"/>
      <c r="K45" s="3"/>
      <c r="L45" s="3"/>
      <c r="M45" s="48"/>
      <c r="N45" s="48"/>
    </row>
    <row r="46" customFormat="false" ht="15.75" hidden="false" customHeight="true" outlineLevel="0" collapsed="false">
      <c r="A46" s="3"/>
      <c r="B46" s="3"/>
      <c r="C46" s="3"/>
      <c r="D46" s="3"/>
      <c r="E46" s="3"/>
      <c r="F46" s="3"/>
      <c r="G46" s="3"/>
      <c r="H46" s="3"/>
      <c r="I46" s="3"/>
      <c r="J46" s="3"/>
      <c r="K46" s="3"/>
      <c r="L46" s="3"/>
      <c r="M46" s="48"/>
      <c r="N46" s="48"/>
    </row>
    <row r="47" customFormat="false" ht="15.75" hidden="false" customHeight="true" outlineLevel="0" collapsed="false">
      <c r="A47" s="3"/>
      <c r="B47" s="3"/>
      <c r="C47" s="3"/>
      <c r="D47" s="3"/>
      <c r="E47" s="3"/>
      <c r="F47" s="3"/>
      <c r="G47" s="3"/>
      <c r="H47" s="3"/>
      <c r="I47" s="3"/>
      <c r="J47" s="3"/>
      <c r="K47" s="3"/>
      <c r="L47" s="3"/>
      <c r="M47" s="48"/>
      <c r="N47" s="48"/>
    </row>
    <row r="48" customFormat="false" ht="15.75" hidden="false" customHeight="true" outlineLevel="0" collapsed="false">
      <c r="A48" s="3"/>
      <c r="B48" s="3"/>
      <c r="C48" s="3"/>
      <c r="D48" s="3"/>
      <c r="E48" s="3"/>
      <c r="F48" s="3"/>
      <c r="G48" s="3"/>
      <c r="H48" s="3"/>
      <c r="I48" s="3"/>
      <c r="J48" s="3"/>
      <c r="K48" s="3"/>
      <c r="L48" s="3"/>
      <c r="M48" s="48"/>
      <c r="N48" s="48"/>
    </row>
    <row r="49" customFormat="false" ht="15.75" hidden="false" customHeight="true" outlineLevel="0" collapsed="false">
      <c r="A49" s="3"/>
      <c r="B49" s="3"/>
      <c r="C49" s="3"/>
      <c r="D49" s="3"/>
      <c r="E49" s="3"/>
      <c r="F49" s="3"/>
      <c r="G49" s="3"/>
      <c r="H49" s="3"/>
      <c r="I49" s="3"/>
      <c r="J49" s="3"/>
      <c r="K49" s="3"/>
      <c r="L49" s="3"/>
      <c r="M49" s="48"/>
      <c r="N49" s="48"/>
    </row>
    <row r="50" customFormat="false" ht="15.75" hidden="false" customHeight="true" outlineLevel="0" collapsed="false">
      <c r="A50" s="3"/>
      <c r="B50" s="3"/>
      <c r="C50" s="3"/>
      <c r="D50" s="3"/>
      <c r="E50" s="3"/>
      <c r="F50" s="3"/>
      <c r="G50" s="3"/>
      <c r="H50" s="3"/>
      <c r="I50" s="3"/>
      <c r="J50" s="3"/>
      <c r="K50" s="3"/>
      <c r="L50" s="3"/>
      <c r="M50" s="48"/>
      <c r="N50" s="48"/>
    </row>
    <row r="51" customFormat="false" ht="15.75" hidden="false" customHeight="true" outlineLevel="0" collapsed="false">
      <c r="A51" s="3"/>
      <c r="B51" s="3"/>
      <c r="C51" s="3"/>
      <c r="D51" s="3"/>
      <c r="E51" s="3"/>
      <c r="F51" s="3"/>
      <c r="G51" s="3"/>
      <c r="H51" s="3"/>
      <c r="I51" s="3"/>
      <c r="J51" s="3"/>
      <c r="K51" s="3"/>
      <c r="L51" s="3"/>
      <c r="M51" s="48"/>
      <c r="N51" s="48"/>
    </row>
    <row r="52" customFormat="false" ht="15.75" hidden="false" customHeight="true" outlineLevel="0" collapsed="false">
      <c r="A52" s="3"/>
      <c r="B52" s="3"/>
      <c r="C52" s="3"/>
      <c r="D52" s="3"/>
      <c r="E52" s="3"/>
      <c r="F52" s="3"/>
      <c r="G52" s="3"/>
      <c r="H52" s="3"/>
      <c r="I52" s="3"/>
      <c r="J52" s="3"/>
      <c r="K52" s="3"/>
      <c r="L52" s="3"/>
      <c r="M52" s="48"/>
      <c r="N52" s="48"/>
    </row>
    <row r="53" customFormat="false" ht="15.75" hidden="false" customHeight="true" outlineLevel="0" collapsed="false">
      <c r="A53" s="3"/>
      <c r="B53" s="3"/>
      <c r="C53" s="3"/>
      <c r="D53" s="3"/>
      <c r="E53" s="3"/>
      <c r="F53" s="3"/>
      <c r="G53" s="3"/>
      <c r="H53" s="3"/>
      <c r="I53" s="3"/>
      <c r="J53" s="3"/>
      <c r="K53" s="3"/>
      <c r="L53" s="3"/>
      <c r="M53" s="48"/>
      <c r="N53" s="48"/>
    </row>
    <row r="54" customFormat="false" ht="15.75" hidden="false" customHeight="true" outlineLevel="0" collapsed="false">
      <c r="A54" s="3"/>
      <c r="B54" s="3"/>
      <c r="C54" s="3"/>
      <c r="D54" s="3"/>
      <c r="E54" s="3"/>
      <c r="F54" s="3"/>
      <c r="G54" s="3"/>
      <c r="H54" s="3"/>
      <c r="I54" s="3"/>
      <c r="J54" s="3"/>
      <c r="K54" s="3"/>
      <c r="L54" s="3"/>
      <c r="M54" s="48"/>
      <c r="N54" s="48"/>
    </row>
    <row r="55" customFormat="false" ht="15.75" hidden="false" customHeight="true" outlineLevel="0" collapsed="false">
      <c r="A55" s="51" t="s">
        <v>54</v>
      </c>
      <c r="B55" s="51"/>
      <c r="C55" s="51"/>
      <c r="D55" s="51"/>
      <c r="E55" s="51"/>
      <c r="F55" s="51"/>
      <c r="G55" s="51"/>
      <c r="H55" s="51"/>
      <c r="I55" s="51"/>
      <c r="J55" s="51"/>
      <c r="K55" s="51"/>
      <c r="L55" s="51"/>
      <c r="M55" s="51"/>
      <c r="N55" s="51"/>
    </row>
  </sheetData>
  <mergeCells count="47">
    <mergeCell ref="A1:N1"/>
    <mergeCell ref="A2:N2"/>
    <mergeCell ref="C4:H4"/>
    <mergeCell ref="K4:N4"/>
    <mergeCell ref="C5:H5"/>
    <mergeCell ref="K5:N5"/>
    <mergeCell ref="D6:H6"/>
    <mergeCell ref="K6:N6"/>
    <mergeCell ref="D7:H7"/>
    <mergeCell ref="K7:N7"/>
    <mergeCell ref="D8:H8"/>
    <mergeCell ref="K8:N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A18:N18"/>
    <mergeCell ref="A19:N19"/>
    <mergeCell ref="M20:N20"/>
    <mergeCell ref="M21:N21"/>
    <mergeCell ref="M22:N22"/>
    <mergeCell ref="M23:N23"/>
    <mergeCell ref="M24:N24"/>
    <mergeCell ref="M25:N25"/>
    <mergeCell ref="M26:N26"/>
    <mergeCell ref="M27:N27"/>
    <mergeCell ref="M28:N28"/>
    <mergeCell ref="M30:N30"/>
    <mergeCell ref="M31:N31"/>
    <mergeCell ref="M34:N34"/>
    <mergeCell ref="M36:N36"/>
    <mergeCell ref="M37:N37"/>
    <mergeCell ref="M38:N38"/>
    <mergeCell ref="M39:N39"/>
    <mergeCell ref="M40:N40"/>
    <mergeCell ref="M41:N41"/>
    <mergeCell ref="A55:N55"/>
  </mergeCells>
  <conditionalFormatting sqref="M21:N28 M30:N31 M34:N34 M36:N37 M39:N41">
    <cfRule type="cellIs" priority="2" operator="equal" aboveAverage="0" equalAverage="0" bottom="0" percent="0" rank="0" text="" dxfId="0">
      <formula>"Fail"</formula>
    </cfRule>
  </conditionalFormatting>
  <conditionalFormatting sqref="M38:N38">
    <cfRule type="cellIs" priority="3" operator="equal" aboveAverage="0" equalAverage="0" bottom="0" percent="0" rank="0" text="" dxfId="1">
      <formula>"Fail"</formula>
    </cfRule>
  </conditionalFormatting>
  <dataValidations count="6">
    <dataValidation allowBlank="true" operator="equal" showDropDown="false" showErrorMessage="true" showInputMessage="false" sqref="M21:N26" type="list">
      <formula1>PF</formula1>
      <formula2>0</formula2>
    </dataValidation>
    <dataValidation allowBlank="true" operator="equal" showDropDown="false" showErrorMessage="true" showInputMessage="false" sqref="M27:N27 M36:N54" type="list">
      <formula1>NA</formula1>
      <formula2>0</formula2>
    </dataValidation>
    <dataValidation allowBlank="true" operator="equal" showDropDown="false" showErrorMessage="true" showInputMessage="false" sqref="M28 M30:M31 M34" type="list">
      <formula1>PF</formula1>
      <formula2>0</formula2>
    </dataValidation>
    <dataValidation allowBlank="true" operator="equal" showDropDown="false" showErrorMessage="true" showInputMessage="false" sqref="N28 N30:N31 N34" type="list">
      <formula1>SpeckMassList</formula1>
      <formula2>0</formula2>
    </dataValidation>
    <dataValidation allowBlank="true" operator="equal" showDropDown="false" showErrorMessage="true" showInputMessage="false" sqref="G32" type="list">
      <formula1>FiberList</formula1>
      <formula2>0</formula2>
    </dataValidation>
    <dataValidation allowBlank="true" operator="equal" showDropDown="false" showErrorMessage="true" showInputMessage="false" sqref="I32 K32" type="list">
      <formula1>SpeckMassList</formula1>
      <formula2>0</formula2>
    </dataValidation>
  </dataValidations>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46"/>
  <sheetViews>
    <sheetView showFormulas="false" showGridLines="true" showRowColHeaders="true" showZeros="true" rightToLeft="false" tabSelected="true" showOutlineSymbols="true" defaultGridColor="false" view="normal" topLeftCell="A1" colorId="26" zoomScale="75" zoomScaleNormal="75" zoomScalePageLayoutView="100" workbookViewId="0">
      <selection pane="topLeft" activeCell="B2" activeCellId="0" sqref="B2"/>
    </sheetView>
  </sheetViews>
  <sheetFormatPr defaultRowHeight="15.8" zeroHeight="false" outlineLevelRow="0" outlineLevelCol="0"/>
  <cols>
    <col collapsed="false" customWidth="true" hidden="false" outlineLevel="0" max="1025" min="1" style="0" width="10.5"/>
  </cols>
  <sheetData>
    <row r="1" customFormat="false" ht="15.8" hidden="false" customHeight="false" outlineLevel="0" collapsed="false">
      <c r="A1" s="0" t="s">
        <v>687</v>
      </c>
      <c r="B1" s="684" t="s">
        <v>688</v>
      </c>
    </row>
    <row r="2" customFormat="false" ht="15.8" hidden="false" customHeight="false" outlineLevel="0" collapsed="false">
      <c r="A2" s="0" t="s">
        <v>689</v>
      </c>
      <c r="B2" s="684" t="str">
        <f aca="false">Sheet1!U152</f>
        <v/>
      </c>
    </row>
    <row r="3" customFormat="false" ht="15.8" hidden="false" customHeight="false" outlineLevel="0" collapsed="false">
      <c r="A3" s="0" t="s">
        <v>690</v>
      </c>
      <c r="B3" s="684" t="n">
        <f aca="false">Sheet1!Q205</f>
        <v>0</v>
      </c>
      <c r="C3" s="684" t="n">
        <f aca="false">Sheet1!R205</f>
        <v>0</v>
      </c>
      <c r="D3" s="684" t="n">
        <f aca="false">Sheet1!S205</f>
        <v>0</v>
      </c>
    </row>
    <row r="4" customFormat="false" ht="15.8" hidden="false" customHeight="false" outlineLevel="0" collapsed="false">
      <c r="B4" s="684" t="n">
        <f aca="false">Sheet1!Q206</f>
        <v>0</v>
      </c>
      <c r="C4" s="684" t="n">
        <f aca="false">Sheet1!R206</f>
        <v>0</v>
      </c>
      <c r="D4" s="684" t="n">
        <f aca="false">Sheet1!S206</f>
        <v>0</v>
      </c>
    </row>
    <row r="5" customFormat="false" ht="15.8" hidden="false" customHeight="false" outlineLevel="0" collapsed="false">
      <c r="B5" s="684" t="n">
        <f aca="false">Sheet1!Q209</f>
        <v>0</v>
      </c>
      <c r="C5" s="684" t="n">
        <f aca="false">Sheet1!R209</f>
        <v>0</v>
      </c>
      <c r="D5" s="684" t="n">
        <f aca="false">Sheet1!S209</f>
        <v>0</v>
      </c>
    </row>
    <row r="6" customFormat="false" ht="15.8" hidden="false" customHeight="false" outlineLevel="0" collapsed="false">
      <c r="A6" s="0" t="s">
        <v>691</v>
      </c>
      <c r="B6" s="684" t="str">
        <f aca="false">Sheet1!X266</f>
        <v/>
      </c>
    </row>
    <row r="7" customFormat="false" ht="15.8" hidden="false" customHeight="false" outlineLevel="0" collapsed="false">
      <c r="A7" s="0" t="s">
        <v>692</v>
      </c>
      <c r="B7" s="684" t="str">
        <f aca="false">Sheet1!X281</f>
        <v/>
      </c>
    </row>
    <row r="8" customFormat="false" ht="15.8" hidden="false" customHeight="false" outlineLevel="0" collapsed="false">
      <c r="A8" s="0" t="s">
        <v>693</v>
      </c>
      <c r="B8" s="684" t="str">
        <f aca="false">Sheet1!X318</f>
        <v/>
      </c>
    </row>
    <row r="9" customFormat="false" ht="15.8" hidden="false" customHeight="false" outlineLevel="0" collapsed="false">
      <c r="A9" s="0" t="s">
        <v>694</v>
      </c>
      <c r="B9" s="0" t="str">
        <f aca="false">Sheet1!P326&amp;"/"&amp;Sheet1!Q326</f>
        <v>/</v>
      </c>
      <c r="D9" s="0" t="str">
        <f aca="false">Sheet1!P337&amp;"/"&amp;Sheet1!Q337</f>
        <v>/</v>
      </c>
      <c r="F9" s="0" t="str">
        <f aca="false">Sheet1!P347&amp;"/"&amp;Sheet1!Q347</f>
        <v>/</v>
      </c>
    </row>
    <row r="10" customFormat="false" ht="15.8" hidden="false" customHeight="false" outlineLevel="0" collapsed="false">
      <c r="B10" s="684" t="n">
        <f aca="false">Sheet1!R326</f>
        <v>24</v>
      </c>
      <c r="C10" s="684" t="str">
        <f aca="false">Sheet1!W326</f>
        <v/>
      </c>
      <c r="D10" s="684" t="n">
        <f aca="false">Sheet1!R337</f>
        <v>28</v>
      </c>
      <c r="E10" s="684" t="str">
        <f aca="false">Sheet1!W337</f>
        <v/>
      </c>
      <c r="F10" s="684" t="n">
        <f aca="false">Sheet1!R347</f>
        <v>28</v>
      </c>
      <c r="G10" s="684" t="str">
        <f aca="false">Sheet1!W347</f>
        <v/>
      </c>
    </row>
    <row r="11" customFormat="false" ht="15.8" hidden="false" customHeight="false" outlineLevel="0" collapsed="false">
      <c r="B11" s="684" t="n">
        <f aca="false">Sheet1!R327</f>
        <v>25</v>
      </c>
      <c r="C11" s="684" t="str">
        <f aca="false">Sheet1!W327</f>
        <v/>
      </c>
      <c r="D11" s="684" t="n">
        <f aca="false">Sheet1!R338</f>
        <v>30</v>
      </c>
      <c r="E11" s="684" t="str">
        <f aca="false">Sheet1!W338</f>
        <v/>
      </c>
      <c r="F11" s="684" t="n">
        <f aca="false">Sheet1!R348</f>
        <v>30</v>
      </c>
      <c r="G11" s="684" t="str">
        <f aca="false">Sheet1!W348</f>
        <v/>
      </c>
    </row>
    <row r="12" customFormat="false" ht="15.8" hidden="false" customHeight="false" outlineLevel="0" collapsed="false">
      <c r="B12" s="684" t="n">
        <f aca="false">Sheet1!R328</f>
        <v>26</v>
      </c>
      <c r="C12" s="684" t="str">
        <f aca="false">Sheet1!W328</f>
        <v/>
      </c>
      <c r="D12" s="684" t="n">
        <f aca="false">Sheet1!R339</f>
        <v>32</v>
      </c>
      <c r="E12" s="684" t="str">
        <f aca="false">Sheet1!W339</f>
        <v/>
      </c>
      <c r="F12" s="684" t="n">
        <f aca="false">Sheet1!R349</f>
        <v>32</v>
      </c>
      <c r="G12" s="684" t="str">
        <f aca="false">Sheet1!W349</f>
        <v/>
      </c>
    </row>
    <row r="13" customFormat="false" ht="15.8" hidden="false" customHeight="false" outlineLevel="0" collapsed="false">
      <c r="B13" s="684" t="n">
        <f aca="false">Sheet1!R329</f>
        <v>28</v>
      </c>
      <c r="C13" s="684" t="str">
        <f aca="false">Sheet1!W329</f>
        <v/>
      </c>
      <c r="D13" s="684" t="n">
        <f aca="false">Sheet1!R340</f>
        <v>34</v>
      </c>
      <c r="E13" s="684" t="str">
        <f aca="false">Sheet1!W340</f>
        <v/>
      </c>
      <c r="F13" s="684" t="n">
        <f aca="false">Sheet1!R350</f>
        <v>34</v>
      </c>
      <c r="G13" s="684" t="str">
        <f aca="false">Sheet1!W350</f>
        <v/>
      </c>
    </row>
    <row r="14" customFormat="false" ht="15.8" hidden="false" customHeight="false" outlineLevel="0" collapsed="false">
      <c r="B14" s="684" t="n">
        <f aca="false">Sheet1!R330</f>
        <v>30</v>
      </c>
      <c r="C14" s="684" t="str">
        <f aca="false">Sheet1!W330</f>
        <v/>
      </c>
      <c r="D14" s="684" t="n">
        <f aca="false">Sheet1!R341</f>
        <v>36</v>
      </c>
      <c r="E14" s="684" t="str">
        <f aca="false">Sheet1!W341</f>
        <v/>
      </c>
      <c r="F14" s="684" t="n">
        <f aca="false">Sheet1!R351</f>
        <v>38</v>
      </c>
      <c r="G14" s="684" t="str">
        <f aca="false">Sheet1!W351</f>
        <v/>
      </c>
    </row>
    <row r="15" customFormat="false" ht="15.8" hidden="false" customHeight="false" outlineLevel="0" collapsed="false">
      <c r="B15" s="684" t="n">
        <f aca="false">Sheet1!R331</f>
        <v>32</v>
      </c>
      <c r="C15" s="684" t="str">
        <f aca="false">Sheet1!W331</f>
        <v/>
      </c>
      <c r="D15" s="684" t="n">
        <f aca="false">Sheet1!R342</f>
        <v>38</v>
      </c>
      <c r="E15" s="684" t="str">
        <f aca="false">Sheet1!W342</f>
        <v/>
      </c>
    </row>
    <row r="16" customFormat="false" ht="15.8" hidden="false" customHeight="false" outlineLevel="0" collapsed="false">
      <c r="B16" s="684" t="n">
        <f aca="false">Sheet1!R332</f>
        <v>34</v>
      </c>
      <c r="C16" s="684" t="str">
        <f aca="false">Sheet1!W332</f>
        <v/>
      </c>
    </row>
    <row r="17" customFormat="false" ht="15.8" hidden="false" customHeight="false" outlineLevel="0" collapsed="false">
      <c r="A17" s="0" t="s">
        <v>695</v>
      </c>
      <c r="B17" s="684" t="n">
        <f aca="false">Sheet1!S372</f>
        <v>20</v>
      </c>
      <c r="C17" s="684" t="str">
        <f aca="false">Sheet1!W372</f>
        <v/>
      </c>
    </row>
    <row r="18" customFormat="false" ht="15.8" hidden="false" customHeight="false" outlineLevel="0" collapsed="false">
      <c r="B18" s="684" t="n">
        <f aca="false">Sheet1!S373</f>
        <v>50</v>
      </c>
      <c r="C18" s="684" t="str">
        <f aca="false">Sheet1!W373</f>
        <v/>
      </c>
    </row>
    <row r="19" customFormat="false" ht="15.8" hidden="false" customHeight="false" outlineLevel="0" collapsed="false">
      <c r="B19" s="684" t="n">
        <f aca="false">Sheet1!S374</f>
        <v>100</v>
      </c>
      <c r="C19" s="684" t="str">
        <f aca="false">Sheet1!W374</f>
        <v/>
      </c>
    </row>
    <row r="20" customFormat="false" ht="15.8" hidden="false" customHeight="false" outlineLevel="0" collapsed="false">
      <c r="B20" s="684" t="n">
        <f aca="false">Sheet1!S375</f>
        <v>300</v>
      </c>
      <c r="C20" s="684" t="str">
        <f aca="false">Sheet1!W375</f>
        <v/>
      </c>
    </row>
    <row r="21" customFormat="false" ht="15.8" hidden="false" customHeight="false" outlineLevel="0" collapsed="false">
      <c r="A21" s="0" t="s">
        <v>584</v>
      </c>
      <c r="B21" s="684" t="str">
        <f aca="false">Sheet1!Q381</f>
        <v>/</v>
      </c>
      <c r="C21" s="684" t="n">
        <f aca="false">Sheet1!Q382</f>
        <v>24</v>
      </c>
      <c r="D21" s="684" t="str">
        <f aca="false">Sheet1!Q386</f>
        <v/>
      </c>
    </row>
    <row r="22" customFormat="false" ht="15.8" hidden="false" customHeight="false" outlineLevel="0" collapsed="false">
      <c r="B22" s="684" t="str">
        <f aca="false">Sheet1!R381</f>
        <v>/</v>
      </c>
      <c r="C22" s="684" t="n">
        <f aca="false">Sheet1!R382</f>
        <v>25</v>
      </c>
      <c r="D22" s="684" t="str">
        <f aca="false">Sheet1!R386</f>
        <v/>
      </c>
    </row>
    <row r="23" customFormat="false" ht="15.8" hidden="false" customHeight="false" outlineLevel="0" collapsed="false">
      <c r="B23" s="684" t="str">
        <f aca="false">Sheet1!S381</f>
        <v>/</v>
      </c>
      <c r="C23" s="684" t="n">
        <f aca="false">Sheet1!S382</f>
        <v>28</v>
      </c>
      <c r="D23" s="684" t="str">
        <f aca="false">Sheet1!S386</f>
        <v/>
      </c>
    </row>
    <row r="24" customFormat="false" ht="15.8" hidden="false" customHeight="false" outlineLevel="0" collapsed="false">
      <c r="B24" s="684" t="str">
        <f aca="false">Sheet1!T381</f>
        <v>/</v>
      </c>
      <c r="C24" s="684" t="n">
        <f aca="false">Sheet1!T382</f>
        <v>32</v>
      </c>
      <c r="D24" s="684" t="str">
        <f aca="false">Sheet1!T386</f>
        <v/>
      </c>
    </row>
    <row r="25" customFormat="false" ht="15.8" hidden="false" customHeight="false" outlineLevel="0" collapsed="false">
      <c r="B25" s="684" t="str">
        <f aca="false">Sheet1!U381</f>
        <v>/</v>
      </c>
      <c r="C25" s="684" t="n">
        <f aca="false">Sheet1!U382</f>
        <v>28</v>
      </c>
      <c r="D25" s="684" t="str">
        <f aca="false">Sheet1!U386</f>
        <v/>
      </c>
    </row>
    <row r="26" customFormat="false" ht="15.8" hidden="false" customHeight="false" outlineLevel="0" collapsed="false">
      <c r="B26" s="684" t="str">
        <f aca="false">Sheet1!V381</f>
        <v>/</v>
      </c>
      <c r="C26" s="684" t="n">
        <f aca="false">Sheet1!V382</f>
        <v>30</v>
      </c>
      <c r="D26" s="684" t="str">
        <f aca="false">Sheet1!V386</f>
        <v/>
      </c>
    </row>
    <row r="27" customFormat="false" ht="15.8" hidden="false" customHeight="false" outlineLevel="0" collapsed="false">
      <c r="B27" s="684" t="str">
        <f aca="false">Sheet1!W381</f>
        <v>/</v>
      </c>
      <c r="C27" s="684" t="n">
        <f aca="false">Sheet1!W382</f>
        <v>32</v>
      </c>
      <c r="D27" s="684" t="str">
        <f aca="false">Sheet1!W386</f>
        <v/>
      </c>
    </row>
    <row r="28" customFormat="false" ht="15.8" hidden="false" customHeight="false" outlineLevel="0" collapsed="false">
      <c r="B28" s="684" t="str">
        <f aca="false">Sheet1!X381</f>
        <v>/</v>
      </c>
      <c r="C28" s="684" t="n">
        <f aca="false">Sheet1!X382</f>
        <v>34</v>
      </c>
      <c r="D28" s="684" t="str">
        <f aca="false">Sheet1!X386</f>
        <v/>
      </c>
    </row>
    <row r="29" customFormat="false" ht="15.8" hidden="false" customHeight="false" outlineLevel="0" collapsed="false">
      <c r="B29" s="684" t="str">
        <f aca="false">Sheet1!Q394</f>
        <v>/</v>
      </c>
      <c r="C29" s="684" t="n">
        <f aca="false">Sheet1!Q395</f>
        <v>28</v>
      </c>
      <c r="D29" s="684" t="str">
        <f aca="false">Sheet1!Q399</f>
        <v/>
      </c>
    </row>
    <row r="30" customFormat="false" ht="15.8" hidden="false" customHeight="false" outlineLevel="0" collapsed="false">
      <c r="B30" s="684" t="str">
        <f aca="false">Sheet1!R394</f>
        <v>/</v>
      </c>
      <c r="C30" s="684" t="n">
        <f aca="false">Sheet1!R395</f>
        <v>30</v>
      </c>
      <c r="D30" s="684" t="str">
        <f aca="false">Sheet1!R399</f>
        <v/>
      </c>
    </row>
    <row r="31" customFormat="false" ht="15.8" hidden="false" customHeight="false" outlineLevel="0" collapsed="false">
      <c r="B31" s="684" t="str">
        <f aca="false">Sheet1!S394</f>
        <v>/</v>
      </c>
      <c r="C31" s="684" t="n">
        <f aca="false">Sheet1!S395</f>
        <v>32</v>
      </c>
      <c r="D31" s="684" t="str">
        <f aca="false">Sheet1!S399</f>
        <v/>
      </c>
    </row>
    <row r="32" customFormat="false" ht="15.8" hidden="false" customHeight="false" outlineLevel="0" collapsed="false">
      <c r="B32" s="684" t="str">
        <f aca="false">Sheet1!T394</f>
        <v>/</v>
      </c>
      <c r="C32" s="684" t="n">
        <f aca="false">Sheet1!T395</f>
        <v>34</v>
      </c>
      <c r="D32" s="684" t="str">
        <f aca="false">Sheet1!T399</f>
        <v/>
      </c>
    </row>
    <row r="33" customFormat="false" ht="15.8" hidden="false" customHeight="false" outlineLevel="0" collapsed="false">
      <c r="B33" s="684" t="str">
        <f aca="false">Sheet1!U394</f>
        <v>/</v>
      </c>
      <c r="C33" s="684" t="n">
        <f aca="false">Sheet1!U395</f>
        <v>38</v>
      </c>
      <c r="D33" s="684" t="str">
        <f aca="false">Sheet1!U399</f>
        <v/>
      </c>
    </row>
    <row r="34" customFormat="false" ht="15.8" hidden="false" customHeight="false" outlineLevel="0" collapsed="false">
      <c r="A34" s="0" t="s">
        <v>519</v>
      </c>
      <c r="B34" s="684" t="n">
        <f aca="false">Sheet1!Q412</f>
        <v>0</v>
      </c>
    </row>
    <row r="35" customFormat="false" ht="15.8" hidden="false" customHeight="false" outlineLevel="0" collapsed="false">
      <c r="B35" s="684" t="n">
        <f aca="false">Sheet1!Q413</f>
        <v>0</v>
      </c>
    </row>
    <row r="36" customFormat="false" ht="15.8" hidden="false" customHeight="false" outlineLevel="0" collapsed="false">
      <c r="B36" s="684" t="n">
        <f aca="false">Sheet1!Q414</f>
        <v>0</v>
      </c>
    </row>
    <row r="37" customFormat="false" ht="15.8" hidden="false" customHeight="false" outlineLevel="0" collapsed="false">
      <c r="B37" s="684" t="str">
        <f aca="false">Sheet1!Q415</f>
        <v/>
      </c>
    </row>
    <row r="38" customFormat="false" ht="15.8" hidden="false" customHeight="false" outlineLevel="0" collapsed="false">
      <c r="B38" s="684" t="n">
        <f aca="false">Sheet1!U410</f>
        <v>0</v>
      </c>
    </row>
    <row r="39" customFormat="false" ht="15.8" hidden="false" customHeight="false" outlineLevel="0" collapsed="false">
      <c r="B39" s="684" t="n">
        <f aca="false">Sheet1!U411</f>
        <v>0</v>
      </c>
    </row>
    <row r="40" customFormat="false" ht="15.8" hidden="false" customHeight="false" outlineLevel="0" collapsed="false">
      <c r="B40" s="684" t="n">
        <f aca="false">Sheet1!U412</f>
        <v>0</v>
      </c>
    </row>
    <row r="41" customFormat="false" ht="15.8" hidden="false" customHeight="false" outlineLevel="0" collapsed="false">
      <c r="A41" s="0" t="s">
        <v>696</v>
      </c>
      <c r="B41" s="684" t="str">
        <f aca="false">Sheet1!P425</f>
        <v>2D</v>
      </c>
      <c r="C41" s="684" t="str">
        <f aca="false">Sheet1!R425</f>
        <v>Mag</v>
      </c>
      <c r="D41" s="684" t="str">
        <f aca="false">Sheet1!T425</f>
        <v>3D</v>
      </c>
    </row>
    <row r="42" customFormat="false" ht="15.8" hidden="false" customHeight="false" outlineLevel="0" collapsed="false">
      <c r="B42" s="684" t="n">
        <f aca="false">Sheet1!P429</f>
        <v>0</v>
      </c>
      <c r="C42" s="684" t="n">
        <f aca="false">Sheet1!R429</f>
        <v>0</v>
      </c>
      <c r="D42" s="684" t="n">
        <f aca="false">Sheet1!T429</f>
        <v>0</v>
      </c>
    </row>
    <row r="43" customFormat="false" ht="15.8" hidden="false" customHeight="false" outlineLevel="0" collapsed="false">
      <c r="B43" s="684" t="n">
        <f aca="false">Sheet1!P430</f>
        <v>0</v>
      </c>
      <c r="C43" s="684" t="n">
        <f aca="false">Sheet1!R430</f>
        <v>0</v>
      </c>
      <c r="D43" s="684" t="n">
        <f aca="false">Sheet1!T430</f>
        <v>0</v>
      </c>
    </row>
    <row r="44" customFormat="false" ht="15.8" hidden="false" customHeight="false" outlineLevel="0" collapsed="false">
      <c r="B44" s="684" t="n">
        <f aca="false">Sheet1!P431</f>
        <v>0</v>
      </c>
      <c r="C44" s="684" t="n">
        <f aca="false">Sheet1!R431</f>
        <v>0</v>
      </c>
      <c r="D44" s="684" t="n">
        <f aca="false">Sheet1!T431</f>
        <v>0</v>
      </c>
    </row>
    <row r="45" customFormat="false" ht="15.8" hidden="false" customHeight="false" outlineLevel="0" collapsed="false">
      <c r="A45" s="0" t="s">
        <v>697</v>
      </c>
      <c r="B45" s="684" t="str">
        <f aca="false">Sheet1!T441</f>
        <v/>
      </c>
    </row>
    <row r="46" customFormat="false" ht="15.8" hidden="false" customHeight="false" outlineLevel="0" collapsed="false">
      <c r="A46" s="0" t="s">
        <v>698</v>
      </c>
      <c r="B46" s="684" t="str">
        <f aca="false">Sheet1!T442</f>
        <v/>
      </c>
    </row>
  </sheetData>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73"/>
  <sheetViews>
    <sheetView showFormulas="false" showGridLines="true" showRowColHeaders="true" showZeros="true" rightToLeft="false" tabSelected="false" showOutlineSymbols="true" defaultGridColor="false" view="normal" topLeftCell="A31" colorId="26" zoomScale="75" zoomScaleNormal="75" zoomScalePageLayoutView="100" workbookViewId="0">
      <selection pane="topLeft" activeCell="K5" activeCellId="0" sqref="K5"/>
    </sheetView>
  </sheetViews>
  <sheetFormatPr defaultRowHeight="12.75" zeroHeight="false" outlineLevelRow="0" outlineLevelCol="0"/>
  <cols>
    <col collapsed="false" customWidth="true" hidden="false" outlineLevel="0" max="1" min="1" style="0" width="5.2"/>
    <col collapsed="false" customWidth="true" hidden="false" outlineLevel="0" max="2" min="2" style="0" width="5.73"/>
    <col collapsed="false" customWidth="true" hidden="false" outlineLevel="0" max="3" min="3" style="0" width="15.74"/>
    <col collapsed="false" customWidth="true" hidden="false" outlineLevel="0" max="4" min="4" style="0" width="12.49"/>
    <col collapsed="false" customWidth="true" hidden="false" outlineLevel="0" max="5" min="5" style="0" width="5.98"/>
    <col collapsed="false" customWidth="true" hidden="false" outlineLevel="0" max="6" min="6" style="0" width="4.29"/>
    <col collapsed="false" customWidth="true" hidden="false" outlineLevel="0" max="10" min="7" style="0" width="7.93"/>
    <col collapsed="false" customWidth="true" hidden="false" outlineLevel="0" max="11" min="11" style="0" width="8.84"/>
    <col collapsed="false" customWidth="true" hidden="false" outlineLevel="0" max="12" min="12" style="0" width="7.93"/>
    <col collapsed="false" customWidth="true" hidden="false" outlineLevel="0" max="14" min="13" style="0" width="5.98"/>
    <col collapsed="false" customWidth="true" hidden="false" outlineLevel="0" max="1025" min="15" style="0" width="8.25"/>
  </cols>
  <sheetData>
    <row r="1" customFormat="false" ht="26.25" hidden="false" customHeight="false" outlineLevel="0" collapsed="false">
      <c r="A1" s="1" t="s">
        <v>0</v>
      </c>
      <c r="B1" s="1"/>
      <c r="C1" s="1"/>
      <c r="D1" s="1"/>
      <c r="E1" s="1"/>
      <c r="F1" s="1"/>
      <c r="G1" s="1"/>
      <c r="H1" s="1"/>
      <c r="I1" s="1"/>
      <c r="J1" s="1"/>
      <c r="K1" s="1"/>
      <c r="L1" s="1"/>
      <c r="M1" s="1"/>
      <c r="N1" s="1"/>
    </row>
    <row r="2" customFormat="false" ht="26.25" hidden="false" customHeight="false" outlineLevel="0" collapsed="false">
      <c r="A2" s="1" t="s">
        <v>55</v>
      </c>
      <c r="B2" s="1"/>
      <c r="C2" s="1"/>
      <c r="D2" s="1"/>
      <c r="E2" s="1"/>
      <c r="F2" s="1"/>
      <c r="G2" s="1"/>
      <c r="H2" s="1"/>
      <c r="I2" s="1"/>
      <c r="J2" s="1"/>
      <c r="K2" s="1"/>
      <c r="L2" s="1"/>
      <c r="M2" s="1"/>
      <c r="N2" s="1"/>
    </row>
    <row r="3" customFormat="false" ht="16.5" hidden="false" customHeight="true" outlineLevel="0" collapsed="false">
      <c r="A3" s="2"/>
      <c r="B3" s="2"/>
      <c r="C3" s="2"/>
      <c r="D3" s="2"/>
      <c r="E3" s="2"/>
      <c r="F3" s="2"/>
      <c r="G3" s="2"/>
      <c r="H3" s="2"/>
      <c r="I3" s="2"/>
      <c r="J3" s="2"/>
      <c r="K3" s="2"/>
      <c r="L3" s="2"/>
      <c r="M3" s="2"/>
      <c r="N3" s="2"/>
    </row>
    <row r="4" customFormat="false" ht="16.5" hidden="false" customHeight="true" outlineLevel="0" collapsed="false">
      <c r="A4" s="3" t="s">
        <v>2</v>
      </c>
      <c r="B4" s="3"/>
      <c r="C4" s="8" t="n">
        <f aca="false">'QC Test Summary-Lorad'!C4</f>
        <v>0</v>
      </c>
      <c r="D4" s="8"/>
      <c r="E4" s="8"/>
      <c r="F4" s="8"/>
      <c r="G4" s="8"/>
      <c r="H4" s="8"/>
      <c r="I4" s="5"/>
      <c r="J4" s="6" t="s">
        <v>3</v>
      </c>
      <c r="K4" s="7" t="n">
        <f aca="false">'QC Test Summary-Lorad'!K4</f>
        <v>0</v>
      </c>
      <c r="L4" s="7"/>
      <c r="M4" s="7"/>
      <c r="N4" s="7"/>
    </row>
    <row r="5" customFormat="false" ht="16.5" hidden="false" customHeight="true" outlineLevel="0" collapsed="false">
      <c r="A5" s="3" t="s">
        <v>4</v>
      </c>
      <c r="B5" s="3"/>
      <c r="C5" s="8" t="n">
        <f aca="false">'QC Test Summary-Lorad'!C5</f>
        <v>0</v>
      </c>
      <c r="D5" s="8"/>
      <c r="E5" s="8"/>
      <c r="F5" s="8"/>
      <c r="G5" s="8"/>
      <c r="H5" s="8"/>
      <c r="I5" s="5"/>
      <c r="J5" s="6" t="s">
        <v>5</v>
      </c>
      <c r="K5" s="7" t="n">
        <f aca="false">Sheet1!P7</f>
        <v>0</v>
      </c>
      <c r="L5" s="7"/>
      <c r="M5" s="7"/>
      <c r="N5" s="7"/>
    </row>
    <row r="6" customFormat="false" ht="16.5" hidden="false" customHeight="true" outlineLevel="0" collapsed="false">
      <c r="A6" s="3" t="s">
        <v>6</v>
      </c>
      <c r="B6" s="3"/>
      <c r="C6" s="3"/>
      <c r="D6" s="8" t="str">
        <f aca="false">Sheet1!X7</f>
        <v>Eugene Mah</v>
      </c>
      <c r="E6" s="8"/>
      <c r="F6" s="8"/>
      <c r="G6" s="8"/>
      <c r="H6" s="8"/>
      <c r="I6" s="5"/>
      <c r="J6" s="6" t="s">
        <v>7</v>
      </c>
      <c r="K6" s="8"/>
      <c r="L6" s="8"/>
      <c r="M6" s="8"/>
      <c r="N6" s="8"/>
    </row>
    <row r="7" customFormat="false" ht="16.5" hidden="false" customHeight="true" outlineLevel="0" collapsed="false">
      <c r="A7" s="3" t="s">
        <v>8</v>
      </c>
      <c r="B7" s="3"/>
      <c r="C7" s="3"/>
      <c r="D7" s="8" t="s">
        <v>9</v>
      </c>
      <c r="E7" s="8"/>
      <c r="F7" s="8"/>
      <c r="G7" s="8"/>
      <c r="H7" s="8"/>
      <c r="I7" s="5"/>
      <c r="J7" s="6" t="s">
        <v>10</v>
      </c>
      <c r="K7" s="8" t="str">
        <f aca="false">Sheet1!R18</f>
        <v/>
      </c>
      <c r="L7" s="8"/>
      <c r="M7" s="8"/>
      <c r="N7" s="8"/>
    </row>
    <row r="8" customFormat="false" ht="16.5" hidden="false" customHeight="true" outlineLevel="0" collapsed="false">
      <c r="A8" s="3" t="s">
        <v>11</v>
      </c>
      <c r="B8" s="3"/>
      <c r="C8" s="3"/>
      <c r="D8" s="9" t="str">
        <f aca="false">Sheet1!V12</f>
        <v/>
      </c>
      <c r="E8" s="9"/>
      <c r="F8" s="9"/>
      <c r="G8" s="9"/>
      <c r="H8" s="9"/>
      <c r="I8" s="5"/>
      <c r="J8" s="6" t="s">
        <v>12</v>
      </c>
      <c r="K8" s="8" t="str">
        <f aca="false">Sheet1!R14</f>
        <v/>
      </c>
      <c r="L8" s="8"/>
      <c r="M8" s="8"/>
      <c r="N8" s="8"/>
    </row>
    <row r="9" customFormat="false" ht="11.25" hidden="false" customHeight="true" outlineLevel="0" collapsed="false">
      <c r="A9" s="10"/>
      <c r="K9" s="11"/>
      <c r="L9" s="11"/>
      <c r="M9" s="11"/>
      <c r="N9" s="11"/>
      <c r="O9" s="11"/>
    </row>
    <row r="10" s="3" customFormat="true" ht="16.5" hidden="false" customHeight="true" outlineLevel="0" collapsed="false">
      <c r="A10" s="10" t="s">
        <v>13</v>
      </c>
      <c r="D10" s="52" t="str">
        <f aca="false">'QC Test Summary-Lorad'!D10</f>
        <v>MAN-00093 (2007)</v>
      </c>
      <c r="E10" s="52"/>
      <c r="F10" s="52"/>
      <c r="G10" s="52"/>
      <c r="H10" s="52"/>
      <c r="I10" s="13" t="s">
        <v>15</v>
      </c>
    </row>
    <row r="11" customFormat="false" ht="11.25" hidden="false" customHeight="true" outlineLevel="0" collapsed="false">
      <c r="C11" s="3"/>
      <c r="D11" s="3"/>
      <c r="E11" s="3"/>
      <c r="F11" s="3"/>
      <c r="G11" s="14"/>
      <c r="H11" s="14"/>
      <c r="I11" s="14"/>
      <c r="J11" s="14"/>
      <c r="K11" s="14"/>
      <c r="L11" s="14"/>
      <c r="M11" s="14"/>
      <c r="N11" s="14"/>
      <c r="O11" s="11"/>
    </row>
    <row r="12" customFormat="false" ht="16.5" hidden="false" customHeight="true" outlineLevel="0" collapsed="false">
      <c r="A12" s="3" t="s">
        <v>16</v>
      </c>
      <c r="B12" s="3"/>
      <c r="C12" s="3"/>
      <c r="D12" s="15" t="s">
        <v>17</v>
      </c>
      <c r="E12" s="15"/>
      <c r="F12" s="15"/>
      <c r="G12" s="15" t="s">
        <v>10</v>
      </c>
      <c r="H12" s="15"/>
      <c r="I12" s="15" t="s">
        <v>18</v>
      </c>
      <c r="J12" s="15"/>
      <c r="K12" s="15" t="s">
        <v>13</v>
      </c>
      <c r="L12" s="15"/>
      <c r="M12" s="15"/>
      <c r="N12" s="15"/>
    </row>
    <row r="13" customFormat="false" ht="16.5" hidden="false" customHeight="true" outlineLevel="0" collapsed="false">
      <c r="A13" s="3"/>
      <c r="B13" s="3"/>
      <c r="C13" s="16" t="s">
        <v>19</v>
      </c>
      <c r="D13" s="53" t="n">
        <f aca="false">'QC Test Summary-Lorad'!D13</f>
        <v>0</v>
      </c>
      <c r="E13" s="53"/>
      <c r="F13" s="53"/>
      <c r="G13" s="53" t="n">
        <f aca="false">'QC Test Summary-Lorad'!G13</f>
        <v>0</v>
      </c>
      <c r="H13" s="53"/>
      <c r="I13" s="18"/>
      <c r="J13" s="18"/>
      <c r="K13" s="53" t="n">
        <f aca="false">'QC Test Summary-Lorad'!K13</f>
        <v>0</v>
      </c>
      <c r="L13" s="53"/>
      <c r="M13" s="53"/>
      <c r="N13" s="53"/>
    </row>
    <row r="14" customFormat="false" ht="16.5" hidden="false" customHeight="true" outlineLevel="0" collapsed="false">
      <c r="C14" s="16" t="s">
        <v>20</v>
      </c>
      <c r="D14" s="20" t="n">
        <f aca="false">'QC Test Summary-Lorad'!D14</f>
        <v>0</v>
      </c>
      <c r="E14" s="20"/>
      <c r="F14" s="20"/>
      <c r="G14" s="20" t="n">
        <f aca="false">'QC Test Summary-Lorad'!G14</f>
        <v>0</v>
      </c>
      <c r="H14" s="20"/>
      <c r="I14" s="20"/>
      <c r="J14" s="20"/>
      <c r="K14" s="20" t="n">
        <f aca="false">'QC Test Summary-Lorad'!K14</f>
        <v>0</v>
      </c>
      <c r="L14" s="20"/>
      <c r="M14" s="20"/>
      <c r="N14" s="20"/>
    </row>
    <row r="15" s="22" customFormat="true" ht="36" hidden="false" customHeight="true" outlineLevel="0" collapsed="false">
      <c r="A15" s="21" t="s">
        <v>21</v>
      </c>
      <c r="B15" s="21"/>
      <c r="C15" s="21"/>
      <c r="D15" s="21"/>
      <c r="E15" s="21"/>
      <c r="F15" s="21"/>
      <c r="G15" s="21"/>
      <c r="H15" s="21"/>
      <c r="I15" s="21"/>
      <c r="J15" s="21"/>
      <c r="K15" s="21"/>
      <c r="L15" s="21"/>
      <c r="M15" s="21"/>
      <c r="N15" s="21"/>
    </row>
    <row r="16" customFormat="false" ht="16.5" hidden="false" customHeight="true" outlineLevel="0" collapsed="false">
      <c r="A16" s="10" t="s">
        <v>22</v>
      </c>
      <c r="B16" s="10"/>
      <c r="C16" s="23"/>
      <c r="D16" s="24" t="s">
        <v>23</v>
      </c>
      <c r="E16" s="23"/>
      <c r="F16" s="23"/>
      <c r="G16" s="6"/>
      <c r="H16" s="25"/>
      <c r="I16" s="26"/>
      <c r="J16" s="6"/>
      <c r="K16" s="23"/>
      <c r="L16" s="23"/>
      <c r="M16" s="27"/>
      <c r="N16" s="16" t="s">
        <v>24</v>
      </c>
    </row>
    <row r="17" customFormat="false" ht="13.5" hidden="false" customHeight="true" outlineLevel="0" collapsed="false">
      <c r="A17" s="28"/>
      <c r="B17" s="28"/>
      <c r="C17" s="29"/>
      <c r="D17" s="30"/>
      <c r="E17" s="29"/>
      <c r="F17" s="29"/>
      <c r="G17" s="30"/>
      <c r="H17" s="27"/>
      <c r="I17" s="31"/>
      <c r="J17" s="31"/>
      <c r="K17" s="31"/>
      <c r="L17" s="31"/>
    </row>
    <row r="18" customFormat="false" ht="21" hidden="false" customHeight="true" outlineLevel="0" collapsed="false">
      <c r="A18" s="32" t="s">
        <v>25</v>
      </c>
      <c r="B18" s="32"/>
      <c r="C18" s="32"/>
      <c r="D18" s="32"/>
      <c r="E18" s="32"/>
      <c r="F18" s="32"/>
      <c r="G18" s="32"/>
      <c r="H18" s="32"/>
      <c r="I18" s="32"/>
      <c r="J18" s="32"/>
      <c r="K18" s="32"/>
      <c r="L18" s="32"/>
      <c r="M18" s="32"/>
      <c r="N18" s="32"/>
    </row>
    <row r="19" customFormat="false" ht="15" hidden="false" customHeight="true" outlineLevel="0" collapsed="false">
      <c r="A19" s="33" t="s">
        <v>26</v>
      </c>
      <c r="B19" s="33"/>
      <c r="C19" s="33"/>
      <c r="D19" s="33"/>
      <c r="E19" s="33"/>
      <c r="F19" s="33"/>
      <c r="G19" s="33"/>
      <c r="H19" s="33"/>
      <c r="I19" s="33"/>
      <c r="J19" s="33"/>
      <c r="K19" s="33"/>
      <c r="L19" s="33"/>
      <c r="M19" s="33"/>
      <c r="N19" s="33"/>
    </row>
    <row r="20" customFormat="false" ht="15" hidden="false" customHeight="true" outlineLevel="0" collapsed="false">
      <c r="M20" s="34" t="s">
        <v>27</v>
      </c>
      <c r="N20" s="34"/>
    </row>
    <row r="21" customFormat="false" ht="15.75" hidden="false" customHeight="true" outlineLevel="0" collapsed="false">
      <c r="A21" s="3" t="s">
        <v>28</v>
      </c>
      <c r="B21" s="3"/>
      <c r="C21" s="3"/>
      <c r="D21" s="3"/>
      <c r="E21" s="3"/>
      <c r="F21" s="35"/>
      <c r="G21" s="35"/>
      <c r="H21" s="3"/>
      <c r="I21" s="3"/>
      <c r="J21" s="3"/>
      <c r="K21" s="3"/>
      <c r="L21" s="3"/>
      <c r="M21" s="36"/>
      <c r="N21" s="36"/>
    </row>
    <row r="22" customFormat="false" ht="15.75" hidden="false" customHeight="true" outlineLevel="0" collapsed="false">
      <c r="A22" s="3"/>
      <c r="B22" s="23" t="s">
        <v>56</v>
      </c>
      <c r="C22" s="3"/>
      <c r="D22" s="3"/>
      <c r="E22" s="3"/>
      <c r="F22" s="35"/>
      <c r="G22" s="35"/>
      <c r="H22" s="3"/>
      <c r="I22" s="3"/>
      <c r="J22" s="3"/>
      <c r="K22" s="3"/>
      <c r="L22" s="3"/>
      <c r="M22" s="54"/>
      <c r="N22" s="54"/>
    </row>
    <row r="23" customFormat="false" ht="15.75" hidden="false" customHeight="true" outlineLevel="0" collapsed="false">
      <c r="A23" s="3"/>
      <c r="B23" s="23" t="s">
        <v>57</v>
      </c>
      <c r="C23" s="3"/>
      <c r="D23" s="3"/>
      <c r="E23" s="3"/>
      <c r="F23" s="35"/>
      <c r="G23" s="35"/>
      <c r="H23" s="3"/>
      <c r="I23" s="3"/>
      <c r="J23" s="3"/>
      <c r="K23" s="3"/>
      <c r="L23" s="3"/>
      <c r="M23" s="54"/>
      <c r="N23" s="54"/>
    </row>
    <row r="24" customFormat="false" ht="15.75" hidden="false" customHeight="true" outlineLevel="0" collapsed="false">
      <c r="A24" s="3" t="s">
        <v>29</v>
      </c>
      <c r="B24" s="3"/>
      <c r="C24" s="3"/>
      <c r="D24" s="3"/>
      <c r="E24" s="3"/>
      <c r="F24" s="35"/>
      <c r="G24" s="35"/>
      <c r="H24" s="3"/>
      <c r="I24" s="3"/>
      <c r="J24" s="3"/>
      <c r="K24" s="3"/>
      <c r="L24" s="3"/>
      <c r="M24" s="55"/>
      <c r="N24" s="55"/>
    </row>
    <row r="25" customFormat="false" ht="15.75" hidden="false" customHeight="true" outlineLevel="0" collapsed="false">
      <c r="A25" s="3"/>
      <c r="B25" s="23" t="s">
        <v>58</v>
      </c>
      <c r="C25" s="3"/>
      <c r="D25" s="3"/>
      <c r="E25" s="3"/>
      <c r="F25" s="35"/>
      <c r="G25" s="35"/>
      <c r="H25" s="3"/>
      <c r="I25" s="3"/>
      <c r="J25" s="3"/>
      <c r="K25" s="3"/>
      <c r="L25" s="3"/>
      <c r="M25" s="54"/>
      <c r="N25" s="54"/>
    </row>
    <row r="26" customFormat="false" ht="15.75" hidden="false" customHeight="true" outlineLevel="0" collapsed="false">
      <c r="A26" s="3"/>
      <c r="B26" s="23" t="s">
        <v>59</v>
      </c>
      <c r="C26" s="3"/>
      <c r="D26" s="3"/>
      <c r="E26" s="3"/>
      <c r="F26" s="35"/>
      <c r="G26" s="35"/>
      <c r="H26" s="3"/>
      <c r="I26" s="3"/>
      <c r="J26" s="3"/>
      <c r="K26" s="3"/>
      <c r="L26" s="3"/>
      <c r="M26" s="36"/>
      <c r="N26" s="36"/>
    </row>
    <row r="27" customFormat="false" ht="15.75" hidden="false" customHeight="true" outlineLevel="0" collapsed="false">
      <c r="A27" s="3" t="s">
        <v>30</v>
      </c>
      <c r="B27" s="3"/>
      <c r="C27" s="3"/>
      <c r="D27" s="3"/>
      <c r="E27" s="3"/>
      <c r="F27" s="35"/>
      <c r="G27" s="35"/>
      <c r="H27" s="3"/>
      <c r="I27" s="3"/>
      <c r="J27" s="5"/>
      <c r="K27" s="5"/>
      <c r="L27" s="5"/>
      <c r="M27" s="55"/>
      <c r="N27" s="55"/>
    </row>
    <row r="28" customFormat="false" ht="15.75" hidden="false" customHeight="true" outlineLevel="0" collapsed="false">
      <c r="A28" s="3"/>
      <c r="B28" s="23" t="s">
        <v>60</v>
      </c>
      <c r="C28" s="3"/>
      <c r="D28" s="3"/>
      <c r="E28" s="3"/>
      <c r="F28" s="35"/>
      <c r="G28" s="35"/>
      <c r="H28" s="3"/>
      <c r="I28" s="3"/>
      <c r="J28" s="5"/>
      <c r="K28" s="5"/>
      <c r="L28" s="5"/>
      <c r="M28" s="36"/>
      <c r="N28" s="36"/>
    </row>
    <row r="29" customFormat="false" ht="15.75" hidden="false" customHeight="true" outlineLevel="0" collapsed="false">
      <c r="A29" s="3" t="s">
        <v>31</v>
      </c>
      <c r="B29" s="3"/>
      <c r="C29" s="3"/>
      <c r="D29" s="3"/>
      <c r="E29" s="3"/>
      <c r="F29" s="35"/>
      <c r="G29" s="35"/>
      <c r="H29" s="3"/>
      <c r="I29" s="3"/>
      <c r="J29" s="3"/>
      <c r="K29" s="3"/>
      <c r="L29" s="3"/>
      <c r="M29" s="55"/>
      <c r="N29" s="55"/>
    </row>
    <row r="30" customFormat="false" ht="15.75" hidden="false" customHeight="true" outlineLevel="0" collapsed="false">
      <c r="A30" s="3"/>
      <c r="B30" s="23" t="s">
        <v>61</v>
      </c>
      <c r="C30" s="3"/>
      <c r="D30" s="3"/>
      <c r="E30" s="3"/>
      <c r="F30" s="35"/>
      <c r="G30" s="35"/>
      <c r="H30" s="3"/>
      <c r="I30" s="3"/>
      <c r="J30" s="3"/>
      <c r="K30" s="3"/>
      <c r="L30" s="3"/>
      <c r="M30" s="36"/>
      <c r="N30" s="36"/>
    </row>
    <row r="31" customFormat="false" ht="15.75" hidden="false" customHeight="true" outlineLevel="0" collapsed="false">
      <c r="A31" s="3"/>
      <c r="B31" s="23" t="s">
        <v>62</v>
      </c>
      <c r="C31" s="3"/>
      <c r="D31" s="3"/>
      <c r="E31" s="3"/>
      <c r="F31" s="35"/>
      <c r="G31" s="35"/>
      <c r="H31" s="3"/>
      <c r="I31" s="3"/>
      <c r="J31" s="3"/>
      <c r="K31" s="3"/>
      <c r="L31" s="3"/>
      <c r="M31" s="36"/>
      <c r="N31" s="36"/>
    </row>
    <row r="32" customFormat="false" ht="15.75" hidden="false" customHeight="true" outlineLevel="0" collapsed="false">
      <c r="A32" s="3" t="s">
        <v>32</v>
      </c>
      <c r="B32" s="3"/>
      <c r="C32" s="3"/>
      <c r="D32" s="3"/>
      <c r="E32" s="3"/>
      <c r="F32" s="35"/>
      <c r="G32" s="35"/>
      <c r="H32" s="3"/>
      <c r="I32" s="3"/>
      <c r="J32" s="3"/>
      <c r="K32" s="3"/>
      <c r="L32" s="3"/>
      <c r="M32" s="55"/>
      <c r="N32" s="55"/>
    </row>
    <row r="33" customFormat="false" ht="15.75" hidden="false" customHeight="true" outlineLevel="0" collapsed="false">
      <c r="A33" s="3"/>
      <c r="B33" s="23" t="s">
        <v>63</v>
      </c>
      <c r="C33" s="3"/>
      <c r="D33" s="3"/>
      <c r="E33" s="3"/>
      <c r="F33" s="35"/>
      <c r="G33" s="35"/>
      <c r="H33" s="3"/>
      <c r="I33" s="3"/>
      <c r="J33" s="3"/>
      <c r="K33" s="3"/>
      <c r="L33" s="3"/>
      <c r="M33" s="36"/>
      <c r="N33" s="36"/>
    </row>
    <row r="34" customFormat="false" ht="15.75" hidden="false" customHeight="true" outlineLevel="0" collapsed="false">
      <c r="A34" s="3" t="s">
        <v>33</v>
      </c>
      <c r="B34" s="3"/>
      <c r="C34" s="3"/>
      <c r="D34" s="3"/>
      <c r="E34" s="3"/>
      <c r="F34" s="35"/>
      <c r="G34" s="35"/>
      <c r="H34" s="3"/>
      <c r="I34" s="3"/>
      <c r="J34" s="3"/>
      <c r="K34" s="3"/>
      <c r="L34" s="3"/>
      <c r="M34" s="55"/>
      <c r="N34" s="55"/>
    </row>
    <row r="35" customFormat="false" ht="15.75" hidden="false" customHeight="true" outlineLevel="0" collapsed="false">
      <c r="A35" s="3"/>
      <c r="B35" s="23" t="s">
        <v>64</v>
      </c>
      <c r="C35" s="3"/>
      <c r="D35" s="3"/>
      <c r="E35" s="3"/>
      <c r="F35" s="35"/>
      <c r="G35" s="35"/>
      <c r="H35" s="3"/>
      <c r="I35" s="3"/>
      <c r="J35" s="3"/>
      <c r="K35" s="3"/>
      <c r="L35" s="3"/>
      <c r="M35" s="36"/>
      <c r="N35" s="36"/>
    </row>
    <row r="36" customFormat="false" ht="15.75" hidden="false" customHeight="true" outlineLevel="0" collapsed="false">
      <c r="A36" s="3" t="s">
        <v>34</v>
      </c>
      <c r="B36" s="3"/>
      <c r="C36" s="3"/>
      <c r="D36" s="3"/>
      <c r="E36" s="3"/>
      <c r="F36" s="35"/>
      <c r="G36" s="35"/>
      <c r="H36" s="3"/>
      <c r="I36" s="3"/>
      <c r="J36" s="3"/>
      <c r="K36" s="3"/>
      <c r="L36" s="3"/>
      <c r="M36" s="55"/>
      <c r="N36" s="55"/>
    </row>
    <row r="37" customFormat="false" ht="15.75" hidden="false" customHeight="true" outlineLevel="0" collapsed="false">
      <c r="A37" s="3"/>
      <c r="B37" s="23" t="s">
        <v>64</v>
      </c>
      <c r="C37" s="3"/>
      <c r="D37" s="3"/>
      <c r="E37" s="3"/>
      <c r="F37" s="35"/>
      <c r="G37" s="35"/>
      <c r="H37" s="3"/>
      <c r="I37" s="3"/>
      <c r="J37" s="3"/>
      <c r="K37" s="3"/>
      <c r="L37" s="3"/>
      <c r="M37" s="36"/>
      <c r="N37" s="36"/>
    </row>
    <row r="38" customFormat="false" ht="15.75" hidden="false" customHeight="true" outlineLevel="0" collapsed="false">
      <c r="A38" s="3" t="s">
        <v>35</v>
      </c>
      <c r="B38" s="3"/>
      <c r="C38" s="3"/>
      <c r="D38" s="3"/>
      <c r="E38" s="3"/>
      <c r="F38" s="35"/>
      <c r="G38" s="35"/>
      <c r="H38" s="3"/>
      <c r="I38" s="3"/>
      <c r="J38" s="3"/>
      <c r="K38" s="3"/>
      <c r="L38" s="3"/>
      <c r="M38" s="36"/>
      <c r="N38" s="36"/>
    </row>
    <row r="39" customFormat="false" ht="15.75" hidden="false" customHeight="true" outlineLevel="0" collapsed="false">
      <c r="A39" s="3"/>
      <c r="B39" s="3"/>
      <c r="C39" s="37" t="s">
        <v>36</v>
      </c>
      <c r="F39" s="38"/>
      <c r="G39" s="38"/>
      <c r="K39" s="56"/>
      <c r="L39" s="40"/>
      <c r="M39" s="41"/>
      <c r="N39" s="41"/>
    </row>
    <row r="40" customFormat="false" ht="15.75" hidden="false" customHeight="true" outlineLevel="0" collapsed="false">
      <c r="A40" s="3"/>
      <c r="B40" s="3"/>
      <c r="C40" s="37" t="s">
        <v>65</v>
      </c>
      <c r="F40" s="38"/>
      <c r="G40" s="38"/>
      <c r="J40" s="57" t="s">
        <v>66</v>
      </c>
      <c r="K40" s="39" t="str">
        <f aca="false">Sheet1!X266</f>
        <v/>
      </c>
      <c r="L40" s="40" t="s">
        <v>37</v>
      </c>
      <c r="M40" s="58"/>
      <c r="N40" s="58"/>
    </row>
    <row r="41" customFormat="false" ht="15.75" hidden="false" customHeight="true" outlineLevel="0" collapsed="false">
      <c r="A41" s="3"/>
      <c r="B41" s="3"/>
      <c r="C41" s="37"/>
      <c r="F41" s="38"/>
      <c r="G41" s="38"/>
      <c r="J41" s="57" t="s">
        <v>67</v>
      </c>
      <c r="K41" s="39" t="str">
        <f aca="false">Sheet1!X281</f>
        <v/>
      </c>
      <c r="L41" s="40" t="s">
        <v>37</v>
      </c>
      <c r="M41" s="58"/>
      <c r="N41" s="58"/>
    </row>
    <row r="42" customFormat="false" ht="15.75" hidden="false" customHeight="true" outlineLevel="0" collapsed="false">
      <c r="J42" s="57" t="s">
        <v>68</v>
      </c>
      <c r="K42" s="39" t="str">
        <f aca="false">Sheet1!X318</f>
        <v/>
      </c>
      <c r="L42" s="40" t="s">
        <v>37</v>
      </c>
    </row>
    <row r="43" customFormat="false" ht="15.75" hidden="false" customHeight="true" outlineLevel="0" collapsed="false">
      <c r="A43" s="3" t="s">
        <v>38</v>
      </c>
      <c r="B43" s="3"/>
      <c r="C43" s="3"/>
      <c r="D43" s="3"/>
      <c r="E43" s="3"/>
      <c r="F43" s="35"/>
      <c r="G43" s="35"/>
      <c r="H43" s="3"/>
      <c r="I43" s="3"/>
      <c r="J43" s="3"/>
      <c r="K43" s="3"/>
      <c r="L43" s="3"/>
      <c r="M43" s="55"/>
      <c r="N43" s="55"/>
    </row>
    <row r="44" customFormat="false" ht="15.75" hidden="false" customHeight="true" outlineLevel="0" collapsed="false">
      <c r="A44" s="3"/>
      <c r="B44" s="23" t="s">
        <v>69</v>
      </c>
      <c r="C44" s="3"/>
      <c r="D44" s="3"/>
      <c r="E44" s="3"/>
      <c r="F44" s="35"/>
      <c r="G44" s="35"/>
      <c r="H44" s="3"/>
      <c r="I44" s="3"/>
      <c r="J44" s="3"/>
      <c r="K44" s="39" t="str">
        <f aca="false">Sheet1!X362</f>
        <v/>
      </c>
      <c r="L44" s="23" t="s">
        <v>70</v>
      </c>
      <c r="M44" s="36"/>
      <c r="N44" s="36"/>
    </row>
    <row r="45" customFormat="false" ht="15.75" hidden="false" customHeight="true" outlineLevel="0" collapsed="false">
      <c r="A45" s="3" t="s">
        <v>39</v>
      </c>
      <c r="B45" s="3"/>
      <c r="C45" s="3"/>
      <c r="D45" s="3"/>
      <c r="E45" s="3"/>
      <c r="F45" s="3"/>
      <c r="G45" s="3"/>
      <c r="H45" s="43" t="s">
        <v>41</v>
      </c>
      <c r="I45" s="3"/>
      <c r="J45" s="43" t="s">
        <v>42</v>
      </c>
      <c r="L45" s="43" t="s">
        <v>43</v>
      </c>
      <c r="M45" s="36"/>
      <c r="N45" s="36"/>
    </row>
    <row r="46" customFormat="false" ht="15.75" hidden="false" customHeight="true" outlineLevel="0" collapsed="false">
      <c r="C46" s="37" t="s">
        <v>71</v>
      </c>
      <c r="D46" s="23"/>
      <c r="E46" s="23"/>
      <c r="H46" s="44" t="n">
        <f aca="false">Sheet1!P429</f>
        <v>0</v>
      </c>
      <c r="J46" s="44" t="n">
        <f aca="false">Sheet1!P430</f>
        <v>0</v>
      </c>
      <c r="L46" s="44" t="n">
        <f aca="false">Sheet1!P431</f>
        <v>0</v>
      </c>
      <c r="M46" s="46"/>
      <c r="N46" s="23"/>
    </row>
    <row r="47" customFormat="false" ht="15.75" hidden="false" customHeight="true" outlineLevel="0" collapsed="false">
      <c r="C47" s="37" t="s">
        <v>72</v>
      </c>
      <c r="D47" s="23"/>
      <c r="E47" s="23"/>
      <c r="G47" s="43"/>
      <c r="H47" s="44" t="n">
        <f aca="false">Sheet1!T429</f>
        <v>0</v>
      </c>
      <c r="I47" s="43"/>
      <c r="J47" s="44" t="n">
        <f aca="false">Sheet1!T430</f>
        <v>0</v>
      </c>
      <c r="K47" s="43"/>
      <c r="L47" s="44" t="n">
        <f aca="false">Sheet1!T431</f>
        <v>0</v>
      </c>
      <c r="M47" s="46"/>
      <c r="N47" s="23"/>
    </row>
    <row r="48" customFormat="false" ht="15.75" hidden="false" customHeight="true" outlineLevel="0" collapsed="false">
      <c r="A48" s="3" t="s">
        <v>44</v>
      </c>
      <c r="B48" s="3"/>
      <c r="C48" s="3"/>
      <c r="D48" s="3"/>
      <c r="E48" s="3"/>
      <c r="F48" s="35"/>
      <c r="G48" s="35"/>
      <c r="H48" s="3"/>
      <c r="I48" s="3"/>
      <c r="J48" s="3"/>
      <c r="K48" s="3"/>
      <c r="L48" s="5"/>
      <c r="M48" s="14"/>
      <c r="N48" s="14"/>
    </row>
    <row r="49" customFormat="false" ht="15.75" hidden="false" customHeight="true" outlineLevel="0" collapsed="false">
      <c r="A49" s="3"/>
      <c r="B49" s="3"/>
      <c r="C49" s="23" t="s">
        <v>45</v>
      </c>
      <c r="D49" s="44" t="str">
        <f aca="false">Sheet1!T441</f>
        <v/>
      </c>
      <c r="E49" s="23" t="s">
        <v>73</v>
      </c>
      <c r="F49" s="35"/>
      <c r="G49" s="35"/>
      <c r="H49" s="3"/>
      <c r="I49" s="3"/>
      <c r="J49" s="43"/>
      <c r="K49" s="48"/>
      <c r="L49" s="48"/>
      <c r="M49" s="36"/>
      <c r="N49" s="36"/>
    </row>
    <row r="50" customFormat="false" ht="15.75" hidden="false" customHeight="true" outlineLevel="0" collapsed="false">
      <c r="A50" s="3"/>
      <c r="B50" s="3"/>
      <c r="C50" s="23" t="s">
        <v>46</v>
      </c>
      <c r="D50" s="44" t="str">
        <f aca="false">Sheet1!T442</f>
        <v/>
      </c>
      <c r="E50" s="49" t="s">
        <v>47</v>
      </c>
      <c r="F50" s="35"/>
      <c r="G50" s="35"/>
      <c r="H50" s="3"/>
      <c r="I50" s="3"/>
      <c r="J50" s="50"/>
      <c r="K50" s="48"/>
      <c r="L50" s="48"/>
      <c r="M50" s="23"/>
      <c r="N50" s="23"/>
    </row>
    <row r="51" customFormat="false" ht="15.75" hidden="false" customHeight="true" outlineLevel="0" collapsed="false">
      <c r="A51" s="3"/>
      <c r="B51" s="3"/>
      <c r="C51" s="23" t="s">
        <v>48</v>
      </c>
      <c r="D51" s="3"/>
      <c r="E51" s="3"/>
      <c r="F51" s="35"/>
      <c r="G51" s="35"/>
      <c r="H51" s="3"/>
      <c r="I51" s="3"/>
      <c r="J51" s="43"/>
      <c r="K51" s="48"/>
      <c r="L51" s="48"/>
      <c r="M51" s="36"/>
      <c r="N51" s="36"/>
    </row>
    <row r="52" customFormat="false" ht="15.75" hidden="false" customHeight="true" outlineLevel="0" collapsed="false">
      <c r="A52" s="3" t="s">
        <v>49</v>
      </c>
      <c r="B52" s="3"/>
      <c r="C52" s="3"/>
      <c r="D52" s="3"/>
      <c r="E52" s="3"/>
      <c r="F52" s="3"/>
      <c r="G52" s="3"/>
      <c r="H52" s="3"/>
      <c r="I52" s="3"/>
      <c r="J52" s="3"/>
      <c r="K52" s="3"/>
      <c r="L52" s="3"/>
      <c r="M52" s="55"/>
      <c r="N52" s="55"/>
    </row>
    <row r="53" customFormat="false" ht="15.75" hidden="false" customHeight="true" outlineLevel="0" collapsed="false">
      <c r="A53" s="3"/>
      <c r="B53" s="23" t="s">
        <v>74</v>
      </c>
      <c r="C53" s="3"/>
      <c r="D53" s="3"/>
      <c r="E53" s="3"/>
      <c r="F53" s="3"/>
      <c r="G53" s="3"/>
      <c r="H53" s="3"/>
      <c r="I53" s="3"/>
      <c r="J53" s="3"/>
      <c r="K53" s="3"/>
      <c r="L53" s="3"/>
      <c r="M53" s="36"/>
      <c r="N53" s="36"/>
    </row>
    <row r="54" customFormat="false" ht="15.75" hidden="false" customHeight="true" outlineLevel="0" collapsed="false">
      <c r="A54" s="3"/>
      <c r="B54" s="23" t="s">
        <v>75</v>
      </c>
      <c r="C54" s="3"/>
      <c r="D54" s="3"/>
      <c r="E54" s="3"/>
      <c r="F54" s="3"/>
      <c r="G54" s="3"/>
      <c r="H54" s="3"/>
      <c r="I54" s="3"/>
      <c r="J54" s="3"/>
      <c r="K54" s="3"/>
      <c r="L54" s="3"/>
      <c r="M54" s="36"/>
      <c r="N54" s="36"/>
    </row>
    <row r="55" customFormat="false" ht="15.75" hidden="false" customHeight="true" outlineLevel="0" collapsed="false">
      <c r="A55" s="3"/>
      <c r="B55" s="23" t="s">
        <v>76</v>
      </c>
      <c r="C55" s="3"/>
      <c r="D55" s="3"/>
      <c r="E55" s="3"/>
      <c r="F55" s="3"/>
      <c r="G55" s="3"/>
      <c r="H55" s="3"/>
      <c r="I55" s="3"/>
      <c r="J55" s="3"/>
      <c r="K55" s="3"/>
      <c r="L55" s="3"/>
      <c r="M55" s="36"/>
      <c r="N55" s="36"/>
    </row>
    <row r="56" customFormat="false" ht="15.75" hidden="false" customHeight="true" outlineLevel="0" collapsed="false">
      <c r="A56" s="3"/>
      <c r="B56" s="23" t="s">
        <v>77</v>
      </c>
      <c r="C56" s="3"/>
      <c r="D56" s="3"/>
      <c r="E56" s="3"/>
      <c r="F56" s="3"/>
      <c r="G56" s="3"/>
      <c r="H56" s="3"/>
      <c r="I56" s="3"/>
      <c r="J56" s="3"/>
      <c r="K56" s="3"/>
      <c r="L56" s="3"/>
      <c r="M56" s="36"/>
      <c r="N56" s="36"/>
    </row>
    <row r="57" customFormat="false" ht="15.75" hidden="false" customHeight="true" outlineLevel="0" collapsed="false">
      <c r="A57" s="3" t="s">
        <v>50</v>
      </c>
      <c r="B57" s="3"/>
      <c r="C57" s="3"/>
      <c r="D57" s="3"/>
      <c r="E57" s="3"/>
      <c r="F57" s="3"/>
      <c r="G57" s="3"/>
      <c r="H57" s="3"/>
      <c r="I57" s="3"/>
      <c r="J57" s="3"/>
      <c r="K57" s="3"/>
      <c r="L57" s="3"/>
      <c r="M57" s="36"/>
      <c r="N57" s="36"/>
    </row>
    <row r="58" customFormat="false" ht="15.75" hidden="false" customHeight="true" outlineLevel="0" collapsed="false">
      <c r="A58" s="3" t="s">
        <v>51</v>
      </c>
      <c r="B58" s="3"/>
      <c r="C58" s="3"/>
      <c r="D58" s="3"/>
      <c r="E58" s="3"/>
      <c r="F58" s="3"/>
      <c r="G58" s="3"/>
      <c r="H58" s="3"/>
      <c r="I58" s="3"/>
      <c r="J58" s="3"/>
      <c r="K58" s="3"/>
      <c r="L58" s="3"/>
      <c r="M58" s="36"/>
      <c r="N58" s="36"/>
    </row>
    <row r="59" customFormat="false" ht="15.75" hidden="false" customHeight="true" outlineLevel="0" collapsed="false">
      <c r="A59" s="3" t="s">
        <v>52</v>
      </c>
      <c r="B59" s="3"/>
      <c r="C59" s="3"/>
      <c r="D59" s="3"/>
      <c r="E59" s="3"/>
      <c r="F59" s="3"/>
      <c r="G59" s="3"/>
      <c r="H59" s="3"/>
      <c r="I59" s="3"/>
      <c r="J59" s="3"/>
      <c r="K59" s="3"/>
      <c r="L59" s="3"/>
      <c r="M59" s="36"/>
      <c r="N59" s="36"/>
    </row>
    <row r="60" customFormat="false" ht="15.75" hidden="false" customHeight="true" outlineLevel="0" collapsed="false">
      <c r="A60" s="3" t="s">
        <v>53</v>
      </c>
      <c r="B60" s="3"/>
      <c r="C60" s="3"/>
      <c r="D60" s="3"/>
      <c r="E60" s="3"/>
      <c r="F60" s="3"/>
      <c r="G60" s="3"/>
      <c r="H60" s="3"/>
      <c r="I60" s="3"/>
      <c r="J60" s="3"/>
      <c r="K60" s="3"/>
      <c r="L60" s="3"/>
      <c r="M60" s="36"/>
      <c r="N60" s="36"/>
    </row>
    <row r="61" customFormat="false" ht="15.75" hidden="false" customHeight="true" outlineLevel="0" collapsed="false">
      <c r="A61" s="3"/>
      <c r="B61" s="3"/>
      <c r="C61" s="3"/>
      <c r="D61" s="3"/>
      <c r="E61" s="3"/>
      <c r="F61" s="3"/>
      <c r="G61" s="3"/>
      <c r="H61" s="3"/>
      <c r="I61" s="3"/>
      <c r="J61" s="3"/>
      <c r="K61" s="3"/>
      <c r="L61" s="3"/>
      <c r="M61" s="55"/>
      <c r="N61" s="55"/>
    </row>
    <row r="62" customFormat="false" ht="15.75" hidden="false" customHeight="true" outlineLevel="0" collapsed="false">
      <c r="A62" s="3"/>
      <c r="B62" s="3"/>
      <c r="C62" s="3"/>
      <c r="D62" s="3"/>
      <c r="E62" s="3"/>
      <c r="F62" s="3"/>
      <c r="G62" s="3"/>
      <c r="H62" s="3"/>
      <c r="I62" s="3"/>
      <c r="J62" s="3"/>
      <c r="K62" s="3"/>
      <c r="L62" s="3"/>
      <c r="M62" s="55"/>
      <c r="N62" s="55"/>
    </row>
    <row r="63" customFormat="false" ht="15.75" hidden="false" customHeight="true" outlineLevel="0" collapsed="false">
      <c r="A63" s="3"/>
      <c r="B63" s="3"/>
      <c r="C63" s="3"/>
      <c r="D63" s="3"/>
      <c r="E63" s="3"/>
      <c r="F63" s="3"/>
      <c r="G63" s="3"/>
      <c r="H63" s="3"/>
      <c r="I63" s="3"/>
      <c r="J63" s="3"/>
      <c r="K63" s="3"/>
      <c r="L63" s="3"/>
      <c r="M63" s="55"/>
      <c r="N63" s="55"/>
    </row>
    <row r="64" customFormat="false" ht="15.75" hidden="false" customHeight="true" outlineLevel="0" collapsed="false">
      <c r="A64" s="3"/>
      <c r="B64" s="3"/>
      <c r="C64" s="3"/>
      <c r="D64" s="3"/>
      <c r="E64" s="3"/>
      <c r="F64" s="3"/>
      <c r="G64" s="3"/>
      <c r="H64" s="3"/>
      <c r="I64" s="3"/>
      <c r="J64" s="3"/>
      <c r="K64" s="3"/>
      <c r="L64" s="3"/>
      <c r="M64" s="55"/>
      <c r="N64" s="55"/>
    </row>
    <row r="65" customFormat="false" ht="15.75" hidden="false" customHeight="true" outlineLevel="0" collapsed="false">
      <c r="A65" s="3"/>
      <c r="B65" s="3"/>
      <c r="C65" s="3"/>
      <c r="D65" s="3"/>
      <c r="E65" s="3"/>
      <c r="F65" s="3"/>
      <c r="G65" s="3"/>
      <c r="H65" s="3"/>
      <c r="I65" s="3"/>
      <c r="J65" s="3"/>
      <c r="K65" s="3"/>
      <c r="L65" s="3"/>
      <c r="M65" s="55"/>
      <c r="N65" s="55"/>
    </row>
    <row r="66" customFormat="false" ht="15.75" hidden="false" customHeight="true" outlineLevel="0" collapsed="false">
      <c r="A66" s="3"/>
      <c r="B66" s="3"/>
      <c r="C66" s="3"/>
      <c r="D66" s="3"/>
      <c r="E66" s="3"/>
      <c r="F66" s="3"/>
      <c r="G66" s="3"/>
      <c r="H66" s="3"/>
      <c r="I66" s="3"/>
      <c r="J66" s="3"/>
      <c r="K66" s="3"/>
      <c r="L66" s="3"/>
      <c r="M66" s="55"/>
      <c r="N66" s="55"/>
    </row>
    <row r="67" customFormat="false" ht="15.75" hidden="false" customHeight="true" outlineLevel="0" collapsed="false">
      <c r="A67" s="3"/>
      <c r="B67" s="3"/>
      <c r="C67" s="3"/>
      <c r="D67" s="3"/>
      <c r="E67" s="3"/>
      <c r="F67" s="3"/>
      <c r="G67" s="3"/>
      <c r="H67" s="3"/>
      <c r="I67" s="3"/>
      <c r="J67" s="3"/>
      <c r="K67" s="3"/>
      <c r="L67" s="3"/>
      <c r="M67" s="55"/>
      <c r="N67" s="55"/>
    </row>
    <row r="68" customFormat="false" ht="15.75" hidden="false" customHeight="true" outlineLevel="0" collapsed="false">
      <c r="A68" s="3"/>
      <c r="B68" s="3"/>
      <c r="C68" s="3"/>
      <c r="D68" s="3"/>
      <c r="E68" s="3"/>
      <c r="F68" s="3"/>
      <c r="G68" s="3"/>
      <c r="H68" s="3"/>
      <c r="I68" s="3"/>
      <c r="J68" s="3"/>
      <c r="K68" s="3"/>
      <c r="L68" s="3"/>
      <c r="M68" s="55"/>
      <c r="N68" s="55"/>
    </row>
    <row r="69" customFormat="false" ht="15.75" hidden="false" customHeight="true" outlineLevel="0" collapsed="false">
      <c r="A69" s="3"/>
      <c r="B69" s="3"/>
      <c r="C69" s="3"/>
      <c r="D69" s="3"/>
      <c r="E69" s="3"/>
      <c r="F69" s="3"/>
      <c r="G69" s="3"/>
      <c r="H69" s="3"/>
      <c r="I69" s="3"/>
      <c r="J69" s="3"/>
      <c r="K69" s="3"/>
      <c r="L69" s="3"/>
      <c r="M69" s="55"/>
      <c r="N69" s="55"/>
    </row>
    <row r="70" customFormat="false" ht="15.75" hidden="false" customHeight="true" outlineLevel="0" collapsed="false">
      <c r="A70" s="3"/>
      <c r="B70" s="3"/>
      <c r="C70" s="3"/>
      <c r="D70" s="3"/>
      <c r="E70" s="3"/>
      <c r="F70" s="3"/>
      <c r="G70" s="3"/>
      <c r="H70" s="3"/>
      <c r="I70" s="3"/>
      <c r="J70" s="3"/>
      <c r="K70" s="3"/>
      <c r="L70" s="3"/>
      <c r="M70" s="55"/>
      <c r="N70" s="55"/>
    </row>
    <row r="71" customFormat="false" ht="15.75" hidden="false" customHeight="true" outlineLevel="0" collapsed="false">
      <c r="A71" s="3"/>
      <c r="B71" s="3"/>
      <c r="C71" s="3"/>
      <c r="D71" s="3"/>
      <c r="E71" s="3"/>
      <c r="F71" s="3"/>
      <c r="G71" s="3"/>
      <c r="H71" s="3"/>
      <c r="I71" s="3"/>
      <c r="J71" s="3"/>
      <c r="K71" s="3"/>
      <c r="L71" s="3"/>
      <c r="M71" s="55"/>
      <c r="N71" s="55"/>
    </row>
    <row r="72" customFormat="false" ht="15.75" hidden="false" customHeight="true" outlineLevel="0" collapsed="false">
      <c r="A72" s="3"/>
      <c r="B72" s="3"/>
      <c r="C72" s="3"/>
      <c r="D72" s="3"/>
      <c r="E72" s="3"/>
      <c r="F72" s="3"/>
      <c r="G72" s="3"/>
      <c r="H72" s="3"/>
      <c r="I72" s="3"/>
      <c r="J72" s="3"/>
      <c r="K72" s="3"/>
      <c r="L72" s="3"/>
      <c r="M72" s="55"/>
      <c r="N72" s="55"/>
    </row>
    <row r="73" customFormat="false" ht="15.75" hidden="false" customHeight="true" outlineLevel="0" collapsed="false">
      <c r="A73" s="51" t="s">
        <v>54</v>
      </c>
      <c r="B73" s="51"/>
      <c r="C73" s="51"/>
      <c r="D73" s="51"/>
      <c r="E73" s="51"/>
      <c r="F73" s="51"/>
      <c r="G73" s="51"/>
      <c r="H73" s="51"/>
      <c r="I73" s="51"/>
      <c r="J73" s="51"/>
      <c r="K73" s="51"/>
      <c r="L73" s="51"/>
      <c r="M73" s="51"/>
      <c r="N73" s="51"/>
    </row>
  </sheetData>
  <mergeCells count="54">
    <mergeCell ref="A1:N1"/>
    <mergeCell ref="A2:N2"/>
    <mergeCell ref="C4:H4"/>
    <mergeCell ref="K4:N4"/>
    <mergeCell ref="C5:H5"/>
    <mergeCell ref="K5:N5"/>
    <mergeCell ref="D6:H6"/>
    <mergeCell ref="K6:N6"/>
    <mergeCell ref="D7:H7"/>
    <mergeCell ref="K7:N7"/>
    <mergeCell ref="D8:H8"/>
    <mergeCell ref="K8:N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A18:N18"/>
    <mergeCell ref="A19:N19"/>
    <mergeCell ref="M20:N20"/>
    <mergeCell ref="M21:N21"/>
    <mergeCell ref="M22:N22"/>
    <mergeCell ref="M23:N23"/>
    <mergeCell ref="M25:N25"/>
    <mergeCell ref="M26:N26"/>
    <mergeCell ref="M28:N28"/>
    <mergeCell ref="M30:N30"/>
    <mergeCell ref="M31:N31"/>
    <mergeCell ref="M33:N33"/>
    <mergeCell ref="M35:N35"/>
    <mergeCell ref="M37:N37"/>
    <mergeCell ref="M38:N38"/>
    <mergeCell ref="M44:N44"/>
    <mergeCell ref="M45:N45"/>
    <mergeCell ref="M49:N49"/>
    <mergeCell ref="M51:N51"/>
    <mergeCell ref="M53:N53"/>
    <mergeCell ref="M54:N54"/>
    <mergeCell ref="M55:N55"/>
    <mergeCell ref="M56:N56"/>
    <mergeCell ref="M57:N57"/>
    <mergeCell ref="M58:N58"/>
    <mergeCell ref="M59:N59"/>
    <mergeCell ref="M60:N60"/>
    <mergeCell ref="A73:N73"/>
  </mergeCells>
  <conditionalFormatting sqref="M37:N38 M21:N26 M28:N28 M30:N31 M33:N33 M35:N35">
    <cfRule type="cellIs" priority="2" operator="equal" aboveAverage="0" equalAverage="0" bottom="0" percent="0" rank="0" text="" dxfId="0">
      <formula>"Fail"</formula>
    </cfRule>
  </conditionalFormatting>
  <conditionalFormatting sqref="M44:N46 M50:N50 M53:N57 M58:N60">
    <cfRule type="cellIs" priority="3" operator="equal" aboveAverage="0" equalAverage="0" bottom="0" percent="0" rank="0" text="" dxfId="0">
      <formula>"Fail"</formula>
    </cfRule>
  </conditionalFormatting>
  <conditionalFormatting sqref="M58:N58">
    <cfRule type="cellIs" priority="4" operator="equal" aboveAverage="0" equalAverage="0" bottom="0" percent="0" rank="0" text="" dxfId="1">
      <formula>"Fail"</formula>
    </cfRule>
  </conditionalFormatting>
  <conditionalFormatting sqref="M27:N27">
    <cfRule type="cellIs" priority="5" operator="equal" aboveAverage="0" equalAverage="0" bottom="0" percent="0" rank="0" text="" dxfId="0">
      <formula>"Fail"</formula>
    </cfRule>
  </conditionalFormatting>
  <conditionalFormatting sqref="M29:N29">
    <cfRule type="cellIs" priority="6" operator="equal" aboveAverage="0" equalAverage="0" bottom="0" percent="0" rank="0" text="" dxfId="0">
      <formula>"Fail"</formula>
    </cfRule>
  </conditionalFormatting>
  <conditionalFormatting sqref="M32:N32">
    <cfRule type="cellIs" priority="7" operator="equal" aboveAverage="0" equalAverage="0" bottom="0" percent="0" rank="0" text="" dxfId="0">
      <formula>"Fail"</formula>
    </cfRule>
  </conditionalFormatting>
  <conditionalFormatting sqref="M34:N34">
    <cfRule type="cellIs" priority="8" operator="equal" aboveAverage="0" equalAverage="0" bottom="0" percent="0" rank="0" text="" dxfId="0">
      <formula>"Fail"</formula>
    </cfRule>
  </conditionalFormatting>
  <conditionalFormatting sqref="M36:N36">
    <cfRule type="cellIs" priority="9" operator="equal" aboveAverage="0" equalAverage="0" bottom="0" percent="0" rank="0" text="" dxfId="0">
      <formula>"Fail"</formula>
    </cfRule>
  </conditionalFormatting>
  <conditionalFormatting sqref="M52:N52">
    <cfRule type="cellIs" priority="10" operator="equal" aboveAverage="0" equalAverage="0" bottom="0" percent="0" rank="0" text="" dxfId="0">
      <formula>"Fail"</formula>
    </cfRule>
  </conditionalFormatting>
  <dataValidations count="6">
    <dataValidation allowBlank="true" operator="equal" showDropDown="false" showErrorMessage="true" showInputMessage="false" sqref="M21:N23 M25:N26 M28:N28 M30:N31 M33:N33 M35:N35" type="list">
      <formula1>PF</formula1>
      <formula2>0</formula2>
    </dataValidation>
    <dataValidation allowBlank="true" operator="equal" showDropDown="false" showErrorMessage="true" showInputMessage="false" sqref="M37:N37 M51:N51 M53:N60 M61:M72" type="list">
      <formula1>NA</formula1>
      <formula2>0</formula2>
    </dataValidation>
    <dataValidation allowBlank="true" operator="equal" showDropDown="false" showErrorMessage="true" showInputMessage="false" sqref="M38 M44:M45 M49" type="list">
      <formula1>PF</formula1>
      <formula2>0</formula2>
    </dataValidation>
    <dataValidation allowBlank="true" operator="equal" showDropDown="false" showErrorMessage="true" showInputMessage="false" sqref="N38 N44:N45 N49" type="list">
      <formula1>SpeckMassList</formula1>
      <formula2>0</formula2>
    </dataValidation>
    <dataValidation allowBlank="true" operator="equal" showDropDown="false" showErrorMessage="true" showInputMessage="false" sqref="N24 N27 N29 N32 N34 N36 M43:N43 N52 N61:N72" type="none">
      <formula1>0</formula1>
      <formula2>0</formula2>
    </dataValidation>
    <dataValidation allowBlank="true" operator="equal" showDropDown="false" showErrorMessage="false" showInputMessage="false" sqref="H46:H47 J46:J47 L46:L47" type="list">
      <formula1>SpeckMassList</formula1>
      <formula2>0</formula2>
    </dataValidation>
  </dataValidations>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rowBreaks count="1" manualBreakCount="1">
    <brk id="55" man="true" max="16383" min="0"/>
  </rowBreaks>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false" view="normal" topLeftCell="A1" colorId="26" zoomScale="75" zoomScaleNormal="75" zoomScalePageLayoutView="100" workbookViewId="0">
      <selection pane="topLeft" activeCell="B19" activeCellId="0" sqref="B19"/>
    </sheetView>
  </sheetViews>
  <sheetFormatPr defaultRowHeight="12.75" zeroHeight="false" outlineLevelRow="0" outlineLevelCol="0"/>
  <cols>
    <col collapsed="false" customWidth="true" hidden="false" outlineLevel="0" max="1" min="1" style="0" width="3.51"/>
    <col collapsed="false" customWidth="true" hidden="false" outlineLevel="0" max="2" min="2" style="0" width="18.86"/>
    <col collapsed="false" customWidth="true" hidden="false" outlineLevel="0" max="4" min="3" style="0" width="8.98"/>
    <col collapsed="false" customWidth="true" hidden="false" outlineLevel="0" max="5" min="5" style="0" width="5.98"/>
    <col collapsed="false" customWidth="true" hidden="false" outlineLevel="0" max="6" min="6" style="0" width="3.38"/>
    <col collapsed="false" customWidth="true" hidden="false" outlineLevel="0" max="7" min="7" style="0" width="14.31"/>
    <col collapsed="false" customWidth="true" hidden="false" outlineLevel="0" max="8" min="8" style="0" width="11.58"/>
    <col collapsed="false" customWidth="true" hidden="false" outlineLevel="0" max="9" min="9" style="0" width="9.62"/>
    <col collapsed="false" customWidth="true" hidden="false" outlineLevel="0" max="10" min="10" style="0" width="8.71"/>
    <col collapsed="false" customWidth="true" hidden="false" outlineLevel="0" max="11" min="11" style="0" width="8.25"/>
    <col collapsed="false" customWidth="true" hidden="false" outlineLevel="0" max="12" min="12" style="0" width="4.29"/>
    <col collapsed="false" customWidth="true" hidden="false" outlineLevel="0" max="1025" min="13" style="0" width="8.25"/>
  </cols>
  <sheetData>
    <row r="1" customFormat="false" ht="27" hidden="false" customHeight="true" outlineLevel="0" collapsed="false">
      <c r="A1" s="1" t="s">
        <v>0</v>
      </c>
      <c r="B1" s="1"/>
      <c r="C1" s="1"/>
      <c r="D1" s="1"/>
      <c r="E1" s="1"/>
      <c r="F1" s="1"/>
      <c r="G1" s="1"/>
      <c r="H1" s="1"/>
      <c r="I1" s="1"/>
      <c r="J1" s="1"/>
      <c r="K1" s="1"/>
      <c r="L1" s="1"/>
    </row>
    <row r="2" customFormat="false" ht="18" hidden="false" customHeight="true" outlineLevel="0" collapsed="false">
      <c r="A2" s="59" t="s">
        <v>78</v>
      </c>
      <c r="B2" s="59"/>
      <c r="C2" s="59"/>
      <c r="D2" s="59"/>
      <c r="E2" s="59"/>
      <c r="F2" s="59"/>
      <c r="G2" s="59"/>
      <c r="H2" s="59"/>
      <c r="I2" s="59"/>
      <c r="J2" s="59"/>
      <c r="K2" s="59"/>
      <c r="L2" s="59"/>
    </row>
    <row r="3" customFormat="false" ht="15.75" hidden="false" customHeight="true" outlineLevel="0" collapsed="false"/>
    <row r="4" customFormat="false" ht="24" hidden="false" customHeight="true" outlineLevel="0" collapsed="false">
      <c r="A4" s="60" t="s">
        <v>79</v>
      </c>
      <c r="B4" s="60"/>
      <c r="C4" s="60"/>
      <c r="D4" s="60"/>
      <c r="E4" s="60"/>
      <c r="F4" s="60"/>
      <c r="G4" s="60"/>
      <c r="H4" s="60"/>
      <c r="I4" s="60"/>
      <c r="J4" s="60"/>
      <c r="K4" s="60"/>
      <c r="L4" s="60"/>
    </row>
    <row r="5" customFormat="false" ht="42" hidden="false" customHeight="true" outlineLevel="0" collapsed="false">
      <c r="A5" s="61" t="s">
        <v>80</v>
      </c>
      <c r="B5" s="61"/>
      <c r="C5" s="61"/>
      <c r="D5" s="61"/>
      <c r="E5" s="61"/>
      <c r="F5" s="61"/>
      <c r="G5" s="61"/>
      <c r="H5" s="61"/>
      <c r="I5" s="61"/>
      <c r="J5" s="61"/>
      <c r="K5" s="61"/>
      <c r="L5" s="61"/>
    </row>
    <row r="6" customFormat="false" ht="15" hidden="false" customHeight="true" outlineLevel="0" collapsed="false">
      <c r="A6" s="62" t="s">
        <v>81</v>
      </c>
      <c r="B6" s="63"/>
      <c r="C6" s="63"/>
      <c r="D6" s="63"/>
      <c r="E6" s="63"/>
      <c r="F6" s="63"/>
      <c r="G6" s="63"/>
      <c r="H6" s="63"/>
      <c r="I6" s="64"/>
      <c r="J6" s="65"/>
      <c r="K6" s="65"/>
      <c r="L6" s="66"/>
    </row>
    <row r="7" customFormat="false" ht="15" hidden="false" customHeight="true" outlineLevel="0" collapsed="false">
      <c r="A7" s="67" t="s">
        <v>82</v>
      </c>
      <c r="B7" s="68"/>
      <c r="C7" s="68"/>
      <c r="D7" s="68"/>
      <c r="E7" s="68"/>
      <c r="F7" s="68"/>
      <c r="G7" s="68"/>
      <c r="H7" s="68"/>
      <c r="I7" s="68"/>
      <c r="J7" s="68"/>
      <c r="K7" s="68"/>
      <c r="L7" s="69"/>
    </row>
    <row r="8" customFormat="false" ht="15" hidden="false" customHeight="true" outlineLevel="0" collapsed="false">
      <c r="J8" s="70"/>
      <c r="K8" s="70"/>
      <c r="L8" s="70"/>
    </row>
    <row r="9" customFormat="false" ht="15" hidden="false" customHeight="true" outlineLevel="0" collapsed="false">
      <c r="A9" s="11"/>
      <c r="E9" s="11"/>
      <c r="H9" s="71" t="s">
        <v>83</v>
      </c>
      <c r="I9" s="29"/>
      <c r="J9" s="34" t="s">
        <v>27</v>
      </c>
      <c r="K9" s="34"/>
      <c r="L9" s="34"/>
    </row>
    <row r="10" customFormat="false" ht="15.75" hidden="false" customHeight="true" outlineLevel="0" collapsed="false">
      <c r="A10" s="72" t="s">
        <v>84</v>
      </c>
      <c r="B10" s="73" t="s">
        <v>85</v>
      </c>
      <c r="H10" s="74" t="s">
        <v>86</v>
      </c>
      <c r="J10" s="75"/>
      <c r="K10" s="75"/>
      <c r="L10" s="75"/>
    </row>
    <row r="11" customFormat="false" ht="15.75" hidden="false" customHeight="true" outlineLevel="0" collapsed="false">
      <c r="A11" s="76" t="s">
        <v>87</v>
      </c>
      <c r="B11" s="73" t="s">
        <v>88</v>
      </c>
      <c r="H11" s="74" t="s">
        <v>86</v>
      </c>
      <c r="J11" s="75"/>
      <c r="K11" s="75"/>
      <c r="L11" s="75"/>
    </row>
    <row r="12" customFormat="false" ht="15.75" hidden="false" customHeight="true" outlineLevel="0" collapsed="false">
      <c r="A12" s="76" t="s">
        <v>89</v>
      </c>
      <c r="B12" s="73" t="s">
        <v>90</v>
      </c>
      <c r="H12" s="74" t="s">
        <v>86</v>
      </c>
      <c r="J12" s="75"/>
      <c r="K12" s="75"/>
      <c r="L12" s="75"/>
    </row>
    <row r="13" customFormat="false" ht="15.75" hidden="false" customHeight="true" outlineLevel="0" collapsed="false">
      <c r="A13" s="76" t="s">
        <v>91</v>
      </c>
      <c r="B13" s="73" t="s">
        <v>92</v>
      </c>
      <c r="H13" s="74" t="s">
        <v>86</v>
      </c>
      <c r="J13" s="75"/>
      <c r="K13" s="75"/>
      <c r="L13" s="75"/>
    </row>
    <row r="14" customFormat="false" ht="15.75" hidden="false" customHeight="true" outlineLevel="0" collapsed="false">
      <c r="A14" s="76" t="s">
        <v>93</v>
      </c>
      <c r="B14" s="73" t="s">
        <v>94</v>
      </c>
      <c r="H14" s="74" t="s">
        <v>86</v>
      </c>
      <c r="J14" s="75"/>
      <c r="K14" s="75"/>
      <c r="L14" s="75"/>
    </row>
    <row r="15" customFormat="false" ht="15.75" hidden="false" customHeight="true" outlineLevel="0" collapsed="false">
      <c r="A15" s="76" t="s">
        <v>95</v>
      </c>
      <c r="B15" s="73" t="s">
        <v>96</v>
      </c>
      <c r="H15" s="74" t="s">
        <v>86</v>
      </c>
      <c r="J15" s="75"/>
      <c r="K15" s="75"/>
      <c r="L15" s="75"/>
    </row>
    <row r="16" customFormat="false" ht="15.75" hidden="false" customHeight="true" outlineLevel="0" collapsed="false">
      <c r="A16" s="76" t="s">
        <v>97</v>
      </c>
      <c r="B16" s="77" t="s">
        <v>98</v>
      </c>
      <c r="H16" s="74" t="s">
        <v>99</v>
      </c>
      <c r="J16" s="75"/>
      <c r="K16" s="75"/>
      <c r="L16" s="75"/>
    </row>
    <row r="17" customFormat="false" ht="15.75" hidden="false" customHeight="true" outlineLevel="0" collapsed="false">
      <c r="A17" s="76" t="s">
        <v>100</v>
      </c>
      <c r="B17" s="77" t="s">
        <v>101</v>
      </c>
      <c r="H17" s="74" t="s">
        <v>102</v>
      </c>
      <c r="J17" s="75"/>
      <c r="K17" s="75"/>
      <c r="L17" s="75"/>
    </row>
    <row r="18" customFormat="false" ht="15.75" hidden="false" customHeight="true" outlineLevel="0" collapsed="false">
      <c r="A18" s="72" t="s">
        <v>103</v>
      </c>
      <c r="B18" s="73" t="s">
        <v>104</v>
      </c>
      <c r="H18" s="74" t="s">
        <v>105</v>
      </c>
      <c r="J18" s="75"/>
      <c r="K18" s="75"/>
      <c r="L18" s="75"/>
    </row>
    <row r="19" customFormat="false" ht="15.75" hidden="false" customHeight="true" outlineLevel="0" collapsed="false">
      <c r="A19" s="72" t="s">
        <v>106</v>
      </c>
      <c r="B19" s="73" t="s">
        <v>107</v>
      </c>
      <c r="H19" s="78" t="s">
        <v>108</v>
      </c>
      <c r="J19" s="75"/>
      <c r="K19" s="75"/>
      <c r="L19" s="75"/>
    </row>
    <row r="20" customFormat="false" ht="15.75" hidden="false" customHeight="true" outlineLevel="0" collapsed="false">
      <c r="A20" s="76" t="s">
        <v>109</v>
      </c>
      <c r="B20" s="73" t="s">
        <v>110</v>
      </c>
      <c r="H20" s="78" t="s">
        <v>108</v>
      </c>
      <c r="J20" s="79"/>
      <c r="K20" s="79"/>
      <c r="L20" s="79"/>
    </row>
    <row r="21" customFormat="false" ht="15.75" hidden="false" customHeight="true" outlineLevel="0" collapsed="false">
      <c r="A21" s="72" t="s">
        <v>111</v>
      </c>
      <c r="B21" s="80" t="s">
        <v>112</v>
      </c>
      <c r="H21" s="78" t="s">
        <v>113</v>
      </c>
      <c r="I21" s="55"/>
      <c r="J21" s="75"/>
      <c r="K21" s="75"/>
      <c r="L21" s="75"/>
    </row>
    <row r="22" customFormat="false" ht="15.75" hidden="false" customHeight="true" outlineLevel="0" collapsed="false">
      <c r="B22" s="81" t="s">
        <v>114</v>
      </c>
    </row>
    <row r="23" customFormat="false" ht="24" hidden="false" customHeight="true" outlineLevel="0" collapsed="false">
      <c r="A23" s="60" t="s">
        <v>115</v>
      </c>
      <c r="B23" s="60"/>
      <c r="C23" s="60"/>
      <c r="D23" s="60"/>
      <c r="E23" s="60"/>
      <c r="F23" s="60"/>
      <c r="G23" s="60"/>
      <c r="H23" s="60"/>
      <c r="I23" s="60"/>
      <c r="J23" s="60"/>
      <c r="K23" s="60"/>
      <c r="L23" s="60"/>
    </row>
    <row r="24" customFormat="false" ht="15" hidden="false" customHeight="true" outlineLevel="0" collapsed="false"/>
    <row r="25" customFormat="false" ht="241.5" hidden="false" customHeight="true" outlineLevel="0" collapsed="false">
      <c r="A25" s="82"/>
      <c r="B25" s="82"/>
      <c r="C25" s="82"/>
      <c r="D25" s="82"/>
      <c r="E25" s="82"/>
      <c r="F25" s="82"/>
      <c r="G25" s="82"/>
      <c r="H25" s="82"/>
      <c r="I25" s="82"/>
      <c r="J25" s="82"/>
      <c r="K25" s="82"/>
      <c r="L25" s="82"/>
    </row>
    <row r="26" customFormat="false" ht="15" hidden="false" customHeight="true" outlineLevel="0" collapsed="false"/>
    <row r="27" customFormat="false" ht="204.75" hidden="false" customHeight="true" outlineLevel="0" collapsed="false">
      <c r="A27" s="83" t="s">
        <v>116</v>
      </c>
      <c r="B27" s="83"/>
      <c r="C27" s="83"/>
      <c r="D27" s="83"/>
      <c r="E27" s="83"/>
      <c r="F27" s="83"/>
      <c r="G27" s="83"/>
      <c r="H27" s="83"/>
      <c r="I27" s="83"/>
      <c r="J27" s="83"/>
      <c r="K27" s="83"/>
      <c r="L27" s="83"/>
    </row>
    <row r="32" customFormat="false" ht="18" hidden="false" customHeight="true" outlineLevel="0" collapsed="false"/>
    <row r="1048576" customFormat="false" ht="12.8" hidden="false" customHeight="false" outlineLevel="0" collapsed="false"/>
  </sheetData>
  <mergeCells count="21">
    <mergeCell ref="A1:L1"/>
    <mergeCell ref="A2:L2"/>
    <mergeCell ref="A4:L4"/>
    <mergeCell ref="A5:L5"/>
    <mergeCell ref="J8:L8"/>
    <mergeCell ref="J9:L9"/>
    <mergeCell ref="J10:L10"/>
    <mergeCell ref="J11:L11"/>
    <mergeCell ref="J12:L12"/>
    <mergeCell ref="J13:L13"/>
    <mergeCell ref="J14:L14"/>
    <mergeCell ref="J15:L15"/>
    <mergeCell ref="J16:L16"/>
    <mergeCell ref="J17:L17"/>
    <mergeCell ref="J18:L18"/>
    <mergeCell ref="J19:L19"/>
    <mergeCell ref="J20:L20"/>
    <mergeCell ref="J21:L21"/>
    <mergeCell ref="A23:L23"/>
    <mergeCell ref="A25:L25"/>
    <mergeCell ref="A27:L27"/>
  </mergeCells>
  <conditionalFormatting sqref="J10:L21">
    <cfRule type="cellIs" priority="2" operator="equal" aboveAverage="0" equalAverage="0" bottom="0" percent="0" rank="0" text="" dxfId="0">
      <formula>"Fail"</formula>
    </cfRule>
  </conditionalFormatting>
  <dataValidations count="2">
    <dataValidation allowBlank="true" operator="equal" showDropDown="false" showErrorMessage="true" showInputMessage="false" sqref="J10:L10 J18:L20 I21:L21" type="list">
      <formula1>NA</formula1>
      <formula2>0</formula2>
    </dataValidation>
    <dataValidation allowBlank="true" operator="equal" showDropDown="false" showErrorMessage="true" showInputMessage="false" sqref="J11:L17" type="list">
      <formula1>PF</formula1>
      <formula2>0</formula2>
    </dataValidation>
  </dataValidations>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0"/>
  <sheetViews>
    <sheetView showFormulas="false" showGridLines="true" showRowColHeaders="true" showZeros="true" rightToLeft="false" tabSelected="false" showOutlineSymbols="true" defaultGridColor="false" view="normal" topLeftCell="A1" colorId="26" zoomScale="75" zoomScaleNormal="75" zoomScalePageLayoutView="100" workbookViewId="0">
      <selection pane="topLeft" activeCell="E1" activeCellId="0" sqref="E1"/>
    </sheetView>
  </sheetViews>
  <sheetFormatPr defaultRowHeight="15.8" zeroHeight="false" outlineLevelRow="0" outlineLevelCol="0"/>
  <cols>
    <col collapsed="false" customWidth="true" hidden="false" outlineLevel="0" max="1" min="1" style="84" width="14.05"/>
    <col collapsed="false" customWidth="true" hidden="false" outlineLevel="0" max="2" min="2" style="84" width="6.76"/>
    <col collapsed="false" customWidth="true" hidden="false" outlineLevel="0" max="3" min="3" style="84" width="37.72"/>
    <col collapsed="false" customWidth="true" hidden="false" outlineLevel="0" max="4" min="4" style="84" width="10.28"/>
    <col collapsed="false" customWidth="true" hidden="false" outlineLevel="0" max="5" min="5" style="84" width="16.13"/>
    <col collapsed="false" customWidth="true" hidden="false" outlineLevel="0" max="7" min="6" style="0" width="8.25"/>
    <col collapsed="false" customWidth="true" hidden="false" outlineLevel="0" max="8" min="8" style="0" width="11.31"/>
    <col collapsed="false" customWidth="true" hidden="false" outlineLevel="0" max="1025" min="9" style="0" width="8.25"/>
  </cols>
  <sheetData>
    <row r="1" customFormat="false" ht="33" hidden="false" customHeight="true" outlineLevel="0" collapsed="false">
      <c r="A1" s="85" t="s">
        <v>117</v>
      </c>
      <c r="B1" s="85"/>
      <c r="C1" s="85"/>
      <c r="D1" s="85"/>
      <c r="E1" s="85"/>
    </row>
    <row r="2" customFormat="false" ht="18" hidden="false" customHeight="true" outlineLevel="0" collapsed="false">
      <c r="A2" s="86"/>
      <c r="B2" s="86"/>
      <c r="C2" s="86"/>
      <c r="D2" s="86"/>
      <c r="E2" s="86"/>
    </row>
    <row r="3" customFormat="false" ht="16.5" hidden="false" customHeight="true" outlineLevel="0" collapsed="false">
      <c r="A3" s="87" t="s">
        <v>118</v>
      </c>
      <c r="B3" s="88" t="n">
        <f aca="false">'QC Test Summary-Lorad'!C4</f>
        <v>0</v>
      </c>
      <c r="C3" s="88"/>
      <c r="D3" s="88"/>
      <c r="E3" s="88"/>
    </row>
    <row r="4" customFormat="false" ht="16.5" hidden="false" customHeight="true" outlineLevel="0" collapsed="false">
      <c r="A4" s="87" t="s">
        <v>119</v>
      </c>
      <c r="B4" s="89" t="str">
        <f aca="false">Sheet1!R17</f>
        <v/>
      </c>
      <c r="C4" s="89"/>
      <c r="D4" s="90" t="s">
        <v>120</v>
      </c>
      <c r="E4" s="89" t="str">
        <f aca="false">Sheet1!R18</f>
        <v/>
      </c>
    </row>
    <row r="5" customFormat="false" ht="16.5" hidden="false" customHeight="true" outlineLevel="0" collapsed="false">
      <c r="A5" s="87" t="s">
        <v>121</v>
      </c>
      <c r="B5" s="89" t="str">
        <f aca="false">Sheet1!V18</f>
        <v/>
      </c>
      <c r="C5" s="89"/>
      <c r="D5" s="90" t="s">
        <v>122</v>
      </c>
      <c r="E5" s="88" t="e">
        <f aca="false">YEAR(Sheet1!V17)</f>
        <v>#VALUE!</v>
      </c>
    </row>
    <row r="6" customFormat="false" ht="16.5" hidden="false" customHeight="true" outlineLevel="0" collapsed="false">
      <c r="A6" s="87" t="s">
        <v>123</v>
      </c>
      <c r="B6" s="89" t="str">
        <f aca="false">Sheet1!X7</f>
        <v>Eugene Mah</v>
      </c>
      <c r="C6" s="89"/>
      <c r="D6" s="90" t="s">
        <v>124</v>
      </c>
      <c r="E6" s="88" t="str">
        <f aca="false">Sheet1!R14</f>
        <v/>
      </c>
    </row>
    <row r="7" customFormat="false" ht="16.5" hidden="false" customHeight="true" outlineLevel="0" collapsed="false">
      <c r="A7" s="87" t="s">
        <v>125</v>
      </c>
      <c r="B7" s="89"/>
      <c r="C7" s="89"/>
      <c r="D7" s="90" t="s">
        <v>126</v>
      </c>
      <c r="E7" s="91" t="n">
        <f aca="false">Sheet1!P7</f>
        <v>0</v>
      </c>
    </row>
    <row r="8" customFormat="false" ht="21.75" hidden="false" customHeight="true" outlineLevel="0" collapsed="false"/>
    <row r="9" customFormat="false" ht="35.25" hidden="false" customHeight="true" outlineLevel="0" collapsed="false">
      <c r="A9" s="92" t="s">
        <v>127</v>
      </c>
      <c r="B9" s="93" t="s">
        <v>128</v>
      </c>
      <c r="C9" s="94" t="s">
        <v>129</v>
      </c>
      <c r="D9" s="93" t="s">
        <v>130</v>
      </c>
      <c r="E9" s="95" t="s">
        <v>131</v>
      </c>
    </row>
    <row r="10" customFormat="false" ht="33" hidden="false" customHeight="true" outlineLevel="0" collapsed="false">
      <c r="A10" s="96" t="s">
        <v>132</v>
      </c>
      <c r="B10" s="97" t="s">
        <v>133</v>
      </c>
      <c r="C10" s="98" t="s">
        <v>134</v>
      </c>
      <c r="D10" s="99" t="s">
        <v>135</v>
      </c>
      <c r="E10" s="100"/>
    </row>
    <row r="11" customFormat="false" ht="25.5" hidden="false" customHeight="true" outlineLevel="0" collapsed="false">
      <c r="A11" s="96"/>
      <c r="B11" s="101" t="s">
        <v>136</v>
      </c>
      <c r="C11" s="102" t="s">
        <v>137</v>
      </c>
      <c r="D11" s="103" t="s">
        <v>135</v>
      </c>
      <c r="E11" s="104"/>
    </row>
    <row r="12" customFormat="false" ht="33.75" hidden="false" customHeight="true" outlineLevel="0" collapsed="false">
      <c r="A12" s="105" t="s">
        <v>138</v>
      </c>
      <c r="B12" s="106" t="s">
        <v>139</v>
      </c>
      <c r="C12" s="107" t="s">
        <v>140</v>
      </c>
      <c r="D12" s="108" t="s">
        <v>141</v>
      </c>
      <c r="E12" s="109"/>
    </row>
    <row r="13" customFormat="false" ht="33.75" hidden="false" customHeight="true" outlineLevel="0" collapsed="false">
      <c r="A13" s="105"/>
      <c r="B13" s="110" t="s">
        <v>142</v>
      </c>
      <c r="C13" s="111" t="s">
        <v>143</v>
      </c>
      <c r="D13" s="112" t="s">
        <v>141</v>
      </c>
      <c r="E13" s="113"/>
    </row>
    <row r="14" customFormat="false" ht="34.5" hidden="false" customHeight="true" outlineLevel="0" collapsed="false">
      <c r="A14" s="105"/>
      <c r="B14" s="114" t="s">
        <v>144</v>
      </c>
      <c r="C14" s="115" t="s">
        <v>145</v>
      </c>
      <c r="D14" s="103" t="s">
        <v>135</v>
      </c>
      <c r="E14" s="116"/>
    </row>
    <row r="15" customFormat="false" ht="45.95" hidden="false" customHeight="true" outlineLevel="0" collapsed="false">
      <c r="A15" s="117" t="s">
        <v>146</v>
      </c>
      <c r="B15" s="118" t="s">
        <v>147</v>
      </c>
      <c r="C15" s="119" t="s">
        <v>148</v>
      </c>
      <c r="D15" s="108" t="s">
        <v>135</v>
      </c>
      <c r="E15" s="120"/>
    </row>
    <row r="16" customFormat="false" ht="54.75" hidden="false" customHeight="true" outlineLevel="0" collapsed="false">
      <c r="A16" s="117"/>
      <c r="B16" s="101" t="s">
        <v>149</v>
      </c>
      <c r="C16" s="121" t="s">
        <v>150</v>
      </c>
      <c r="D16" s="103" t="s">
        <v>151</v>
      </c>
      <c r="E16" s="122"/>
    </row>
    <row r="17" customFormat="false" ht="33.75" hidden="false" customHeight="true" outlineLevel="0" collapsed="false">
      <c r="A17" s="123" t="s">
        <v>152</v>
      </c>
      <c r="B17" s="124" t="s">
        <v>153</v>
      </c>
      <c r="C17" s="107" t="s">
        <v>154</v>
      </c>
      <c r="D17" s="108" t="s">
        <v>135</v>
      </c>
      <c r="E17" s="125"/>
    </row>
    <row r="18" customFormat="false" ht="33.75" hidden="false" customHeight="true" outlineLevel="0" collapsed="false">
      <c r="A18" s="123"/>
      <c r="B18" s="126" t="s">
        <v>155</v>
      </c>
      <c r="C18" s="127" t="s">
        <v>156</v>
      </c>
      <c r="D18" s="103" t="s">
        <v>135</v>
      </c>
      <c r="E18" s="104"/>
    </row>
    <row r="19" customFormat="false" ht="34.95" hidden="false" customHeight="false" outlineLevel="0" collapsed="false">
      <c r="A19" s="128" t="s">
        <v>157</v>
      </c>
      <c r="B19" s="124" t="s">
        <v>158</v>
      </c>
      <c r="C19" s="107" t="s">
        <v>159</v>
      </c>
      <c r="D19" s="108" t="s">
        <v>135</v>
      </c>
      <c r="E19" s="125"/>
    </row>
    <row r="20" customFormat="false" ht="33.75" hidden="false" customHeight="true" outlineLevel="0" collapsed="false">
      <c r="A20" s="128"/>
      <c r="B20" s="129" t="s">
        <v>160</v>
      </c>
      <c r="C20" s="130" t="s">
        <v>161</v>
      </c>
      <c r="D20" s="99" t="s">
        <v>135</v>
      </c>
      <c r="E20" s="131"/>
    </row>
    <row r="21" customFormat="false" ht="54.75" hidden="false" customHeight="true" outlineLevel="0" collapsed="false">
      <c r="A21" s="128"/>
      <c r="B21" s="126" t="s">
        <v>162</v>
      </c>
      <c r="C21" s="127" t="s">
        <v>163</v>
      </c>
      <c r="D21" s="103" t="s">
        <v>135</v>
      </c>
      <c r="E21" s="104"/>
    </row>
    <row r="22" customFormat="false" ht="33.75" hidden="false" customHeight="true" outlineLevel="0" collapsed="false">
      <c r="A22" s="123" t="s">
        <v>164</v>
      </c>
      <c r="B22" s="124" t="s">
        <v>165</v>
      </c>
      <c r="C22" s="107" t="s">
        <v>166</v>
      </c>
      <c r="D22" s="108" t="s">
        <v>135</v>
      </c>
      <c r="E22" s="125"/>
    </row>
    <row r="23" customFormat="false" ht="25.5" hidden="false" customHeight="true" outlineLevel="0" collapsed="false">
      <c r="A23" s="123"/>
      <c r="B23" s="101" t="s">
        <v>167</v>
      </c>
      <c r="C23" s="115" t="s">
        <v>168</v>
      </c>
      <c r="D23" s="103" t="s">
        <v>135</v>
      </c>
      <c r="E23" s="122"/>
    </row>
    <row r="24" customFormat="false" ht="34.95" hidden="false" customHeight="false" outlineLevel="0" collapsed="false">
      <c r="A24" s="128" t="s">
        <v>169</v>
      </c>
      <c r="B24" s="124" t="s">
        <v>170</v>
      </c>
      <c r="C24" s="107" t="s">
        <v>171</v>
      </c>
      <c r="D24" s="108" t="s">
        <v>135</v>
      </c>
      <c r="E24" s="125"/>
    </row>
    <row r="25" customFormat="false" ht="45.75" hidden="false" customHeight="true" outlineLevel="0" collapsed="false">
      <c r="A25" s="128"/>
      <c r="B25" s="129" t="s">
        <v>172</v>
      </c>
      <c r="C25" s="111" t="s">
        <v>173</v>
      </c>
      <c r="D25" s="99" t="s">
        <v>151</v>
      </c>
      <c r="E25" s="131"/>
    </row>
    <row r="26" customFormat="false" ht="46.5" hidden="false" customHeight="true" outlineLevel="0" collapsed="false">
      <c r="A26" s="128"/>
      <c r="B26" s="132" t="s">
        <v>174</v>
      </c>
      <c r="C26" s="111" t="s">
        <v>175</v>
      </c>
      <c r="D26" s="99" t="s">
        <v>135</v>
      </c>
      <c r="E26" s="131"/>
    </row>
    <row r="27" customFormat="false" ht="24.95" hidden="false" customHeight="false" outlineLevel="0" collapsed="false">
      <c r="A27" s="128"/>
      <c r="B27" s="132" t="s">
        <v>176</v>
      </c>
      <c r="C27" s="111" t="s">
        <v>177</v>
      </c>
      <c r="D27" s="99" t="s">
        <v>135</v>
      </c>
      <c r="E27" s="131"/>
    </row>
    <row r="28" customFormat="false" ht="24.95" hidden="false" customHeight="false" outlineLevel="0" collapsed="false">
      <c r="A28" s="128"/>
      <c r="B28" s="133" t="s">
        <v>178</v>
      </c>
      <c r="C28" s="115" t="s">
        <v>179</v>
      </c>
      <c r="D28" s="103" t="s">
        <v>135</v>
      </c>
      <c r="E28" s="122"/>
    </row>
    <row r="29" customFormat="false" ht="24.95" hidden="false" customHeight="true" outlineLevel="0" collapsed="false">
      <c r="A29" s="123" t="s">
        <v>180</v>
      </c>
      <c r="B29" s="134" t="s">
        <v>181</v>
      </c>
      <c r="C29" s="107" t="s">
        <v>182</v>
      </c>
      <c r="D29" s="108" t="s">
        <v>135</v>
      </c>
      <c r="E29" s="125"/>
    </row>
    <row r="30" customFormat="false" ht="54.75" hidden="false" customHeight="true" outlineLevel="0" collapsed="false">
      <c r="A30" s="123"/>
      <c r="B30" s="132" t="s">
        <v>183</v>
      </c>
      <c r="C30" s="111" t="s">
        <v>184</v>
      </c>
      <c r="D30" s="99" t="s">
        <v>135</v>
      </c>
      <c r="E30" s="131"/>
    </row>
    <row r="31" customFormat="false" ht="34.95" hidden="false" customHeight="false" outlineLevel="0" collapsed="false">
      <c r="A31" s="123"/>
      <c r="B31" s="133" t="s">
        <v>185</v>
      </c>
      <c r="C31" s="115" t="s">
        <v>186</v>
      </c>
      <c r="D31" s="103" t="s">
        <v>135</v>
      </c>
      <c r="E31" s="122"/>
    </row>
    <row r="32" customFormat="false" ht="46.5" hidden="false" customHeight="true" outlineLevel="0" collapsed="false">
      <c r="A32" s="123" t="s">
        <v>187</v>
      </c>
      <c r="B32" s="134" t="s">
        <v>188</v>
      </c>
      <c r="C32" s="107" t="s">
        <v>189</v>
      </c>
      <c r="D32" s="108" t="s">
        <v>141</v>
      </c>
      <c r="E32" s="125"/>
    </row>
    <row r="33" customFormat="false" ht="66.75" hidden="false" customHeight="true" outlineLevel="0" collapsed="false">
      <c r="A33" s="123"/>
      <c r="B33" s="132" t="s">
        <v>190</v>
      </c>
      <c r="C33" s="111" t="s">
        <v>191</v>
      </c>
      <c r="D33" s="112" t="s">
        <v>141</v>
      </c>
      <c r="E33" s="131"/>
    </row>
    <row r="34" customFormat="false" ht="24.95" hidden="false" customHeight="false" outlineLevel="0" collapsed="false">
      <c r="A34" s="123"/>
      <c r="B34" s="133" t="s">
        <v>192</v>
      </c>
      <c r="C34" s="115" t="s">
        <v>193</v>
      </c>
      <c r="D34" s="135" t="s">
        <v>141</v>
      </c>
      <c r="E34" s="122"/>
    </row>
    <row r="35" customFormat="false" ht="33.75" hidden="false" customHeight="true" outlineLevel="0" collapsed="false">
      <c r="A35" s="117" t="s">
        <v>194</v>
      </c>
      <c r="B35" s="136" t="n">
        <v>11</v>
      </c>
      <c r="C35" s="137" t="s">
        <v>195</v>
      </c>
      <c r="D35" s="138" t="s">
        <v>141</v>
      </c>
      <c r="E35" s="139"/>
    </row>
    <row r="36" customFormat="false" ht="54.75" hidden="false" customHeight="true" outlineLevel="0" collapsed="false">
      <c r="A36" s="117" t="s">
        <v>196</v>
      </c>
      <c r="B36" s="136" t="n">
        <v>12</v>
      </c>
      <c r="C36" s="137" t="s">
        <v>197</v>
      </c>
      <c r="D36" s="138" t="s">
        <v>141</v>
      </c>
      <c r="E36" s="139"/>
    </row>
    <row r="37" customFormat="false" ht="45.95" hidden="false" customHeight="false" outlineLevel="0" collapsed="false">
      <c r="A37" s="117" t="s">
        <v>198</v>
      </c>
      <c r="B37" s="136" t="n">
        <v>13</v>
      </c>
      <c r="C37" s="137" t="s">
        <v>199</v>
      </c>
      <c r="D37" s="138" t="s">
        <v>141</v>
      </c>
      <c r="E37" s="139"/>
    </row>
    <row r="38" customFormat="false" ht="46.5" hidden="false" customHeight="true" outlineLevel="0" collapsed="false">
      <c r="A38" s="117" t="s">
        <v>200</v>
      </c>
      <c r="B38" s="136" t="n">
        <v>14</v>
      </c>
      <c r="C38" s="137" t="s">
        <v>201</v>
      </c>
      <c r="D38" s="138" t="s">
        <v>202</v>
      </c>
      <c r="E38" s="139"/>
    </row>
    <row r="39" customFormat="false" ht="46.5" hidden="false" customHeight="true" outlineLevel="0" collapsed="false">
      <c r="A39" s="140" t="s">
        <v>203</v>
      </c>
      <c r="B39" s="141" t="n">
        <v>15</v>
      </c>
      <c r="C39" s="127" t="s">
        <v>204</v>
      </c>
      <c r="D39" s="103" t="s">
        <v>202</v>
      </c>
      <c r="E39" s="104"/>
    </row>
    <row r="40" customFormat="false" ht="15.8" hidden="false" customHeight="false" outlineLevel="0" collapsed="false">
      <c r="A40" s="142" t="s">
        <v>205</v>
      </c>
      <c r="B40" s="142"/>
      <c r="C40" s="142"/>
      <c r="D40" s="142"/>
      <c r="E40" s="142"/>
    </row>
  </sheetData>
  <mergeCells count="15">
    <mergeCell ref="A1:E1"/>
    <mergeCell ref="B3:E3"/>
    <mergeCell ref="B4:C4"/>
    <mergeCell ref="B6:C6"/>
    <mergeCell ref="B7:C7"/>
    <mergeCell ref="A10:A11"/>
    <mergeCell ref="A12:A14"/>
    <mergeCell ref="A15:A16"/>
    <mergeCell ref="A17:A18"/>
    <mergeCell ref="A19:A21"/>
    <mergeCell ref="A22:A23"/>
    <mergeCell ref="A24:A28"/>
    <mergeCell ref="A29:A31"/>
    <mergeCell ref="A32:A34"/>
    <mergeCell ref="A40:E40"/>
  </mergeCells>
  <dataValidations count="1">
    <dataValidation allowBlank="true" operator="equal" showDropDown="false" showErrorMessage="true" showInputMessage="false" sqref="E10" type="none">
      <formula1>0</formula1>
      <formula2>0</formula2>
    </dataValidation>
  </dataValidations>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rowBreaks count="1" manualBreakCount="1">
    <brk id="23"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Q1048576"/>
  <sheetViews>
    <sheetView showFormulas="false" showGridLines="true" showRowColHeaders="true" showZeros="true" rightToLeft="false" tabSelected="false" showOutlineSymbols="true" defaultGridColor="false" view="normal" topLeftCell="N1" colorId="26" zoomScale="75" zoomScaleNormal="75" zoomScalePageLayoutView="100" workbookViewId="0">
      <selection pane="topLeft" activeCell="Z415" activeCellId="0" sqref="Z415"/>
    </sheetView>
  </sheetViews>
  <sheetFormatPr defaultRowHeight="14.15" zeroHeight="false" outlineLevelRow="0" outlineLevelCol="0"/>
  <cols>
    <col collapsed="false" customWidth="true" hidden="false" outlineLevel="0" max="1" min="1" style="143" width="2.32"/>
    <col collapsed="false" customWidth="true" hidden="false" outlineLevel="0" max="2" min="2" style="144" width="2.32"/>
    <col collapsed="false" customWidth="true" hidden="false" outlineLevel="0" max="13" min="3" style="144" width="10.5"/>
    <col collapsed="false" customWidth="true" hidden="false" outlineLevel="0" max="14" min="14" style="144" width="2.32"/>
    <col collapsed="false" customWidth="true" hidden="false" outlineLevel="0" max="1022" min="15" style="144" width="10.5"/>
    <col collapsed="false" customWidth="true" hidden="false" outlineLevel="0" max="1025" min="1023" style="145" width="10.5"/>
  </cols>
  <sheetData>
    <row r="1" customFormat="false" ht="14.15" hidden="false" customHeight="true" outlineLevel="0" collapsed="false">
      <c r="A1" s="146" t="n">
        <v>1</v>
      </c>
      <c r="B1" s="147"/>
      <c r="C1" s="148"/>
      <c r="D1" s="148"/>
      <c r="E1" s="148"/>
      <c r="F1" s="148"/>
      <c r="G1" s="148"/>
      <c r="H1" s="148"/>
      <c r="I1" s="148"/>
      <c r="J1" s="148"/>
      <c r="K1" s="148"/>
      <c r="L1" s="148"/>
      <c r="M1" s="149"/>
      <c r="O1" s="150" t="s">
        <v>206</v>
      </c>
      <c r="P1" s="151"/>
      <c r="Q1" s="151"/>
      <c r="R1" s="151"/>
      <c r="S1" s="151"/>
      <c r="T1" s="151"/>
      <c r="U1" s="151"/>
      <c r="V1" s="151"/>
      <c r="W1" s="151"/>
      <c r="X1" s="151"/>
      <c r="Y1" s="152"/>
      <c r="AA1" s="153" t="s">
        <v>207</v>
      </c>
    </row>
    <row r="2" customFormat="false" ht="14.15" hidden="false" customHeight="true" outlineLevel="0" collapsed="false">
      <c r="A2" s="146" t="n">
        <v>2</v>
      </c>
      <c r="B2" s="154"/>
      <c r="C2" s="155"/>
      <c r="D2" s="155"/>
      <c r="E2" s="155"/>
      <c r="F2" s="155"/>
      <c r="G2" s="155"/>
      <c r="H2" s="156" t="s">
        <v>208</v>
      </c>
      <c r="I2" s="155"/>
      <c r="J2" s="155"/>
      <c r="K2" s="155"/>
      <c r="L2" s="155"/>
      <c r="M2" s="157"/>
      <c r="O2" s="158"/>
      <c r="T2" s="159" t="s">
        <v>208</v>
      </c>
      <c r="Y2" s="160"/>
      <c r="AA2" s="161" t="s">
        <v>209</v>
      </c>
    </row>
    <row r="3" customFormat="false" ht="14.15" hidden="false" customHeight="true" outlineLevel="0" collapsed="false">
      <c r="A3" s="146" t="n">
        <v>3</v>
      </c>
      <c r="B3" s="154"/>
      <c r="C3" s="155"/>
      <c r="D3" s="155"/>
      <c r="E3" s="155"/>
      <c r="F3" s="155"/>
      <c r="G3" s="155"/>
      <c r="H3" s="156" t="s">
        <v>210</v>
      </c>
      <c r="I3" s="155"/>
      <c r="J3" s="155"/>
      <c r="K3" s="155"/>
      <c r="L3" s="155"/>
      <c r="M3" s="157"/>
      <c r="O3" s="158"/>
      <c r="T3" s="159" t="s">
        <v>210</v>
      </c>
      <c r="Y3" s="160"/>
      <c r="AA3" s="162" t="str">
        <f aca="false">IF(AB7="","",AB7)</f>
        <v/>
      </c>
    </row>
    <row r="4" customFormat="false" ht="14.15" hidden="false" customHeight="true" outlineLevel="0" collapsed="false">
      <c r="A4" s="146" t="n">
        <v>4</v>
      </c>
      <c r="B4" s="154"/>
      <c r="C4" s="155"/>
      <c r="D4" s="155"/>
      <c r="E4" s="155"/>
      <c r="F4" s="155"/>
      <c r="G4" s="155"/>
      <c r="H4" s="155"/>
      <c r="I4" s="155"/>
      <c r="J4" s="155"/>
      <c r="K4" s="155"/>
      <c r="L4" s="155"/>
      <c r="M4" s="157"/>
      <c r="O4" s="158"/>
      <c r="T4" s="143"/>
      <c r="Y4" s="160"/>
      <c r="AA4" s="163" t="s">
        <v>211</v>
      </c>
      <c r="AB4" s="164" t="s">
        <v>212</v>
      </c>
    </row>
    <row r="5" customFormat="false" ht="14.15" hidden="false" customHeight="true" outlineLevel="0" collapsed="false">
      <c r="A5" s="146" t="n">
        <v>5</v>
      </c>
      <c r="B5" s="154"/>
      <c r="C5" s="155"/>
      <c r="D5" s="155"/>
      <c r="E5" s="155"/>
      <c r="F5" s="155"/>
      <c r="G5" s="155"/>
      <c r="H5" s="156" t="s">
        <v>213</v>
      </c>
      <c r="I5" s="155"/>
      <c r="J5" s="155"/>
      <c r="K5" s="155"/>
      <c r="L5" s="155"/>
      <c r="M5" s="157"/>
      <c r="O5" s="158"/>
      <c r="T5" s="159" t="s">
        <v>213</v>
      </c>
      <c r="Y5" s="160"/>
    </row>
    <row r="6" customFormat="false" ht="14.15" hidden="false" customHeight="true" outlineLevel="0" collapsed="false">
      <c r="A6" s="146" t="n">
        <v>6</v>
      </c>
      <c r="B6" s="165"/>
      <c r="C6" s="166"/>
      <c r="D6" s="166"/>
      <c r="E6" s="166"/>
      <c r="F6" s="166"/>
      <c r="G6" s="166"/>
      <c r="H6" s="166"/>
      <c r="I6" s="166"/>
      <c r="J6" s="166"/>
      <c r="K6" s="166"/>
      <c r="L6" s="166"/>
      <c r="M6" s="167"/>
      <c r="O6" s="168"/>
      <c r="P6" s="169"/>
      <c r="Q6" s="169"/>
      <c r="R6" s="169"/>
      <c r="S6" s="169"/>
      <c r="T6" s="169"/>
      <c r="U6" s="169"/>
      <c r="V6" s="169"/>
      <c r="W6" s="169"/>
      <c r="X6" s="169"/>
      <c r="Y6" s="170"/>
      <c r="AA6" s="171" t="s">
        <v>214</v>
      </c>
      <c r="AB6" s="144" t="s">
        <v>215</v>
      </c>
      <c r="AD6" s="144" t="s">
        <v>216</v>
      </c>
    </row>
    <row r="7" customFormat="false" ht="14.15" hidden="false" customHeight="true" outlineLevel="0" collapsed="false">
      <c r="A7" s="146" t="n">
        <v>7</v>
      </c>
      <c r="O7" s="144" t="s">
        <v>217</v>
      </c>
      <c r="P7" s="172"/>
      <c r="Q7" s="173"/>
      <c r="W7" s="144" t="s">
        <v>218</v>
      </c>
      <c r="X7" s="174" t="str">
        <f aca="false">IF(Y7&lt;&gt;"",Y7,IF(AB9="","",AB9))</f>
        <v>Eugene Mah</v>
      </c>
      <c r="Y7" s="175" t="s">
        <v>219</v>
      </c>
      <c r="AA7" s="163" t="s">
        <v>207</v>
      </c>
      <c r="AB7" s="176"/>
      <c r="AC7" s="177" t="str">
        <f aca="false">IF(AB7&lt;&gt;AD7,"Change","")</f>
        <v>Change</v>
      </c>
      <c r="AD7" s="178" t="str">
        <f aca="false">IF(OR(AA2="",AA2=0),"",AA2)</f>
        <v>Page1,HVLPage,ExpChart,ImgQuality,Compg1,GraphAcryl,LeedsTO10</v>
      </c>
    </row>
    <row r="8" customFormat="false" ht="14.15" hidden="false" customHeight="true" outlineLevel="0" collapsed="false">
      <c r="A8" s="146" t="n">
        <v>8</v>
      </c>
      <c r="G8" s="179"/>
      <c r="H8" s="179" t="s">
        <v>220</v>
      </c>
      <c r="O8" s="144" t="s">
        <v>221</v>
      </c>
      <c r="P8" s="180" t="str">
        <f aca="false">IF(AB8="","",AB8)</f>
        <v/>
      </c>
      <c r="Q8" s="181"/>
      <c r="T8" s="182" t="s">
        <v>220</v>
      </c>
      <c r="W8" s="183"/>
      <c r="X8" s="183"/>
      <c r="Y8" s="184"/>
      <c r="AA8" s="163" t="s">
        <v>222</v>
      </c>
      <c r="AB8" s="185"/>
      <c r="AC8" s="177" t="str">
        <f aca="false">IF(AB8&lt;&gt;AD8,"Change","")</f>
        <v/>
      </c>
      <c r="AD8" s="186" t="str">
        <f aca="false">IF(P7="","",P7)</f>
        <v/>
      </c>
    </row>
    <row r="9" customFormat="false" ht="14.15" hidden="false" customHeight="true" outlineLevel="0" collapsed="false">
      <c r="A9" s="146" t="n">
        <v>9</v>
      </c>
      <c r="B9" s="187"/>
      <c r="C9" s="188"/>
      <c r="D9" s="189" t="s">
        <v>18</v>
      </c>
      <c r="E9" s="188"/>
      <c r="F9" s="188"/>
      <c r="G9" s="188"/>
      <c r="H9" s="188"/>
      <c r="I9" s="188"/>
      <c r="J9" s="188"/>
      <c r="K9" s="188"/>
      <c r="L9" s="188"/>
      <c r="M9" s="190"/>
      <c r="O9" s="191"/>
      <c r="P9" s="192" t="s">
        <v>18</v>
      </c>
      <c r="Q9" s="151"/>
      <c r="R9" s="151"/>
      <c r="S9" s="193" t="s">
        <v>223</v>
      </c>
      <c r="T9" s="151"/>
      <c r="U9" s="151"/>
      <c r="V9" s="151"/>
      <c r="W9" s="193" t="s">
        <v>223</v>
      </c>
      <c r="X9" s="151"/>
      <c r="Y9" s="152"/>
      <c r="AA9" s="163" t="s">
        <v>224</v>
      </c>
      <c r="AB9" s="194"/>
      <c r="AC9" s="177" t="str">
        <f aca="false">IF(AB9&lt;&gt;AD9,"Change","")</f>
        <v>Change</v>
      </c>
      <c r="AD9" s="195" t="str">
        <f aca="false">IF(X7="","",X7)</f>
        <v>Eugene Mah</v>
      </c>
      <c r="AH9" s="143" t="s">
        <v>225</v>
      </c>
      <c r="AI9" s="143" t="s">
        <v>226</v>
      </c>
      <c r="AJ9" s="143" t="s">
        <v>227</v>
      </c>
      <c r="AK9" s="143" t="s">
        <v>228</v>
      </c>
      <c r="AL9" s="143" t="s">
        <v>229</v>
      </c>
      <c r="AM9" s="143" t="s">
        <v>230</v>
      </c>
      <c r="AN9" s="143" t="s">
        <v>231</v>
      </c>
      <c r="AO9" s="143" t="s">
        <v>232</v>
      </c>
      <c r="AP9" s="143" t="s">
        <v>233</v>
      </c>
      <c r="AQ9" s="143" t="s">
        <v>234</v>
      </c>
    </row>
    <row r="10" customFormat="false" ht="14.15" hidden="false" customHeight="true" outlineLevel="0" collapsed="false">
      <c r="A10" s="146" t="n">
        <v>10</v>
      </c>
      <c r="B10" s="196"/>
      <c r="C10" s="197"/>
      <c r="E10" s="163" t="s">
        <v>235</v>
      </c>
      <c r="F10" s="198" t="str">
        <f aca="false">IF(R10="","",R10)</f>
        <v/>
      </c>
      <c r="G10" s="198"/>
      <c r="J10" s="163" t="s">
        <v>236</v>
      </c>
      <c r="K10" s="199" t="str">
        <f aca="false">IF(V10="","",V10)</f>
        <v/>
      </c>
      <c r="L10" s="199"/>
      <c r="M10" s="200"/>
      <c r="O10" s="158"/>
      <c r="Q10" s="163" t="s">
        <v>235</v>
      </c>
      <c r="R10" s="174" t="str">
        <f aca="false">IF(S10&lt;&gt;"",S10,IF(AB10="","",AB10))</f>
        <v/>
      </c>
      <c r="S10" s="175"/>
      <c r="U10" s="163" t="s">
        <v>236</v>
      </c>
      <c r="V10" s="174" t="str">
        <f aca="false">IF(W10&lt;&gt;"",W10,IF(AB15="","",AB15))</f>
        <v/>
      </c>
      <c r="W10" s="175"/>
      <c r="Y10" s="160"/>
      <c r="AA10" s="163" t="s">
        <v>235</v>
      </c>
      <c r="AB10" s="194"/>
      <c r="AC10" s="177" t="str">
        <f aca="false">IF(AB10&lt;&gt;AD10,"Change","")</f>
        <v/>
      </c>
      <c r="AD10" s="195" t="str">
        <f aca="false">IF(R10="","",R10)</f>
        <v/>
      </c>
      <c r="AH10" s="201" t="n">
        <v>24</v>
      </c>
      <c r="AI10" s="202" t="n">
        <v>50</v>
      </c>
      <c r="AJ10" s="203" t="n">
        <v>0</v>
      </c>
      <c r="AK10" s="202" t="str">
        <f aca="false">IF($V$21="","",$V$21)</f>
        <v/>
      </c>
      <c r="AL10" s="202" t="str">
        <f aca="false">IF($V$24="","",$V$24)</f>
        <v/>
      </c>
      <c r="AM10" s="202"/>
      <c r="AN10" s="202"/>
      <c r="AO10" s="202"/>
      <c r="AP10" s="202"/>
      <c r="AQ10" s="204"/>
    </row>
    <row r="11" customFormat="false" ht="14.15" hidden="false" customHeight="true" outlineLevel="0" collapsed="false">
      <c r="A11" s="146" t="n">
        <v>11</v>
      </c>
      <c r="B11" s="196"/>
      <c r="C11" s="197"/>
      <c r="E11" s="163" t="s">
        <v>237</v>
      </c>
      <c r="F11" s="205" t="str">
        <f aca="false">IF(R11="","",R11)</f>
        <v/>
      </c>
      <c r="G11" s="205"/>
      <c r="J11" s="163" t="s">
        <v>238</v>
      </c>
      <c r="K11" s="199" t="str">
        <f aca="false">IF(V11="","",V11)</f>
        <v/>
      </c>
      <c r="L11" s="199"/>
      <c r="M11" s="200"/>
      <c r="O11" s="158"/>
      <c r="Q11" s="163" t="s">
        <v>237</v>
      </c>
      <c r="R11" s="174" t="str">
        <f aca="false">IF(S11&lt;&gt;"",S11,IF(AB11="","",AB11))</f>
        <v/>
      </c>
      <c r="S11" s="175"/>
      <c r="U11" s="163" t="s">
        <v>238</v>
      </c>
      <c r="V11" s="174" t="str">
        <f aca="false">IF(W11&lt;&gt;"",W11,IF(AB16="","",AB16))</f>
        <v/>
      </c>
      <c r="W11" s="175"/>
      <c r="Y11" s="160"/>
      <c r="AA11" s="163" t="s">
        <v>237</v>
      </c>
      <c r="AB11" s="194"/>
      <c r="AC11" s="177" t="str">
        <f aca="false">IF(AB11&lt;&gt;AD11,"Change","")</f>
        <v/>
      </c>
      <c r="AD11" s="195" t="str">
        <f aca="false">IF(R11="","",R11)</f>
        <v/>
      </c>
      <c r="AH11" s="206" t="n">
        <v>24</v>
      </c>
      <c r="AI11" s="207" t="n">
        <v>50</v>
      </c>
      <c r="AJ11" s="208" t="n">
        <v>0</v>
      </c>
      <c r="AK11" s="207" t="str">
        <f aca="false">IF($V$21="","",$V$21)</f>
        <v/>
      </c>
      <c r="AL11" s="207" t="str">
        <f aca="false">IF($V$24="","",$V$24)</f>
        <v/>
      </c>
      <c r="AM11" s="207"/>
      <c r="AN11" s="207"/>
      <c r="AO11" s="207"/>
      <c r="AP11" s="207"/>
      <c r="AQ11" s="209"/>
    </row>
    <row r="12" customFormat="false" ht="14.15" hidden="false" customHeight="true" outlineLevel="0" collapsed="false">
      <c r="A12" s="146" t="n">
        <v>12</v>
      </c>
      <c r="B12" s="196"/>
      <c r="C12" s="197"/>
      <c r="E12" s="163" t="s">
        <v>239</v>
      </c>
      <c r="F12" s="205" t="str">
        <f aca="false">IF(R12="","",R12)</f>
        <v/>
      </c>
      <c r="G12" s="205"/>
      <c r="J12" s="163" t="s">
        <v>240</v>
      </c>
      <c r="K12" s="210" t="str">
        <f aca="false">IF(V12="","",V12)</f>
        <v/>
      </c>
      <c r="L12" s="210"/>
      <c r="M12" s="200"/>
      <c r="O12" s="158"/>
      <c r="Q12" s="163" t="s">
        <v>239</v>
      </c>
      <c r="R12" s="174" t="str">
        <f aca="false">IF(S12&lt;&gt;"",S12,IF(AB12="","",AB12))</f>
        <v/>
      </c>
      <c r="S12" s="175"/>
      <c r="U12" s="163" t="s">
        <v>240</v>
      </c>
      <c r="V12" s="211" t="str">
        <f aca="false">IF(W12&lt;&gt;"",W12,IF(AB17="","",AB17))</f>
        <v/>
      </c>
      <c r="W12" s="212"/>
      <c r="Y12" s="160"/>
      <c r="AA12" s="163" t="s">
        <v>239</v>
      </c>
      <c r="AB12" s="194"/>
      <c r="AC12" s="177" t="str">
        <f aca="false">IF(AB12&lt;&gt;AD12,"Change","")</f>
        <v/>
      </c>
      <c r="AD12" s="195" t="str">
        <f aca="false">IF(R12="","",R12)</f>
        <v/>
      </c>
      <c r="AH12" s="206" t="n">
        <v>24</v>
      </c>
      <c r="AI12" s="207" t="n">
        <v>50</v>
      </c>
      <c r="AJ12" s="208" t="n">
        <v>0.3</v>
      </c>
      <c r="AK12" s="207" t="str">
        <f aca="false">IF($V$21="","",$V$21)</f>
        <v/>
      </c>
      <c r="AL12" s="207" t="str">
        <f aca="false">IF($V$24="","",$V$24)</f>
        <v/>
      </c>
      <c r="AM12" s="207"/>
      <c r="AN12" s="207"/>
      <c r="AO12" s="207"/>
      <c r="AP12" s="207"/>
      <c r="AQ12" s="209"/>
    </row>
    <row r="13" customFormat="false" ht="14.15" hidden="false" customHeight="true" outlineLevel="0" collapsed="false">
      <c r="A13" s="146" t="n">
        <v>13</v>
      </c>
      <c r="B13" s="196"/>
      <c r="C13" s="197"/>
      <c r="E13" s="163" t="s">
        <v>241</v>
      </c>
      <c r="F13" s="205" t="str">
        <f aca="false">IF(R13="","",R13)</f>
        <v/>
      </c>
      <c r="G13" s="205"/>
      <c r="J13" s="163" t="s">
        <v>242</v>
      </c>
      <c r="K13" s="199" t="str">
        <f aca="false">IF(V13="","",V13)</f>
        <v/>
      </c>
      <c r="L13" s="199"/>
      <c r="M13" s="200"/>
      <c r="O13" s="158"/>
      <c r="Q13" s="163" t="s">
        <v>241</v>
      </c>
      <c r="R13" s="213" t="str">
        <f aca="false">IF(S13&lt;&gt;"",S13,IF(AB13="","",AB13))</f>
        <v/>
      </c>
      <c r="S13" s="214"/>
      <c r="U13" s="163" t="s">
        <v>242</v>
      </c>
      <c r="V13" s="213" t="str">
        <f aca="false">IF(W13&lt;&gt;"",W13,IF(AB18="","",AB18))</f>
        <v/>
      </c>
      <c r="W13" s="175"/>
      <c r="Y13" s="160"/>
      <c r="AA13" s="163" t="s">
        <v>241</v>
      </c>
      <c r="AB13" s="194"/>
      <c r="AC13" s="177" t="str">
        <f aca="false">IF(AB13&lt;&gt;AD13,"Change","")</f>
        <v/>
      </c>
      <c r="AD13" s="195" t="str">
        <f aca="false">IF(R13="","",R13)</f>
        <v/>
      </c>
      <c r="AH13" s="206" t="n">
        <v>24</v>
      </c>
      <c r="AI13" s="207" t="n">
        <v>50</v>
      </c>
      <c r="AJ13" s="208" t="n">
        <v>0.3</v>
      </c>
      <c r="AK13" s="207" t="str">
        <f aca="false">IF($V$21="","",$V$21)</f>
        <v/>
      </c>
      <c r="AL13" s="207" t="str">
        <f aca="false">IF($V$24="","",$V$24)</f>
        <v/>
      </c>
      <c r="AM13" s="207"/>
      <c r="AN13" s="207"/>
      <c r="AO13" s="207"/>
      <c r="AP13" s="207"/>
      <c r="AQ13" s="209"/>
    </row>
    <row r="14" customFormat="false" ht="14.15" hidden="false" customHeight="true" outlineLevel="0" collapsed="false">
      <c r="A14" s="146" t="n">
        <v>14</v>
      </c>
      <c r="B14" s="196"/>
      <c r="C14" s="197"/>
      <c r="M14" s="200"/>
      <c r="O14" s="158"/>
      <c r="Q14" s="163" t="s">
        <v>243</v>
      </c>
      <c r="R14" s="174" t="str">
        <f aca="false">IF(S14&lt;&gt;"",S14,IF(AB14="","",AB14))</f>
        <v/>
      </c>
      <c r="S14" s="175"/>
      <c r="U14" s="163" t="s">
        <v>244</v>
      </c>
      <c r="V14" s="213" t="str">
        <f aca="false">IF(W14&lt;&gt;"",W14,IF(AB19="","",AB19))</f>
        <v/>
      </c>
      <c r="W14" s="175"/>
      <c r="Y14" s="160"/>
      <c r="AA14" s="163" t="s">
        <v>243</v>
      </c>
      <c r="AB14" s="215"/>
      <c r="AC14" s="177" t="str">
        <f aca="false">IF(AB14&lt;&gt;AD14,"Change","")</f>
        <v/>
      </c>
      <c r="AD14" s="195" t="str">
        <f aca="false">IF(R14="","",R14)</f>
        <v/>
      </c>
      <c r="AH14" s="206" t="n">
        <v>24</v>
      </c>
      <c r="AI14" s="207" t="n">
        <v>50</v>
      </c>
      <c r="AJ14" s="208" t="n">
        <v>0.4</v>
      </c>
      <c r="AK14" s="207" t="str">
        <f aca="false">IF($V$21="","",$V$21)</f>
        <v/>
      </c>
      <c r="AL14" s="207" t="str">
        <f aca="false">IF($V$24="","",$V$24)</f>
        <v/>
      </c>
      <c r="AM14" s="207"/>
      <c r="AN14" s="207"/>
      <c r="AO14" s="207"/>
      <c r="AP14" s="207"/>
      <c r="AQ14" s="209"/>
    </row>
    <row r="15" customFormat="false" ht="14.15" hidden="false" customHeight="true" outlineLevel="0" collapsed="false">
      <c r="A15" s="146" t="n">
        <v>15</v>
      </c>
      <c r="B15" s="196"/>
      <c r="C15" s="197"/>
      <c r="D15" s="216" t="s">
        <v>245</v>
      </c>
      <c r="M15" s="200"/>
      <c r="O15" s="158"/>
      <c r="Y15" s="160"/>
      <c r="AA15" s="163" t="s">
        <v>236</v>
      </c>
      <c r="AB15" s="194"/>
      <c r="AC15" s="177" t="str">
        <f aca="false">IF(AB15&lt;&gt;AD15,"Change","")</f>
        <v/>
      </c>
      <c r="AD15" s="195" t="str">
        <f aca="false">IF(V10="","",V10)</f>
        <v/>
      </c>
      <c r="AH15" s="206" t="n">
        <v>24</v>
      </c>
      <c r="AI15" s="207" t="n">
        <v>50</v>
      </c>
      <c r="AJ15" s="208" t="n">
        <v>0.4</v>
      </c>
      <c r="AK15" s="207" t="str">
        <f aca="false">IF($V$21="","",$V$21)</f>
        <v/>
      </c>
      <c r="AL15" s="207" t="str">
        <f aca="false">IF($V$24="","",$V$24)</f>
        <v/>
      </c>
      <c r="AM15" s="207"/>
      <c r="AN15" s="207"/>
      <c r="AO15" s="207"/>
      <c r="AP15" s="207"/>
      <c r="AQ15" s="209"/>
    </row>
    <row r="16" customFormat="false" ht="14.15" hidden="false" customHeight="true" outlineLevel="0" collapsed="false">
      <c r="A16" s="146" t="n">
        <v>16</v>
      </c>
      <c r="B16" s="196"/>
      <c r="C16" s="197"/>
      <c r="E16" s="163" t="s">
        <v>246</v>
      </c>
      <c r="F16" s="198" t="str">
        <f aca="false">IF(R17="","",R17)</f>
        <v/>
      </c>
      <c r="G16" s="198"/>
      <c r="J16" s="163" t="s">
        <v>247</v>
      </c>
      <c r="K16" s="210" t="str">
        <f aca="false">IF(V17="","",V17)</f>
        <v/>
      </c>
      <c r="L16" s="210"/>
      <c r="M16" s="200"/>
      <c r="O16" s="158"/>
      <c r="P16" s="216" t="s">
        <v>245</v>
      </c>
      <c r="Y16" s="160"/>
      <c r="AA16" s="163" t="s">
        <v>238</v>
      </c>
      <c r="AB16" s="194"/>
      <c r="AC16" s="177" t="str">
        <f aca="false">IF(AB16&lt;&gt;AD16,"Change","")</f>
        <v/>
      </c>
      <c r="AD16" s="195" t="str">
        <f aca="false">IF(V11="","",V11)</f>
        <v/>
      </c>
      <c r="AH16" s="206" t="n">
        <v>24</v>
      </c>
      <c r="AI16" s="207" t="n">
        <v>50</v>
      </c>
      <c r="AJ16" s="208" t="n">
        <v>0.5</v>
      </c>
      <c r="AK16" s="207" t="str">
        <f aca="false">IF($V$21="","",$V$21)</f>
        <v/>
      </c>
      <c r="AL16" s="207" t="str">
        <f aca="false">IF($V$24="","",$V$24)</f>
        <v/>
      </c>
      <c r="AM16" s="207"/>
      <c r="AN16" s="207"/>
      <c r="AO16" s="207"/>
      <c r="AP16" s="207"/>
      <c r="AQ16" s="209"/>
    </row>
    <row r="17" customFormat="false" ht="14.15" hidden="false" customHeight="true" outlineLevel="0" collapsed="false">
      <c r="A17" s="146" t="n">
        <v>17</v>
      </c>
      <c r="B17" s="196"/>
      <c r="C17" s="197"/>
      <c r="E17" s="163" t="s">
        <v>120</v>
      </c>
      <c r="F17" s="198" t="str">
        <f aca="false">IF(R18="","",R18)</f>
        <v/>
      </c>
      <c r="G17" s="198"/>
      <c r="J17" s="163" t="s">
        <v>248</v>
      </c>
      <c r="K17" s="199" t="str">
        <f aca="false">IF(V18="","",V18)</f>
        <v/>
      </c>
      <c r="L17" s="199"/>
      <c r="M17" s="200"/>
      <c r="O17" s="158"/>
      <c r="Q17" s="163" t="s">
        <v>246</v>
      </c>
      <c r="R17" s="174" t="str">
        <f aca="false">IF(S17&lt;&gt;"",S17,IF(AB21="","",AB21))</f>
        <v/>
      </c>
      <c r="S17" s="175"/>
      <c r="U17" s="163" t="s">
        <v>247</v>
      </c>
      <c r="V17" s="211" t="str">
        <f aca="false">IF(W17&lt;&gt;"",W17,IF(AB24="","",AB24))</f>
        <v/>
      </c>
      <c r="W17" s="212"/>
      <c r="Y17" s="160"/>
      <c r="AA17" s="163" t="s">
        <v>240</v>
      </c>
      <c r="AB17" s="217"/>
      <c r="AC17" s="177" t="str">
        <f aca="false">IF(AB17&lt;&gt;AD17,"Change","")</f>
        <v/>
      </c>
      <c r="AD17" s="218" t="str">
        <f aca="false">IF(V12="","",V12)</f>
        <v/>
      </c>
      <c r="AH17" s="206" t="n">
        <v>24</v>
      </c>
      <c r="AI17" s="207" t="n">
        <v>50</v>
      </c>
      <c r="AJ17" s="208" t="n">
        <v>0.5</v>
      </c>
      <c r="AK17" s="207" t="str">
        <f aca="false">IF($V$21="","",$V$21)</f>
        <v/>
      </c>
      <c r="AL17" s="207" t="str">
        <f aca="false">IF($V$24="","",$V$24)</f>
        <v/>
      </c>
      <c r="AM17" s="207"/>
      <c r="AN17" s="207"/>
      <c r="AO17" s="207"/>
      <c r="AP17" s="207"/>
      <c r="AQ17" s="209"/>
    </row>
    <row r="18" customFormat="false" ht="14.15" hidden="false" customHeight="true" outlineLevel="0" collapsed="false">
      <c r="A18" s="146" t="n">
        <v>18</v>
      </c>
      <c r="B18" s="196"/>
      <c r="C18" s="197"/>
      <c r="E18" s="163" t="s">
        <v>249</v>
      </c>
      <c r="F18" s="198" t="str">
        <f aca="false">IF(R19="","",R19)</f>
        <v/>
      </c>
      <c r="G18" s="198"/>
      <c r="J18" s="163" t="s">
        <v>250</v>
      </c>
      <c r="K18" s="199" t="str">
        <f aca="false">IF(V19="","",V19)</f>
        <v/>
      </c>
      <c r="L18" s="199"/>
      <c r="M18" s="200"/>
      <c r="O18" s="158"/>
      <c r="Q18" s="163" t="s">
        <v>120</v>
      </c>
      <c r="R18" s="174" t="str">
        <f aca="false">IF(S18&lt;&gt;"",S18,IF(AB22="","",AB22))</f>
        <v/>
      </c>
      <c r="S18" s="175"/>
      <c r="U18" s="163" t="s">
        <v>248</v>
      </c>
      <c r="V18" s="213" t="str">
        <f aca="false">IF(W18&lt;&gt;"",W18,IF(AB25="","",AB25))</f>
        <v/>
      </c>
      <c r="W18" s="175"/>
      <c r="Y18" s="160"/>
      <c r="AA18" s="163" t="s">
        <v>242</v>
      </c>
      <c r="AB18" s="194"/>
      <c r="AC18" s="177" t="str">
        <f aca="false">IF(AB18&lt;&gt;AD18,"Change","")</f>
        <v/>
      </c>
      <c r="AD18" s="195" t="str">
        <f aca="false">IF(V13="","",V13)</f>
        <v/>
      </c>
      <c r="AH18" s="219" t="n">
        <v>25</v>
      </c>
      <c r="AI18" s="220" t="n">
        <v>50</v>
      </c>
      <c r="AJ18" s="221" t="n">
        <v>0</v>
      </c>
      <c r="AK18" s="220" t="str">
        <f aca="false">IF($V$21="","",$V$21)</f>
        <v/>
      </c>
      <c r="AL18" s="220" t="str">
        <f aca="false">IF($V$24="","",$V$24)</f>
        <v/>
      </c>
      <c r="AM18" s="220"/>
      <c r="AN18" s="220"/>
      <c r="AO18" s="220"/>
      <c r="AP18" s="220"/>
      <c r="AQ18" s="222"/>
    </row>
    <row r="19" customFormat="false" ht="14.15" hidden="false" customHeight="true" outlineLevel="0" collapsed="false">
      <c r="A19" s="146" t="n">
        <v>19</v>
      </c>
      <c r="B19" s="196"/>
      <c r="C19" s="197"/>
      <c r="M19" s="200"/>
      <c r="O19" s="158"/>
      <c r="Q19" s="163" t="s">
        <v>249</v>
      </c>
      <c r="R19" s="213" t="str">
        <f aca="false">IF(S19&lt;&gt;"",S19,IF(AB23="","",AB23))</f>
        <v/>
      </c>
      <c r="S19" s="175"/>
      <c r="U19" s="163" t="s">
        <v>250</v>
      </c>
      <c r="V19" s="213" t="str">
        <f aca="false">IF(W19&lt;&gt;"",W19,IF(AB26="","",AB26))</f>
        <v/>
      </c>
      <c r="W19" s="175"/>
      <c r="Y19" s="160"/>
      <c r="AA19" s="163" t="s">
        <v>251</v>
      </c>
      <c r="AB19" s="194"/>
      <c r="AC19" s="177" t="str">
        <f aca="false">IF(AB19&lt;&gt;AD19,"Change","")</f>
        <v/>
      </c>
      <c r="AD19" s="195" t="str">
        <f aca="false">IF(V14="","",V14)</f>
        <v/>
      </c>
      <c r="AH19" s="206" t="n">
        <v>25</v>
      </c>
      <c r="AI19" s="207" t="n">
        <v>50</v>
      </c>
      <c r="AJ19" s="208" t="n">
        <v>0</v>
      </c>
      <c r="AK19" s="207" t="str">
        <f aca="false">IF($V$21="","",$V$21)</f>
        <v/>
      </c>
      <c r="AL19" s="207" t="str">
        <f aca="false">IF($V$24="","",$V$24)</f>
        <v/>
      </c>
      <c r="AM19" s="207"/>
      <c r="AN19" s="207"/>
      <c r="AO19" s="207"/>
      <c r="AP19" s="207"/>
      <c r="AQ19" s="209"/>
    </row>
    <row r="20" customFormat="false" ht="14.15" hidden="false" customHeight="true" outlineLevel="0" collapsed="false">
      <c r="A20" s="146" t="n">
        <v>20</v>
      </c>
      <c r="B20" s="196"/>
      <c r="C20" s="197"/>
      <c r="D20" s="216" t="s">
        <v>252</v>
      </c>
      <c r="J20" s="223"/>
      <c r="M20" s="200"/>
      <c r="O20" s="158"/>
      <c r="Y20" s="160"/>
      <c r="AA20" s="171" t="s">
        <v>245</v>
      </c>
      <c r="AH20" s="206" t="n">
        <v>25</v>
      </c>
      <c r="AI20" s="207" t="n">
        <v>50</v>
      </c>
      <c r="AJ20" s="208" t="n">
        <v>0.3</v>
      </c>
      <c r="AK20" s="207" t="str">
        <f aca="false">IF($V$21="","",$V$21)</f>
        <v/>
      </c>
      <c r="AL20" s="207" t="str">
        <f aca="false">IF($V$24="","",$V$24)</f>
        <v/>
      </c>
      <c r="AM20" s="207"/>
      <c r="AN20" s="207"/>
      <c r="AO20" s="207"/>
      <c r="AP20" s="207"/>
      <c r="AQ20" s="209"/>
    </row>
    <row r="21" customFormat="false" ht="14.15" hidden="false" customHeight="true" outlineLevel="0" collapsed="false">
      <c r="A21" s="146" t="n">
        <v>21</v>
      </c>
      <c r="B21" s="196"/>
      <c r="C21" s="197"/>
      <c r="E21" s="163" t="s">
        <v>253</v>
      </c>
      <c r="F21" s="198" t="str">
        <f aca="false">IF(R22="","",R22)</f>
        <v/>
      </c>
      <c r="G21" s="198"/>
      <c r="J21" s="163" t="s">
        <v>254</v>
      </c>
      <c r="K21" s="198" t="str">
        <f aca="false">IF(V21="","",V21)</f>
        <v/>
      </c>
      <c r="L21" s="198"/>
      <c r="M21" s="200"/>
      <c r="O21" s="158"/>
      <c r="P21" s="216" t="s">
        <v>252</v>
      </c>
      <c r="U21" s="216" t="s">
        <v>254</v>
      </c>
      <c r="V21" s="213" t="str">
        <f aca="false">IF(W21&lt;&gt;"",W21,IF(AB38="","",AB38))</f>
        <v/>
      </c>
      <c r="W21" s="175"/>
      <c r="Y21" s="160"/>
      <c r="AA21" s="163" t="s">
        <v>246</v>
      </c>
      <c r="AB21" s="194"/>
      <c r="AC21" s="177" t="str">
        <f aca="false">IF(AB21&lt;&gt;AD21,"Change","")</f>
        <v/>
      </c>
      <c r="AD21" s="195" t="str">
        <f aca="false">IF(R17="","",R17)</f>
        <v/>
      </c>
      <c r="AH21" s="206" t="n">
        <v>25</v>
      </c>
      <c r="AI21" s="207" t="n">
        <v>50</v>
      </c>
      <c r="AJ21" s="208" t="n">
        <v>0.3</v>
      </c>
      <c r="AK21" s="207" t="str">
        <f aca="false">IF($V$21="","",$V$21)</f>
        <v/>
      </c>
      <c r="AL21" s="207" t="str">
        <f aca="false">IF($V$24="","",$V$24)</f>
        <v/>
      </c>
      <c r="AM21" s="207"/>
      <c r="AN21" s="207"/>
      <c r="AO21" s="207"/>
      <c r="AP21" s="207"/>
      <c r="AQ21" s="209"/>
    </row>
    <row r="22" customFormat="false" ht="14.15" hidden="false" customHeight="true" outlineLevel="0" collapsed="false">
      <c r="A22" s="146" t="n">
        <v>22</v>
      </c>
      <c r="B22" s="196"/>
      <c r="C22" s="197"/>
      <c r="E22" s="163" t="s">
        <v>247</v>
      </c>
      <c r="F22" s="210" t="str">
        <f aca="false">IF(R23="","",R23)</f>
        <v/>
      </c>
      <c r="G22" s="210"/>
      <c r="J22" s="163"/>
      <c r="K22" s="198" t="str">
        <f aca="false">IF(V22="","",V22)</f>
        <v/>
      </c>
      <c r="L22" s="198"/>
      <c r="M22" s="200"/>
      <c r="O22" s="158"/>
      <c r="Q22" s="163" t="s">
        <v>253</v>
      </c>
      <c r="R22" s="174" t="str">
        <f aca="false">IF(S22&lt;&gt;"",S22,IF(AB28="","",AB28))</f>
        <v/>
      </c>
      <c r="S22" s="175"/>
      <c r="V22" s="213" t="str">
        <f aca="false">IF(W22&lt;&gt;"",W22,IF(AB39="","",AB39))</f>
        <v/>
      </c>
      <c r="W22" s="175"/>
      <c r="Y22" s="160"/>
      <c r="AA22" s="163" t="s">
        <v>120</v>
      </c>
      <c r="AB22" s="194"/>
      <c r="AC22" s="177" t="str">
        <f aca="false">IF(AB22&lt;&gt;AD22,"Change","")</f>
        <v/>
      </c>
      <c r="AD22" s="195" t="str">
        <f aca="false">IF(R18="","",R18)</f>
        <v/>
      </c>
      <c r="AH22" s="206" t="n">
        <v>25</v>
      </c>
      <c r="AI22" s="207" t="n">
        <v>50</v>
      </c>
      <c r="AJ22" s="208" t="n">
        <v>0.4</v>
      </c>
      <c r="AK22" s="207" t="str">
        <f aca="false">IF($V$21="","",$V$21)</f>
        <v/>
      </c>
      <c r="AL22" s="207" t="str">
        <f aca="false">IF($V$24="","",$V$24)</f>
        <v/>
      </c>
      <c r="AM22" s="207"/>
      <c r="AN22" s="207"/>
      <c r="AO22" s="207"/>
      <c r="AP22" s="207"/>
      <c r="AQ22" s="209"/>
    </row>
    <row r="23" customFormat="false" ht="14.15" hidden="false" customHeight="true" outlineLevel="0" collapsed="false">
      <c r="A23" s="146" t="n">
        <v>23</v>
      </c>
      <c r="B23" s="196"/>
      <c r="C23" s="197"/>
      <c r="D23" s="216" t="s">
        <v>255</v>
      </c>
      <c r="J23" s="163" t="s">
        <v>256</v>
      </c>
      <c r="K23" s="198" t="str">
        <f aca="false">IF(V24="","",V24)</f>
        <v/>
      </c>
      <c r="L23" s="198"/>
      <c r="M23" s="200"/>
      <c r="O23" s="158"/>
      <c r="Q23" s="163" t="s">
        <v>247</v>
      </c>
      <c r="R23" s="211" t="str">
        <f aca="false">IF(S23&lt;&gt;"",S23,IF(AB29="","",AB29))</f>
        <v/>
      </c>
      <c r="S23" s="212"/>
      <c r="V23" s="145"/>
      <c r="W23" s="145"/>
      <c r="Y23" s="160"/>
      <c r="AA23" s="163" t="s">
        <v>249</v>
      </c>
      <c r="AB23" s="194"/>
      <c r="AC23" s="177" t="str">
        <f aca="false">IF(AB23&lt;&gt;AD23,"Change","")</f>
        <v/>
      </c>
      <c r="AD23" s="195" t="str">
        <f aca="false">IF(R19="","",R19)</f>
        <v/>
      </c>
      <c r="AH23" s="206" t="n">
        <v>25</v>
      </c>
      <c r="AI23" s="207" t="n">
        <v>50</v>
      </c>
      <c r="AJ23" s="208" t="n">
        <v>0.4</v>
      </c>
      <c r="AK23" s="207" t="str">
        <f aca="false">IF($V$21="","",$V$21)</f>
        <v/>
      </c>
      <c r="AL23" s="207" t="str">
        <f aca="false">IF($V$24="","",$V$24)</f>
        <v/>
      </c>
      <c r="AM23" s="207"/>
      <c r="AN23" s="207"/>
      <c r="AO23" s="207"/>
      <c r="AP23" s="207"/>
      <c r="AQ23" s="209"/>
    </row>
    <row r="24" customFormat="false" ht="14.15" hidden="false" customHeight="true" outlineLevel="0" collapsed="false">
      <c r="A24" s="146" t="n">
        <v>24</v>
      </c>
      <c r="B24" s="196"/>
      <c r="C24" s="197"/>
      <c r="E24" s="163" t="s">
        <v>246</v>
      </c>
      <c r="F24" s="199" t="str">
        <f aca="false">IF(R25="","",R25)</f>
        <v/>
      </c>
      <c r="G24" s="199"/>
      <c r="K24" s="198" t="str">
        <f aca="false">IF(V25="","",V25)</f>
        <v/>
      </c>
      <c r="L24" s="198"/>
      <c r="M24" s="200"/>
      <c r="O24" s="158"/>
      <c r="P24" s="216" t="s">
        <v>255</v>
      </c>
      <c r="U24" s="216" t="s">
        <v>256</v>
      </c>
      <c r="V24" s="213" t="str">
        <f aca="false">IF(W24&lt;&gt;"",W24,IF(AB40="","",AB40))</f>
        <v/>
      </c>
      <c r="W24" s="175"/>
      <c r="Y24" s="160"/>
      <c r="AA24" s="163" t="s">
        <v>247</v>
      </c>
      <c r="AB24" s="217"/>
      <c r="AC24" s="177" t="str">
        <f aca="false">IF(AB24&lt;&gt;AD24,"Change","")</f>
        <v/>
      </c>
      <c r="AD24" s="218" t="str">
        <f aca="false">IF(V17="","",V17)</f>
        <v/>
      </c>
      <c r="AH24" s="206" t="n">
        <v>25</v>
      </c>
      <c r="AI24" s="207" t="n">
        <v>50</v>
      </c>
      <c r="AJ24" s="208" t="n">
        <v>0.5</v>
      </c>
      <c r="AK24" s="207" t="str">
        <f aca="false">IF($V$21="","",$V$21)</f>
        <v/>
      </c>
      <c r="AL24" s="207" t="str">
        <f aca="false">IF($V$24="","",$V$24)</f>
        <v/>
      </c>
      <c r="AM24" s="207"/>
      <c r="AN24" s="207"/>
      <c r="AO24" s="207"/>
      <c r="AP24" s="207"/>
      <c r="AQ24" s="209"/>
    </row>
    <row r="25" customFormat="false" ht="14.15" hidden="false" customHeight="true" outlineLevel="0" collapsed="false">
      <c r="A25" s="146" t="n">
        <v>25</v>
      </c>
      <c r="B25" s="196"/>
      <c r="C25" s="197"/>
      <c r="E25" s="163" t="s">
        <v>120</v>
      </c>
      <c r="F25" s="199" t="str">
        <f aca="false">IF(R26="","",R26)</f>
        <v/>
      </c>
      <c r="G25" s="199"/>
      <c r="J25" s="145"/>
      <c r="K25" s="145"/>
      <c r="L25" s="145"/>
      <c r="M25" s="200"/>
      <c r="O25" s="158"/>
      <c r="Q25" s="163" t="s">
        <v>246</v>
      </c>
      <c r="R25" s="213" t="str">
        <f aca="false">IF(S25&lt;&gt;"",S25,IF(AB30="","",AB30))</f>
        <v/>
      </c>
      <c r="S25" s="175"/>
      <c r="V25" s="213" t="str">
        <f aca="false">IF(W25&lt;&gt;"",W25,IF(AB41="","",AB41))</f>
        <v/>
      </c>
      <c r="W25" s="175"/>
      <c r="Y25" s="160"/>
      <c r="AA25" s="163" t="s">
        <v>248</v>
      </c>
      <c r="AB25" s="194"/>
      <c r="AC25" s="177" t="str">
        <f aca="false">IF(AB25&lt;&gt;AD25,"Change","")</f>
        <v/>
      </c>
      <c r="AD25" s="195" t="str">
        <f aca="false">IF(V18="","",V18)</f>
        <v/>
      </c>
      <c r="AH25" s="206" t="n">
        <v>25</v>
      </c>
      <c r="AI25" s="207" t="n">
        <v>50</v>
      </c>
      <c r="AJ25" s="208" t="n">
        <v>0.5</v>
      </c>
      <c r="AK25" s="207" t="str">
        <f aca="false">IF($V$21="","",$V$21)</f>
        <v/>
      </c>
      <c r="AL25" s="207" t="str">
        <f aca="false">IF($V$24="","",$V$24)</f>
        <v/>
      </c>
      <c r="AM25" s="207"/>
      <c r="AN25" s="207"/>
      <c r="AO25" s="207"/>
      <c r="AP25" s="207"/>
      <c r="AQ25" s="209"/>
    </row>
    <row r="26" customFormat="false" ht="14.15" hidden="false" customHeight="true" outlineLevel="0" collapsed="false">
      <c r="A26" s="146" t="n">
        <v>26</v>
      </c>
      <c r="B26" s="196"/>
      <c r="C26" s="197"/>
      <c r="E26" s="163" t="s">
        <v>248</v>
      </c>
      <c r="F26" s="199" t="str">
        <f aca="false">IF(R27="","",R27)</f>
        <v/>
      </c>
      <c r="G26" s="199"/>
      <c r="I26" s="216" t="s">
        <v>257</v>
      </c>
      <c r="J26" s="145"/>
      <c r="K26" s="145"/>
      <c r="L26" s="145"/>
      <c r="M26" s="200"/>
      <c r="O26" s="158"/>
      <c r="Q26" s="163" t="s">
        <v>120</v>
      </c>
      <c r="R26" s="213" t="str">
        <f aca="false">IF(S26&lt;&gt;"",S26,IF(AB31="","",AB31))</f>
        <v/>
      </c>
      <c r="S26" s="175"/>
      <c r="V26" s="213" t="str">
        <f aca="false">IF(W26&lt;&gt;"",W26,IF(AB42="","",AB42))</f>
        <v/>
      </c>
      <c r="W26" s="175"/>
      <c r="Y26" s="160"/>
      <c r="AA26" s="163" t="s">
        <v>250</v>
      </c>
      <c r="AB26" s="194"/>
      <c r="AC26" s="177" t="str">
        <f aca="false">IF(AB26&lt;&gt;AD26,"Change","")</f>
        <v/>
      </c>
      <c r="AD26" s="195" t="str">
        <f aca="false">IF(V19="","",V19)</f>
        <v/>
      </c>
      <c r="AH26" s="219" t="n">
        <v>26</v>
      </c>
      <c r="AI26" s="220" t="n">
        <v>50</v>
      </c>
      <c r="AJ26" s="221" t="n">
        <v>0</v>
      </c>
      <c r="AK26" s="220" t="str">
        <f aca="false">IF($V$21="","",$V$21)</f>
        <v/>
      </c>
      <c r="AL26" s="220" t="str">
        <f aca="false">IF($V$24="","",$V$24)</f>
        <v/>
      </c>
      <c r="AM26" s="220"/>
      <c r="AN26" s="220"/>
      <c r="AO26" s="220"/>
      <c r="AP26" s="220"/>
      <c r="AQ26" s="222"/>
    </row>
    <row r="27" customFormat="false" ht="14.15" hidden="false" customHeight="true" outlineLevel="0" collapsed="false">
      <c r="A27" s="146" t="n">
        <v>27</v>
      </c>
      <c r="B27" s="196"/>
      <c r="C27" s="197"/>
      <c r="D27" s="216" t="s">
        <v>258</v>
      </c>
      <c r="J27" s="163" t="s">
        <v>259</v>
      </c>
      <c r="K27" s="198" t="str">
        <f aca="false">IF(V28="","",V28)</f>
        <v/>
      </c>
      <c r="L27" s="198"/>
      <c r="M27" s="200"/>
      <c r="O27" s="158"/>
      <c r="Q27" s="163" t="s">
        <v>248</v>
      </c>
      <c r="R27" s="213" t="str">
        <f aca="false">IF(S27&lt;&gt;"",S27,IF(AB32="","",AB32))</f>
        <v/>
      </c>
      <c r="S27" s="175"/>
      <c r="U27" s="223" t="s">
        <v>257</v>
      </c>
      <c r="Y27" s="160"/>
      <c r="AA27" s="216" t="s">
        <v>252</v>
      </c>
      <c r="AH27" s="219" t="n">
        <v>28</v>
      </c>
      <c r="AI27" s="220" t="n">
        <v>20</v>
      </c>
      <c r="AJ27" s="221" t="n">
        <v>0</v>
      </c>
      <c r="AK27" s="220" t="str">
        <f aca="false">IF($V$21="","",$V$21)</f>
        <v/>
      </c>
      <c r="AL27" s="220" t="str">
        <f aca="false">IF($V$24="","",$V$24)</f>
        <v/>
      </c>
      <c r="AM27" s="220"/>
      <c r="AN27" s="220"/>
      <c r="AO27" s="220"/>
      <c r="AP27" s="220"/>
      <c r="AQ27" s="222"/>
    </row>
    <row r="28" customFormat="false" ht="14.15" hidden="false" customHeight="true" outlineLevel="0" collapsed="false">
      <c r="A28" s="146" t="n">
        <v>28</v>
      </c>
      <c r="B28" s="196"/>
      <c r="C28" s="197"/>
      <c r="E28" s="163" t="s">
        <v>246</v>
      </c>
      <c r="F28" s="199" t="str">
        <f aca="false">IF(R29="","",R29)</f>
        <v/>
      </c>
      <c r="G28" s="199"/>
      <c r="I28" s="145"/>
      <c r="J28" s="163" t="s">
        <v>260</v>
      </c>
      <c r="K28" s="198" t="str">
        <f aca="false">IF(V29="","",V29)</f>
        <v/>
      </c>
      <c r="L28" s="198"/>
      <c r="M28" s="200"/>
      <c r="O28" s="158"/>
      <c r="P28" s="216" t="s">
        <v>258</v>
      </c>
      <c r="U28" s="163" t="s">
        <v>259</v>
      </c>
      <c r="V28" s="174" t="str">
        <f aca="false">IF(W28&lt;&gt;"",W28,IF(AB36="","",AB36))</f>
        <v/>
      </c>
      <c r="W28" s="175"/>
      <c r="Y28" s="160"/>
      <c r="AA28" s="163" t="s">
        <v>253</v>
      </c>
      <c r="AB28" s="194"/>
      <c r="AC28" s="177" t="str">
        <f aca="false">IF(AB28&lt;&gt;AD28,"Change","")</f>
        <v/>
      </c>
      <c r="AD28" s="195" t="str">
        <f aca="false">IF(R22="","",R22)</f>
        <v/>
      </c>
      <c r="AH28" s="219" t="n">
        <v>28</v>
      </c>
      <c r="AI28" s="220" t="n">
        <v>50</v>
      </c>
      <c r="AJ28" s="221" t="n">
        <v>0</v>
      </c>
      <c r="AK28" s="220" t="str">
        <f aca="false">IF($V$21="","",$V$21)</f>
        <v/>
      </c>
      <c r="AL28" s="220" t="str">
        <f aca="false">IF($V$24="","",$V$24)</f>
        <v/>
      </c>
      <c r="AM28" s="220"/>
      <c r="AN28" s="220"/>
      <c r="AO28" s="220"/>
      <c r="AP28" s="220"/>
      <c r="AQ28" s="222"/>
    </row>
    <row r="29" customFormat="false" ht="14.15" hidden="false" customHeight="true" outlineLevel="0" collapsed="false">
      <c r="A29" s="146" t="n">
        <v>29</v>
      </c>
      <c r="B29" s="196"/>
      <c r="C29" s="197"/>
      <c r="E29" s="163" t="s">
        <v>120</v>
      </c>
      <c r="F29" s="199" t="str">
        <f aca="false">IF(R30="","",R30)</f>
        <v/>
      </c>
      <c r="G29" s="199"/>
      <c r="I29" s="216" t="s">
        <v>261</v>
      </c>
      <c r="J29" s="163" t="s">
        <v>262</v>
      </c>
      <c r="K29" s="198" t="str">
        <f aca="false">IF(V32="","",V32)</f>
        <v/>
      </c>
      <c r="L29" s="198"/>
      <c r="M29" s="200"/>
      <c r="O29" s="158"/>
      <c r="Q29" s="163" t="s">
        <v>246</v>
      </c>
      <c r="R29" s="213" t="str">
        <f aca="false">IF(S29&lt;&gt;"",S29,IF(AB33="","",AB33))</f>
        <v/>
      </c>
      <c r="S29" s="175"/>
      <c r="U29" s="163" t="s">
        <v>260</v>
      </c>
      <c r="V29" s="174" t="str">
        <f aca="false">IF(W29&lt;&gt;"",W29,IF(AB37="","",AB37))</f>
        <v/>
      </c>
      <c r="W29" s="175"/>
      <c r="Y29" s="160"/>
      <c r="AA29" s="163" t="s">
        <v>247</v>
      </c>
      <c r="AB29" s="217"/>
      <c r="AC29" s="177" t="str">
        <f aca="false">IF(AB29&lt;&gt;AD29,"Change","")</f>
        <v/>
      </c>
      <c r="AD29" s="218" t="str">
        <f aca="false">IF(R23="","",R23)</f>
        <v/>
      </c>
      <c r="AH29" s="219" t="n">
        <v>28</v>
      </c>
      <c r="AI29" s="220" t="n">
        <v>50</v>
      </c>
      <c r="AJ29" s="221" t="n">
        <v>0</v>
      </c>
      <c r="AK29" s="220" t="str">
        <f aca="false">IF($V$21="","",$V$21)</f>
        <v/>
      </c>
      <c r="AL29" s="220" t="str">
        <f aca="false">IF($V$24="","",$V$24)</f>
        <v/>
      </c>
      <c r="AM29" s="220"/>
      <c r="AN29" s="220"/>
      <c r="AO29" s="220"/>
      <c r="AP29" s="220"/>
      <c r="AQ29" s="222"/>
    </row>
    <row r="30" customFormat="false" ht="14.15" hidden="false" customHeight="true" outlineLevel="0" collapsed="false">
      <c r="A30" s="146" t="n">
        <v>30</v>
      </c>
      <c r="B30" s="196"/>
      <c r="C30" s="197"/>
      <c r="E30" s="163" t="s">
        <v>248</v>
      </c>
      <c r="F30" s="199" t="str">
        <f aca="false">IF(R31="","",R31)</f>
        <v/>
      </c>
      <c r="G30" s="199"/>
      <c r="J30" s="163" t="s">
        <v>263</v>
      </c>
      <c r="K30" s="198" t="str">
        <f aca="false">IF(V33="","",V33)</f>
        <v/>
      </c>
      <c r="L30" s="198"/>
      <c r="M30" s="200"/>
      <c r="O30" s="158"/>
      <c r="Q30" s="163" t="s">
        <v>120</v>
      </c>
      <c r="R30" s="213" t="str">
        <f aca="false">IF(S30&lt;&gt;"",S30,IF(AB34="","",AB34))</f>
        <v/>
      </c>
      <c r="S30" s="175"/>
      <c r="Y30" s="160"/>
      <c r="AA30" s="163" t="s">
        <v>246</v>
      </c>
      <c r="AB30" s="194"/>
      <c r="AC30" s="177" t="str">
        <f aca="false">IF(AB30&lt;&gt;AD30,"Change","")</f>
        <v/>
      </c>
      <c r="AD30" s="195" t="str">
        <f aca="false">IF(R25="","",R25)</f>
        <v/>
      </c>
      <c r="AH30" s="206" t="n">
        <v>28</v>
      </c>
      <c r="AI30" s="207" t="n">
        <v>50</v>
      </c>
      <c r="AJ30" s="208" t="n">
        <v>0</v>
      </c>
      <c r="AK30" s="207" t="str">
        <f aca="false">IF($V$21="","",$V$21)</f>
        <v/>
      </c>
      <c r="AL30" s="207" t="str">
        <f aca="false">IF($V$24="","",$V$24)</f>
        <v/>
      </c>
      <c r="AM30" s="207"/>
      <c r="AN30" s="207"/>
      <c r="AO30" s="207"/>
      <c r="AP30" s="207"/>
      <c r="AQ30" s="209"/>
    </row>
    <row r="31" customFormat="false" ht="14.15" hidden="false" customHeight="true" outlineLevel="0" collapsed="false">
      <c r="A31" s="146" t="n">
        <v>31</v>
      </c>
      <c r="B31" s="224"/>
      <c r="C31" s="225"/>
      <c r="D31" s="225"/>
      <c r="E31" s="225"/>
      <c r="F31" s="225"/>
      <c r="G31" s="225"/>
      <c r="H31" s="225"/>
      <c r="I31" s="225"/>
      <c r="J31" s="225"/>
      <c r="K31" s="225"/>
      <c r="L31" s="225"/>
      <c r="M31" s="226"/>
      <c r="O31" s="158"/>
      <c r="Q31" s="163" t="s">
        <v>248</v>
      </c>
      <c r="R31" s="213" t="str">
        <f aca="false">IF(S31&lt;&gt;"",S31,IF(AB35="","",AB35))</f>
        <v/>
      </c>
      <c r="S31" s="175"/>
      <c r="U31" s="216" t="s">
        <v>261</v>
      </c>
      <c r="Y31" s="160"/>
      <c r="AA31" s="163" t="s">
        <v>120</v>
      </c>
      <c r="AB31" s="194"/>
      <c r="AC31" s="177" t="str">
        <f aca="false">IF(AB31&lt;&gt;AD31,"Change","")</f>
        <v/>
      </c>
      <c r="AD31" s="195" t="str">
        <f aca="false">IF(R26="","",R26)</f>
        <v/>
      </c>
      <c r="AH31" s="206" t="n">
        <v>28</v>
      </c>
      <c r="AI31" s="207" t="n">
        <v>50</v>
      </c>
      <c r="AJ31" s="208" t="n">
        <v>0</v>
      </c>
      <c r="AK31" s="207" t="str">
        <f aca="false">IF($V$21="","",$V$21)</f>
        <v/>
      </c>
      <c r="AL31" s="207" t="str">
        <f aca="false">IF($V$24="","",$V$24)</f>
        <v/>
      </c>
      <c r="AM31" s="207"/>
      <c r="AN31" s="207"/>
      <c r="AO31" s="207"/>
      <c r="AP31" s="207"/>
      <c r="AQ31" s="209"/>
    </row>
    <row r="32" customFormat="false" ht="14.15" hidden="false" customHeight="true" outlineLevel="0" collapsed="false">
      <c r="A32" s="146" t="n">
        <v>32</v>
      </c>
      <c r="O32" s="158"/>
      <c r="U32" s="163" t="s">
        <v>262</v>
      </c>
      <c r="V32" s="174" t="str">
        <f aca="false">IF(W32&lt;&gt;"",W32,IF(AB43="","",AB43))</f>
        <v/>
      </c>
      <c r="W32" s="175"/>
      <c r="Y32" s="160"/>
      <c r="AA32" s="163" t="s">
        <v>248</v>
      </c>
      <c r="AB32" s="194"/>
      <c r="AC32" s="177" t="str">
        <f aca="false">IF(AB32&lt;&gt;AD32,"Change","")</f>
        <v/>
      </c>
      <c r="AD32" s="195" t="str">
        <f aca="false">IF(R27="","",R27)</f>
        <v/>
      </c>
      <c r="AH32" s="206" t="n">
        <v>28</v>
      </c>
      <c r="AI32" s="207" t="n">
        <v>50</v>
      </c>
      <c r="AJ32" s="208" t="n">
        <v>0.3</v>
      </c>
      <c r="AK32" s="207" t="str">
        <f aca="false">IF($V$21="","",$V$21)</f>
        <v/>
      </c>
      <c r="AL32" s="207" t="str">
        <f aca="false">IF($V$24="","",$V$24)</f>
        <v/>
      </c>
      <c r="AM32" s="207"/>
      <c r="AN32" s="207"/>
      <c r="AO32" s="207"/>
      <c r="AP32" s="207"/>
      <c r="AQ32" s="209"/>
    </row>
    <row r="33" customFormat="false" ht="14.15" hidden="false" customHeight="true" outlineLevel="0" collapsed="false">
      <c r="A33" s="146" t="n">
        <v>33</v>
      </c>
      <c r="H33" s="179" t="s">
        <v>264</v>
      </c>
      <c r="O33" s="158"/>
      <c r="U33" s="163" t="s">
        <v>263</v>
      </c>
      <c r="V33" s="174" t="str">
        <f aca="false">IF(W33&lt;&gt;"",W33,IF(AB44="","",AB44))</f>
        <v/>
      </c>
      <c r="W33" s="175"/>
      <c r="Y33" s="160"/>
      <c r="AA33" s="163" t="s">
        <v>246</v>
      </c>
      <c r="AB33" s="194"/>
      <c r="AC33" s="177" t="str">
        <f aca="false">IF(AB33&lt;&gt;AD33,"Change","")</f>
        <v/>
      </c>
      <c r="AD33" s="195" t="str">
        <f aca="false">IF(R29="","",R29)</f>
        <v/>
      </c>
      <c r="AH33" s="206" t="n">
        <v>28</v>
      </c>
      <c r="AI33" s="207" t="n">
        <v>50</v>
      </c>
      <c r="AJ33" s="208" t="n">
        <v>0.3</v>
      </c>
      <c r="AK33" s="207" t="str">
        <f aca="false">IF($V$21="","",$V$21)</f>
        <v/>
      </c>
      <c r="AL33" s="207" t="str">
        <f aca="false">IF($V$24="","",$V$24)</f>
        <v/>
      </c>
      <c r="AM33" s="207"/>
      <c r="AN33" s="207"/>
      <c r="AO33" s="207"/>
      <c r="AP33" s="207"/>
      <c r="AQ33" s="209"/>
    </row>
    <row r="34" customFormat="false" ht="14.15" hidden="false" customHeight="true" outlineLevel="0" collapsed="false">
      <c r="A34" s="146" t="n">
        <v>34</v>
      </c>
      <c r="B34" s="187"/>
      <c r="C34" s="188"/>
      <c r="D34" s="188"/>
      <c r="E34" s="188"/>
      <c r="F34" s="188"/>
      <c r="G34" s="188"/>
      <c r="H34" s="188"/>
      <c r="I34" s="188"/>
      <c r="J34" s="188"/>
      <c r="K34" s="188"/>
      <c r="L34" s="188"/>
      <c r="M34" s="190"/>
      <c r="O34" s="227"/>
      <c r="P34" s="144" t="s">
        <v>265</v>
      </c>
      <c r="U34" s="145"/>
      <c r="V34" s="145"/>
      <c r="W34" s="145"/>
      <c r="Y34" s="160"/>
      <c r="AA34" s="163" t="s">
        <v>120</v>
      </c>
      <c r="AB34" s="194"/>
      <c r="AC34" s="177" t="str">
        <f aca="false">IF(AB34&lt;&gt;AD34,"Change","")</f>
        <v/>
      </c>
      <c r="AD34" s="195" t="str">
        <f aca="false">IF(R30="","",R30)</f>
        <v/>
      </c>
      <c r="AH34" s="206" t="n">
        <v>28</v>
      </c>
      <c r="AI34" s="207" t="n">
        <v>50</v>
      </c>
      <c r="AJ34" s="208" t="n">
        <v>0.4</v>
      </c>
      <c r="AK34" s="207" t="str">
        <f aca="false">IF($V$21="","",$V$21)</f>
        <v/>
      </c>
      <c r="AL34" s="207" t="str">
        <f aca="false">IF($V$24="","",$V$24)</f>
        <v/>
      </c>
      <c r="AM34" s="207"/>
      <c r="AN34" s="207"/>
      <c r="AO34" s="207"/>
      <c r="AP34" s="207"/>
      <c r="AQ34" s="209"/>
    </row>
    <row r="35" customFormat="false" ht="14.15" hidden="false" customHeight="true" outlineLevel="0" collapsed="false">
      <c r="A35" s="146" t="n">
        <v>35</v>
      </c>
      <c r="B35" s="196"/>
      <c r="C35" s="228" t="s">
        <v>266</v>
      </c>
      <c r="D35" s="229" t="s">
        <v>267</v>
      </c>
      <c r="E35" s="229"/>
      <c r="F35" s="229"/>
      <c r="G35" s="230" t="s">
        <v>268</v>
      </c>
      <c r="H35" s="230"/>
      <c r="I35" s="230"/>
      <c r="J35" s="229" t="s">
        <v>269</v>
      </c>
      <c r="K35" s="229"/>
      <c r="L35" s="229"/>
      <c r="M35" s="200"/>
      <c r="O35" s="231"/>
      <c r="P35" s="169" t="s">
        <v>270</v>
      </c>
      <c r="Q35" s="169"/>
      <c r="R35" s="169"/>
      <c r="S35" s="169"/>
      <c r="T35" s="169"/>
      <c r="U35" s="169"/>
      <c r="V35" s="169"/>
      <c r="W35" s="169"/>
      <c r="X35" s="169"/>
      <c r="Y35" s="170"/>
      <c r="AA35" s="163" t="s">
        <v>248</v>
      </c>
      <c r="AB35" s="194"/>
      <c r="AC35" s="177" t="str">
        <f aca="false">IF(AB35&lt;&gt;AD35,"Change","")</f>
        <v/>
      </c>
      <c r="AD35" s="195" t="str">
        <f aca="false">IF(R31="","",R31)</f>
        <v/>
      </c>
      <c r="AH35" s="206" t="n">
        <v>28</v>
      </c>
      <c r="AI35" s="207" t="n">
        <v>50</v>
      </c>
      <c r="AJ35" s="208" t="n">
        <v>0.4</v>
      </c>
      <c r="AK35" s="207" t="str">
        <f aca="false">IF($V$21="","",$V$21)</f>
        <v/>
      </c>
      <c r="AL35" s="207" t="str">
        <f aca="false">IF($V$24="","",$V$24)</f>
        <v/>
      </c>
      <c r="AM35" s="207"/>
      <c r="AN35" s="207"/>
      <c r="AO35" s="207"/>
      <c r="AP35" s="207"/>
      <c r="AQ35" s="209"/>
    </row>
    <row r="36" customFormat="false" ht="14.15" hidden="false" customHeight="true" outlineLevel="0" collapsed="false">
      <c r="A36" s="146" t="n">
        <v>36</v>
      </c>
      <c r="B36" s="196"/>
      <c r="C36" s="232" t="s">
        <v>271</v>
      </c>
      <c r="D36" s="229"/>
      <c r="E36" s="229"/>
      <c r="F36" s="229"/>
      <c r="G36" s="230"/>
      <c r="H36" s="230"/>
      <c r="I36" s="230"/>
      <c r="J36" s="229"/>
      <c r="K36" s="229"/>
      <c r="L36" s="229"/>
      <c r="M36" s="200"/>
      <c r="AA36" s="163" t="s">
        <v>259</v>
      </c>
      <c r="AB36" s="194"/>
      <c r="AC36" s="177" t="str">
        <f aca="false">IF(AB36&lt;&gt;AD36,"Change","")</f>
        <v/>
      </c>
      <c r="AD36" s="195" t="str">
        <f aca="false">IF(V28="","",V28)</f>
        <v/>
      </c>
      <c r="AH36" s="206" t="n">
        <v>28</v>
      </c>
      <c r="AI36" s="207" t="n">
        <v>50</v>
      </c>
      <c r="AJ36" s="208" t="n">
        <v>0.5</v>
      </c>
      <c r="AK36" s="207" t="str">
        <f aca="false">IF($V$21="","",$V$21)</f>
        <v/>
      </c>
      <c r="AL36" s="207" t="str">
        <f aca="false">IF($V$24="","",$V$24)</f>
        <v/>
      </c>
      <c r="AM36" s="207"/>
      <c r="AN36" s="207"/>
      <c r="AO36" s="207"/>
      <c r="AP36" s="207"/>
      <c r="AQ36" s="209"/>
    </row>
    <row r="37" customFormat="false" ht="14.15" hidden="false" customHeight="true" outlineLevel="0" collapsed="false">
      <c r="A37" s="146" t="n">
        <v>37</v>
      </c>
      <c r="B37" s="196"/>
      <c r="C37" s="232" t="s">
        <v>272</v>
      </c>
      <c r="D37" s="233" t="s">
        <v>273</v>
      </c>
      <c r="E37" s="234" t="s">
        <v>230</v>
      </c>
      <c r="F37" s="235" t="s">
        <v>274</v>
      </c>
      <c r="G37" s="233" t="s">
        <v>273</v>
      </c>
      <c r="H37" s="234" t="s">
        <v>230</v>
      </c>
      <c r="I37" s="235" t="s">
        <v>274</v>
      </c>
      <c r="J37" s="233" t="s">
        <v>273</v>
      </c>
      <c r="K37" s="234" t="s">
        <v>230</v>
      </c>
      <c r="L37" s="235" t="s">
        <v>274</v>
      </c>
      <c r="M37" s="200"/>
      <c r="T37" s="182" t="s">
        <v>275</v>
      </c>
      <c r="AA37" s="163" t="s">
        <v>260</v>
      </c>
      <c r="AB37" s="194"/>
      <c r="AC37" s="177" t="str">
        <f aca="false">IF(AB37&lt;&gt;AD37,"Change","")</f>
        <v/>
      </c>
      <c r="AD37" s="195" t="str">
        <f aca="false">IF(V29="","",V29)</f>
        <v/>
      </c>
      <c r="AH37" s="206" t="n">
        <v>28</v>
      </c>
      <c r="AI37" s="207" t="n">
        <v>50</v>
      </c>
      <c r="AJ37" s="208" t="n">
        <v>0.5</v>
      </c>
      <c r="AK37" s="207" t="str">
        <f aca="false">IF($V$21="","",$V$21)</f>
        <v/>
      </c>
      <c r="AL37" s="207" t="str">
        <f aca="false">IF($V$24="","",$V$24)</f>
        <v/>
      </c>
      <c r="AM37" s="207"/>
      <c r="AN37" s="207"/>
      <c r="AO37" s="207"/>
      <c r="AP37" s="207"/>
      <c r="AQ37" s="209"/>
    </row>
    <row r="38" customFormat="false" ht="14.15" hidden="false" customHeight="true" outlineLevel="0" collapsed="false">
      <c r="A38" s="146" t="n">
        <v>38</v>
      </c>
      <c r="B38" s="196"/>
      <c r="C38" s="236" t="s">
        <v>276</v>
      </c>
      <c r="D38" s="237" t="str">
        <f aca="false">P100</f>
        <v/>
      </c>
      <c r="E38" s="238" t="str">
        <f aca="false">Q100</f>
        <v/>
      </c>
      <c r="F38" s="239" t="str">
        <f aca="false">R100</f>
        <v/>
      </c>
      <c r="G38" s="237" t="str">
        <f aca="false">S100</f>
        <v/>
      </c>
      <c r="H38" s="238" t="str">
        <f aca="false">T100</f>
        <v/>
      </c>
      <c r="I38" s="239" t="str">
        <f aca="false">U100</f>
        <v/>
      </c>
      <c r="J38" s="237" t="str">
        <f aca="false">V100</f>
        <v/>
      </c>
      <c r="K38" s="238" t="str">
        <f aca="false">W100</f>
        <v/>
      </c>
      <c r="L38" s="239" t="str">
        <f aca="false">X100</f>
        <v/>
      </c>
      <c r="M38" s="200"/>
      <c r="O38" s="240" t="s">
        <v>277</v>
      </c>
      <c r="P38" s="151"/>
      <c r="Q38" s="151"/>
      <c r="R38" s="151"/>
      <c r="S38" s="151"/>
      <c r="T38" s="151"/>
      <c r="U38" s="151"/>
      <c r="V38" s="151"/>
      <c r="W38" s="151"/>
      <c r="X38" s="151"/>
      <c r="Y38" s="152"/>
      <c r="AA38" s="163" t="s">
        <v>278</v>
      </c>
      <c r="AB38" s="194"/>
      <c r="AC38" s="177" t="str">
        <f aca="false">IF(AB38&lt;&gt;AD38,"Change","")</f>
        <v/>
      </c>
      <c r="AD38" s="195" t="str">
        <f aca="false">IF(V21="","",V21)</f>
        <v/>
      </c>
      <c r="AH38" s="219" t="n">
        <v>28</v>
      </c>
      <c r="AI38" s="220" t="n">
        <v>100</v>
      </c>
      <c r="AJ38" s="221" t="n">
        <v>0</v>
      </c>
      <c r="AK38" s="220" t="str">
        <f aca="false">IF($V$21="","",$V$21)</f>
        <v/>
      </c>
      <c r="AL38" s="220" t="str">
        <f aca="false">IF($V$24="","",$V$24)</f>
        <v/>
      </c>
      <c r="AM38" s="220"/>
      <c r="AN38" s="220"/>
      <c r="AO38" s="220"/>
      <c r="AP38" s="220"/>
      <c r="AQ38" s="222"/>
    </row>
    <row r="39" customFormat="false" ht="14.15" hidden="false" customHeight="true" outlineLevel="0" collapsed="false">
      <c r="A39" s="146" t="n">
        <v>39</v>
      </c>
      <c r="B39" s="196"/>
      <c r="C39" s="241" t="s">
        <v>279</v>
      </c>
      <c r="D39" s="242" t="str">
        <f aca="false">P101</f>
        <v/>
      </c>
      <c r="E39" s="243" t="str">
        <f aca="false">Q101</f>
        <v/>
      </c>
      <c r="F39" s="244" t="str">
        <f aca="false">R101</f>
        <v/>
      </c>
      <c r="G39" s="242" t="str">
        <f aca="false">S101</f>
        <v/>
      </c>
      <c r="H39" s="243" t="str">
        <f aca="false">T101</f>
        <v/>
      </c>
      <c r="I39" s="244" t="str">
        <f aca="false">U101</f>
        <v/>
      </c>
      <c r="J39" s="242" t="str">
        <f aca="false">V101</f>
        <v/>
      </c>
      <c r="K39" s="243" t="str">
        <f aca="false">W101</f>
        <v/>
      </c>
      <c r="L39" s="244" t="str">
        <f aca="false">X101</f>
        <v/>
      </c>
      <c r="M39" s="200"/>
      <c r="O39" s="227"/>
      <c r="P39" s="164" t="s">
        <v>280</v>
      </c>
      <c r="Y39" s="160"/>
      <c r="AA39" s="163" t="s">
        <v>281</v>
      </c>
      <c r="AB39" s="194"/>
      <c r="AC39" s="177" t="str">
        <f aca="false">IF(AB39&lt;&gt;AD39,"Change","")</f>
        <v/>
      </c>
      <c r="AD39" s="195" t="str">
        <f aca="false">IF(V22="","",V22)</f>
        <v/>
      </c>
      <c r="AH39" s="219" t="n">
        <v>28</v>
      </c>
      <c r="AI39" s="220" t="n">
        <v>300</v>
      </c>
      <c r="AJ39" s="221" t="n">
        <v>0</v>
      </c>
      <c r="AK39" s="220" t="str">
        <f aca="false">IF($V$21="","",$V$21)</f>
        <v/>
      </c>
      <c r="AL39" s="220" t="str">
        <f aca="false">IF($V$24="","",$V$24)</f>
        <v/>
      </c>
      <c r="AM39" s="220"/>
      <c r="AN39" s="220"/>
      <c r="AO39" s="220"/>
      <c r="AP39" s="220"/>
      <c r="AQ39" s="222"/>
    </row>
    <row r="40" customFormat="false" ht="14.15" hidden="false" customHeight="true" outlineLevel="0" collapsed="false">
      <c r="A40" s="146" t="n">
        <v>40</v>
      </c>
      <c r="B40" s="196"/>
      <c r="C40" s="241" t="s">
        <v>282</v>
      </c>
      <c r="D40" s="242" t="str">
        <f aca="false">P102</f>
        <v/>
      </c>
      <c r="E40" s="243" t="str">
        <f aca="false">Q102</f>
        <v/>
      </c>
      <c r="F40" s="244" t="str">
        <f aca="false">R102</f>
        <v/>
      </c>
      <c r="G40" s="242" t="str">
        <f aca="false">S102</f>
        <v/>
      </c>
      <c r="H40" s="243" t="str">
        <f aca="false">T102</f>
        <v/>
      </c>
      <c r="I40" s="244" t="str">
        <f aca="false">U102</f>
        <v/>
      </c>
      <c r="J40" s="242" t="str">
        <f aca="false">V102</f>
        <v/>
      </c>
      <c r="K40" s="243" t="str">
        <f aca="false">W102</f>
        <v/>
      </c>
      <c r="L40" s="244" t="str">
        <f aca="false">X102</f>
        <v/>
      </c>
      <c r="M40" s="200"/>
      <c r="O40" s="227"/>
      <c r="P40" s="164" t="s">
        <v>283</v>
      </c>
      <c r="Y40" s="160"/>
      <c r="AA40" s="163" t="s">
        <v>284</v>
      </c>
      <c r="AB40" s="194"/>
      <c r="AC40" s="177" t="str">
        <f aca="false">IF(AB40&lt;&gt;AD40,"Change","")</f>
        <v/>
      </c>
      <c r="AD40" s="195" t="str">
        <f aca="false">IF(V24="","",V24)</f>
        <v/>
      </c>
      <c r="AH40" s="219" t="n">
        <v>30</v>
      </c>
      <c r="AI40" s="220" t="n">
        <v>50</v>
      </c>
      <c r="AJ40" s="221" t="n">
        <v>0</v>
      </c>
      <c r="AK40" s="220" t="str">
        <f aca="false">IF($V$21="","",$V$21)</f>
        <v/>
      </c>
      <c r="AL40" s="220" t="str">
        <f aca="false">IF($V$24="","",$V$24)</f>
        <v/>
      </c>
      <c r="AM40" s="220"/>
      <c r="AN40" s="220"/>
      <c r="AO40" s="220"/>
      <c r="AP40" s="220"/>
      <c r="AQ40" s="222"/>
    </row>
    <row r="41" customFormat="false" ht="14.15" hidden="false" customHeight="true" outlineLevel="0" collapsed="false">
      <c r="A41" s="146" t="n">
        <v>41</v>
      </c>
      <c r="B41" s="196"/>
      <c r="C41" s="245" t="s">
        <v>285</v>
      </c>
      <c r="D41" s="246" t="str">
        <f aca="false">P103</f>
        <v/>
      </c>
      <c r="E41" s="247" t="str">
        <f aca="false">Q103</f>
        <v/>
      </c>
      <c r="F41" s="248" t="str">
        <f aca="false">R103</f>
        <v/>
      </c>
      <c r="G41" s="246" t="str">
        <f aca="false">S103</f>
        <v/>
      </c>
      <c r="H41" s="247" t="str">
        <f aca="false">T103</f>
        <v/>
      </c>
      <c r="I41" s="248" t="str">
        <f aca="false">U103</f>
        <v/>
      </c>
      <c r="J41" s="246" t="str">
        <f aca="false">V103</f>
        <v/>
      </c>
      <c r="K41" s="247" t="str">
        <f aca="false">W103</f>
        <v/>
      </c>
      <c r="L41" s="248" t="str">
        <f aca="false">X103</f>
        <v/>
      </c>
      <c r="M41" s="200"/>
      <c r="O41" s="227"/>
      <c r="P41" s="164" t="s">
        <v>286</v>
      </c>
      <c r="Y41" s="160"/>
      <c r="AA41" s="163" t="s">
        <v>287</v>
      </c>
      <c r="AB41" s="194"/>
      <c r="AC41" s="177" t="str">
        <f aca="false">IF(AB41&lt;&gt;AD41,"Change","")</f>
        <v/>
      </c>
      <c r="AD41" s="195" t="str">
        <f aca="false">IF(V25="","",V25)</f>
        <v/>
      </c>
      <c r="AH41" s="249" t="n">
        <v>32</v>
      </c>
      <c r="AI41" s="250" t="n">
        <v>50</v>
      </c>
      <c r="AJ41" s="251" t="n">
        <v>0</v>
      </c>
      <c r="AK41" s="250" t="str">
        <f aca="false">IF($V$21="","",$V$21)</f>
        <v/>
      </c>
      <c r="AL41" s="250" t="str">
        <f aca="false">IF($V$24="","",$V$24)</f>
        <v/>
      </c>
      <c r="AM41" s="250"/>
      <c r="AN41" s="250"/>
      <c r="AO41" s="250"/>
      <c r="AP41" s="250"/>
      <c r="AQ41" s="252"/>
    </row>
    <row r="42" customFormat="false" ht="14.15" hidden="false" customHeight="true" outlineLevel="0" collapsed="false">
      <c r="A42" s="146" t="n">
        <v>42</v>
      </c>
      <c r="B42" s="196"/>
      <c r="M42" s="200"/>
      <c r="O42" s="227"/>
      <c r="P42" s="164" t="s">
        <v>288</v>
      </c>
      <c r="Y42" s="160"/>
      <c r="AA42" s="163" t="s">
        <v>289</v>
      </c>
      <c r="AB42" s="194"/>
      <c r="AC42" s="177" t="str">
        <f aca="false">IF(AB42&lt;&gt;AD42,"Change","")</f>
        <v/>
      </c>
      <c r="AD42" s="195" t="str">
        <f aca="false">IF(V26="","",V26)</f>
        <v/>
      </c>
      <c r="AH42" s="206" t="n">
        <v>32</v>
      </c>
      <c r="AI42" s="207" t="n">
        <v>50</v>
      </c>
      <c r="AJ42" s="208" t="n">
        <v>0</v>
      </c>
      <c r="AK42" s="207" t="str">
        <f aca="false">IF($V$21="","",$V$21)</f>
        <v/>
      </c>
      <c r="AL42" s="207" t="str">
        <f aca="false">IF($V$24="","",$V$24)</f>
        <v/>
      </c>
      <c r="AM42" s="207"/>
      <c r="AN42" s="207"/>
      <c r="AO42" s="207"/>
      <c r="AP42" s="207"/>
      <c r="AQ42" s="209"/>
    </row>
    <row r="43" customFormat="false" ht="14.15" hidden="false" customHeight="true" outlineLevel="0" collapsed="false">
      <c r="A43" s="146" t="n">
        <v>43</v>
      </c>
      <c r="B43" s="196"/>
      <c r="H43" s="179" t="s">
        <v>275</v>
      </c>
      <c r="M43" s="200"/>
      <c r="O43" s="227"/>
      <c r="P43" s="164" t="s">
        <v>290</v>
      </c>
      <c r="Y43" s="160"/>
      <c r="AA43" s="163" t="s">
        <v>262</v>
      </c>
      <c r="AB43" s="194"/>
      <c r="AC43" s="177" t="str">
        <f aca="false">IF(AB43&lt;&gt;AD43,"Change","")</f>
        <v/>
      </c>
      <c r="AD43" s="195" t="str">
        <f aca="false">IF(V32="","",V32)</f>
        <v/>
      </c>
      <c r="AH43" s="206" t="n">
        <v>32</v>
      </c>
      <c r="AI43" s="207" t="n">
        <v>50</v>
      </c>
      <c r="AJ43" s="208" t="n">
        <v>0.4</v>
      </c>
      <c r="AK43" s="207" t="str">
        <f aca="false">IF($V$21="","",$V$21)</f>
        <v/>
      </c>
      <c r="AL43" s="207" t="str">
        <f aca="false">IF($V$24="","",$V$24)</f>
        <v/>
      </c>
      <c r="AM43" s="207"/>
      <c r="AN43" s="207"/>
      <c r="AO43" s="207"/>
      <c r="AP43" s="207"/>
      <c r="AQ43" s="209"/>
    </row>
    <row r="44" customFormat="false" ht="14.15" hidden="false" customHeight="true" outlineLevel="0" collapsed="false">
      <c r="A44" s="146" t="n">
        <v>44</v>
      </c>
      <c r="B44" s="196"/>
      <c r="C44" s="253" t="s">
        <v>291</v>
      </c>
      <c r="L44" s="254" t="s">
        <v>292</v>
      </c>
      <c r="M44" s="254"/>
      <c r="O44" s="158"/>
      <c r="Y44" s="160"/>
      <c r="AA44" s="163" t="s">
        <v>293</v>
      </c>
      <c r="AB44" s="194"/>
      <c r="AC44" s="177" t="str">
        <f aca="false">IF(AB44&lt;&gt;AD44,"Change","")</f>
        <v/>
      </c>
      <c r="AD44" s="195" t="str">
        <f aca="false">IF(V33="","",V33)</f>
        <v/>
      </c>
      <c r="AH44" s="206" t="n">
        <v>32</v>
      </c>
      <c r="AI44" s="207" t="n">
        <v>50</v>
      </c>
      <c r="AJ44" s="208" t="n">
        <v>0.4</v>
      </c>
      <c r="AK44" s="207" t="str">
        <f aca="false">IF($V$21="","",$V$21)</f>
        <v/>
      </c>
      <c r="AL44" s="207" t="str">
        <f aca="false">IF($V$24="","",$V$24)</f>
        <v/>
      </c>
      <c r="AM44" s="207"/>
      <c r="AN44" s="207"/>
      <c r="AO44" s="207"/>
      <c r="AP44" s="207"/>
      <c r="AQ44" s="209"/>
    </row>
    <row r="45" customFormat="false" ht="14.15" hidden="false" customHeight="true" outlineLevel="0" collapsed="false">
      <c r="A45" s="146" t="n">
        <v>45</v>
      </c>
      <c r="B45" s="196"/>
      <c r="C45" s="255" t="s">
        <v>294</v>
      </c>
      <c r="E45" s="164" t="s">
        <v>280</v>
      </c>
      <c r="L45" s="256" t="str">
        <f aca="false">IF(O39="","TBD",IF(O39=1,"YES",IF(O39=3,"NA","")))</f>
        <v>TBD</v>
      </c>
      <c r="M45" s="257" t="str">
        <f aca="false">IF(O39=2,"NO","")</f>
        <v/>
      </c>
      <c r="O45" s="158"/>
      <c r="T45" s="182" t="s">
        <v>295</v>
      </c>
      <c r="Y45" s="160"/>
      <c r="AA45" s="216" t="s">
        <v>264</v>
      </c>
      <c r="AH45" s="206" t="n">
        <v>32</v>
      </c>
      <c r="AI45" s="207" t="n">
        <v>50</v>
      </c>
      <c r="AJ45" s="208" t="n">
        <v>0.5</v>
      </c>
      <c r="AK45" s="207" t="str">
        <f aca="false">IF($V$21="","",$V$21)</f>
        <v/>
      </c>
      <c r="AL45" s="207" t="str">
        <f aca="false">IF($V$24="","",$V$24)</f>
        <v/>
      </c>
      <c r="AM45" s="207"/>
      <c r="AN45" s="207"/>
      <c r="AO45" s="207"/>
      <c r="AP45" s="207"/>
      <c r="AQ45" s="209"/>
    </row>
    <row r="46" customFormat="false" ht="14.15" hidden="false" customHeight="true" outlineLevel="0" collapsed="false">
      <c r="A46" s="146" t="n">
        <v>46</v>
      </c>
      <c r="B46" s="196"/>
      <c r="C46" s="255" t="s">
        <v>296</v>
      </c>
      <c r="E46" s="164" t="s">
        <v>283</v>
      </c>
      <c r="L46" s="256" t="str">
        <f aca="false">IF(O40="","TBD",IF(O40=1,"YES",IF(O40=3,"NA","")))</f>
        <v>TBD</v>
      </c>
      <c r="M46" s="257" t="str">
        <f aca="false">IF(O40=2,"NO","")</f>
        <v/>
      </c>
      <c r="O46" s="227"/>
      <c r="P46" s="197" t="s">
        <v>297</v>
      </c>
      <c r="Y46" s="160"/>
      <c r="AA46" s="171" t="s">
        <v>267</v>
      </c>
      <c r="AH46" s="206" t="n">
        <v>32</v>
      </c>
      <c r="AI46" s="207" t="n">
        <v>50</v>
      </c>
      <c r="AJ46" s="208" t="n">
        <v>0.5</v>
      </c>
      <c r="AK46" s="207" t="str">
        <f aca="false">IF($V$21="","",$V$21)</f>
        <v/>
      </c>
      <c r="AL46" s="207" t="str">
        <f aca="false">IF($V$24="","",$V$24)</f>
        <v/>
      </c>
      <c r="AM46" s="207"/>
      <c r="AN46" s="207"/>
      <c r="AO46" s="207"/>
      <c r="AP46" s="207"/>
      <c r="AQ46" s="209"/>
    </row>
    <row r="47" customFormat="false" ht="14.15" hidden="false" customHeight="true" outlineLevel="0" collapsed="false">
      <c r="A47" s="146" t="n">
        <v>47</v>
      </c>
      <c r="B47" s="196"/>
      <c r="C47" s="255" t="s">
        <v>298</v>
      </c>
      <c r="E47" s="164" t="s">
        <v>286</v>
      </c>
      <c r="L47" s="256" t="str">
        <f aca="false">IF(O41="","TBD",IF(O41=1,"YES",IF(O41=3,"NA","")))</f>
        <v>TBD</v>
      </c>
      <c r="M47" s="257" t="str">
        <f aca="false">IF(O41=2,"NO","")</f>
        <v/>
      </c>
      <c r="O47" s="227"/>
      <c r="P47" s="197" t="s">
        <v>299</v>
      </c>
      <c r="Y47" s="160"/>
      <c r="AA47" s="163" t="s">
        <v>300</v>
      </c>
      <c r="AB47" s="194"/>
      <c r="AD47" s="195" t="str">
        <f aca="false">IF(P100="","",P100)</f>
        <v/>
      </c>
      <c r="AH47" s="206" t="n">
        <v>32</v>
      </c>
      <c r="AI47" s="207" t="n">
        <v>50</v>
      </c>
      <c r="AJ47" s="208" t="n">
        <v>0.6</v>
      </c>
      <c r="AK47" s="207" t="str">
        <f aca="false">IF($V$21="","",$V$21)</f>
        <v/>
      </c>
      <c r="AL47" s="207" t="str">
        <f aca="false">IF($V$24="","",$V$24)</f>
        <v/>
      </c>
      <c r="AM47" s="207"/>
      <c r="AN47" s="207"/>
      <c r="AO47" s="207"/>
      <c r="AP47" s="207"/>
      <c r="AQ47" s="209"/>
    </row>
    <row r="48" customFormat="false" ht="14.15" hidden="false" customHeight="true" outlineLevel="0" collapsed="false">
      <c r="A48" s="146" t="n">
        <v>48</v>
      </c>
      <c r="B48" s="196"/>
      <c r="E48" s="164" t="s">
        <v>288</v>
      </c>
      <c r="L48" s="256" t="str">
        <f aca="false">IF(O42="","TBD",IF(O42=1,"YES",IF(O42=3,"NA","")))</f>
        <v>TBD</v>
      </c>
      <c r="M48" s="257" t="str">
        <f aca="false">IF(O42=2,"NO","")</f>
        <v/>
      </c>
      <c r="O48" s="227"/>
      <c r="P48" s="197" t="s">
        <v>301</v>
      </c>
      <c r="Y48" s="160"/>
      <c r="AA48" s="163" t="s">
        <v>302</v>
      </c>
      <c r="AB48" s="194"/>
      <c r="AD48" s="195" t="str">
        <f aca="false">IF(Q100="","",Q100)</f>
        <v/>
      </c>
      <c r="AH48" s="206" t="n">
        <v>32</v>
      </c>
      <c r="AI48" s="207" t="n">
        <v>50</v>
      </c>
      <c r="AJ48" s="208" t="n">
        <v>0.6</v>
      </c>
      <c r="AK48" s="207" t="str">
        <f aca="false">IF($V$21="","",$V$21)</f>
        <v/>
      </c>
      <c r="AL48" s="207" t="str">
        <f aca="false">IF($V$24="","",$V$24)</f>
        <v/>
      </c>
      <c r="AM48" s="207"/>
      <c r="AN48" s="207"/>
      <c r="AO48" s="207"/>
      <c r="AP48" s="207"/>
      <c r="AQ48" s="209"/>
    </row>
    <row r="49" customFormat="false" ht="14.15" hidden="false" customHeight="true" outlineLevel="0" collapsed="false">
      <c r="A49" s="146" t="n">
        <v>49</v>
      </c>
      <c r="B49" s="196"/>
      <c r="E49" s="164" t="s">
        <v>290</v>
      </c>
      <c r="L49" s="256" t="str">
        <f aca="false">IF(O43="","TBD",IF(O43=1,"YES",IF(O43=3,"NA","")))</f>
        <v>TBD</v>
      </c>
      <c r="M49" s="257" t="str">
        <f aca="false">IF(O43=2,"NO","")</f>
        <v/>
      </c>
      <c r="O49" s="227"/>
      <c r="P49" s="197" t="s">
        <v>303</v>
      </c>
      <c r="Y49" s="160"/>
      <c r="AA49" s="163" t="s">
        <v>304</v>
      </c>
      <c r="AB49" s="194"/>
      <c r="AD49" s="195" t="str">
        <f aca="false">IF(R100="","",R100)</f>
        <v/>
      </c>
      <c r="AH49" s="219" t="n">
        <v>34</v>
      </c>
      <c r="AI49" s="220" t="n">
        <v>50</v>
      </c>
      <c r="AJ49" s="221" t="n">
        <v>0</v>
      </c>
      <c r="AK49" s="220" t="str">
        <f aca="false">IF($V$21="","",$V$21)</f>
        <v/>
      </c>
      <c r="AL49" s="220" t="str">
        <f aca="false">IF($V$24="","",$V$24)</f>
        <v/>
      </c>
      <c r="AM49" s="220"/>
      <c r="AN49" s="220"/>
      <c r="AO49" s="220"/>
      <c r="AP49" s="220"/>
      <c r="AQ49" s="222"/>
    </row>
    <row r="50" customFormat="false" ht="14.15" hidden="false" customHeight="true" outlineLevel="0" collapsed="false">
      <c r="A50" s="146" t="n">
        <v>50</v>
      </c>
      <c r="B50" s="196"/>
      <c r="H50" s="182" t="s">
        <v>295</v>
      </c>
      <c r="M50" s="200"/>
      <c r="O50" s="227" t="n">
        <v>3</v>
      </c>
      <c r="P50" s="197" t="s">
        <v>305</v>
      </c>
      <c r="Y50" s="160"/>
      <c r="AA50" s="163" t="s">
        <v>300</v>
      </c>
      <c r="AB50" s="194"/>
      <c r="AD50" s="195" t="str">
        <f aca="false">IF(P101="","",P101)</f>
        <v/>
      </c>
      <c r="AH50" s="206" t="n">
        <v>34</v>
      </c>
      <c r="AI50" s="207" t="n">
        <v>50</v>
      </c>
      <c r="AJ50" s="208" t="n">
        <v>0</v>
      </c>
      <c r="AK50" s="207" t="str">
        <f aca="false">IF($V$21="","",$V$21)</f>
        <v/>
      </c>
      <c r="AL50" s="207" t="str">
        <f aca="false">IF($V$24="","",$V$24)</f>
        <v/>
      </c>
      <c r="AM50" s="207"/>
      <c r="AN50" s="207"/>
      <c r="AO50" s="207"/>
      <c r="AP50" s="207"/>
      <c r="AQ50" s="209"/>
    </row>
    <row r="51" customFormat="false" ht="14.15" hidden="false" customHeight="true" outlineLevel="0" collapsed="false">
      <c r="A51" s="146" t="n">
        <v>51</v>
      </c>
      <c r="B51" s="196"/>
      <c r="E51" s="197" t="s">
        <v>297</v>
      </c>
      <c r="L51" s="256" t="str">
        <f aca="false">IF(O46="","TBD",IF(O46=1,"YES",IF(O46=3,"NA","")))</f>
        <v>TBD</v>
      </c>
      <c r="M51" s="257" t="str">
        <f aca="false">IF(O46=2,"NO","")</f>
        <v/>
      </c>
      <c r="O51" s="227"/>
      <c r="P51" s="197" t="s">
        <v>306</v>
      </c>
      <c r="Y51" s="160"/>
      <c r="AA51" s="163" t="s">
        <v>302</v>
      </c>
      <c r="AB51" s="194"/>
      <c r="AD51" s="195" t="str">
        <f aca="false">IF(Q101="","",Q101)</f>
        <v/>
      </c>
      <c r="AH51" s="206" t="n">
        <v>34</v>
      </c>
      <c r="AI51" s="207" t="n">
        <v>50</v>
      </c>
      <c r="AJ51" s="208" t="n">
        <v>0.4</v>
      </c>
      <c r="AK51" s="207" t="str">
        <f aca="false">IF($V$21="","",$V$21)</f>
        <v/>
      </c>
      <c r="AL51" s="207" t="str">
        <f aca="false">IF($V$24="","",$V$24)</f>
        <v/>
      </c>
      <c r="AM51" s="207"/>
      <c r="AN51" s="207"/>
      <c r="AO51" s="207"/>
      <c r="AP51" s="207"/>
      <c r="AQ51" s="209"/>
    </row>
    <row r="52" customFormat="false" ht="14.15" hidden="false" customHeight="true" outlineLevel="0" collapsed="false">
      <c r="A52" s="146" t="n">
        <v>52</v>
      </c>
      <c r="B52" s="196"/>
      <c r="E52" s="197" t="s">
        <v>299</v>
      </c>
      <c r="L52" s="256" t="str">
        <f aca="false">IF(O47="","TBD",IF(O47=1,"YES",IF(O47=3,"NA","")))</f>
        <v>TBD</v>
      </c>
      <c r="M52" s="257" t="str">
        <f aca="false">IF(O47=2,"NO","")</f>
        <v/>
      </c>
      <c r="O52" s="258" t="str">
        <f aca="false">IF(S132="","",IF(S132="Pass",1,2))</f>
        <v/>
      </c>
      <c r="P52" s="197" t="s">
        <v>307</v>
      </c>
      <c r="Y52" s="160"/>
      <c r="AA52" s="163" t="s">
        <v>304</v>
      </c>
      <c r="AB52" s="194"/>
      <c r="AD52" s="195" t="str">
        <f aca="false">IF(R101="","",R101)</f>
        <v/>
      </c>
      <c r="AH52" s="206" t="n">
        <v>34</v>
      </c>
      <c r="AI52" s="207" t="n">
        <v>50</v>
      </c>
      <c r="AJ52" s="208" t="n">
        <v>0.4</v>
      </c>
      <c r="AK52" s="207" t="str">
        <f aca="false">IF($V$21="","",$V$21)</f>
        <v/>
      </c>
      <c r="AL52" s="207" t="str">
        <f aca="false">IF($V$24="","",$V$24)</f>
        <v/>
      </c>
      <c r="AM52" s="207"/>
      <c r="AN52" s="207"/>
      <c r="AO52" s="207"/>
      <c r="AP52" s="207"/>
      <c r="AQ52" s="209"/>
    </row>
    <row r="53" customFormat="false" ht="14.15" hidden="false" customHeight="true" outlineLevel="0" collapsed="false">
      <c r="A53" s="146" t="n">
        <v>53</v>
      </c>
      <c r="B53" s="196"/>
      <c r="E53" s="197" t="s">
        <v>301</v>
      </c>
      <c r="L53" s="256" t="str">
        <f aca="false">IF(O48="","TBD",IF(O48=1,"YES",IF(O48=3,"NA","")))</f>
        <v>TBD</v>
      </c>
      <c r="M53" s="257" t="str">
        <f aca="false">IF(O48=2,"NO","")</f>
        <v/>
      </c>
      <c r="O53" s="227"/>
      <c r="P53" s="197" t="s">
        <v>308</v>
      </c>
      <c r="Y53" s="160"/>
      <c r="AA53" s="163" t="s">
        <v>300</v>
      </c>
      <c r="AB53" s="194"/>
      <c r="AD53" s="195" t="str">
        <f aca="false">IF(P102="","",P102)</f>
        <v/>
      </c>
      <c r="AH53" s="206" t="n">
        <v>34</v>
      </c>
      <c r="AI53" s="207" t="n">
        <v>50</v>
      </c>
      <c r="AJ53" s="208" t="n">
        <v>0.5</v>
      </c>
      <c r="AK53" s="207" t="str">
        <f aca="false">IF($V$21="","",$V$21)</f>
        <v/>
      </c>
      <c r="AL53" s="207" t="str">
        <f aca="false">IF($V$24="","",$V$24)</f>
        <v/>
      </c>
      <c r="AM53" s="207"/>
      <c r="AN53" s="207"/>
      <c r="AO53" s="207"/>
      <c r="AP53" s="207"/>
      <c r="AQ53" s="209"/>
    </row>
    <row r="54" customFormat="false" ht="14.15" hidden="false" customHeight="true" outlineLevel="0" collapsed="false">
      <c r="A54" s="146" t="n">
        <v>54</v>
      </c>
      <c r="B54" s="196"/>
      <c r="E54" s="197" t="s">
        <v>303</v>
      </c>
      <c r="L54" s="256" t="str">
        <f aca="false">IF(O49="","TBD",IF(O49=1,"YES",IF(O49=3,"NA","")))</f>
        <v>TBD</v>
      </c>
      <c r="M54" s="257" t="str">
        <f aca="false">IF(O49=2,"NO","")</f>
        <v/>
      </c>
      <c r="O54" s="227"/>
      <c r="P54" s="197" t="s">
        <v>309</v>
      </c>
      <c r="Y54" s="160"/>
      <c r="AA54" s="163" t="s">
        <v>302</v>
      </c>
      <c r="AB54" s="194"/>
      <c r="AD54" s="195" t="str">
        <f aca="false">IF(Q102="","",Q102)</f>
        <v/>
      </c>
      <c r="AH54" s="206" t="n">
        <v>34</v>
      </c>
      <c r="AI54" s="207" t="n">
        <v>50</v>
      </c>
      <c r="AJ54" s="208" t="n">
        <v>0.5</v>
      </c>
      <c r="AK54" s="207" t="str">
        <f aca="false">IF($V$21="","",$V$21)</f>
        <v/>
      </c>
      <c r="AL54" s="207" t="str">
        <f aca="false">IF($V$24="","",$V$24)</f>
        <v/>
      </c>
      <c r="AM54" s="207"/>
      <c r="AN54" s="207"/>
      <c r="AO54" s="207"/>
      <c r="AP54" s="207"/>
      <c r="AQ54" s="209"/>
    </row>
    <row r="55" customFormat="false" ht="14.15" hidden="false" customHeight="true" outlineLevel="0" collapsed="false">
      <c r="A55" s="146" t="n">
        <v>55</v>
      </c>
      <c r="B55" s="196"/>
      <c r="E55" s="197" t="s">
        <v>305</v>
      </c>
      <c r="L55" s="256" t="str">
        <f aca="false">IF(O50="","TBD",IF(O50=1,"YES",IF(O50=3,"NA","")))</f>
        <v>NA</v>
      </c>
      <c r="M55" s="257" t="str">
        <f aca="false">IF(O50=2,"NO","")</f>
        <v/>
      </c>
      <c r="O55" s="227"/>
      <c r="P55" s="197" t="s">
        <v>310</v>
      </c>
      <c r="Y55" s="160"/>
      <c r="AA55" s="163" t="s">
        <v>304</v>
      </c>
      <c r="AB55" s="194"/>
      <c r="AD55" s="195" t="str">
        <f aca="false">IF(R102="","",R102)</f>
        <v/>
      </c>
      <c r="AH55" s="206" t="n">
        <v>34</v>
      </c>
      <c r="AI55" s="207" t="n">
        <v>50</v>
      </c>
      <c r="AJ55" s="208" t="n">
        <v>0.6</v>
      </c>
      <c r="AK55" s="207" t="str">
        <f aca="false">IF($V$21="","",$V$21)</f>
        <v/>
      </c>
      <c r="AL55" s="207" t="str">
        <f aca="false">IF($V$24="","",$V$24)</f>
        <v/>
      </c>
      <c r="AM55" s="207"/>
      <c r="AN55" s="207"/>
      <c r="AO55" s="207"/>
      <c r="AP55" s="207"/>
      <c r="AQ55" s="209"/>
    </row>
    <row r="56" customFormat="false" ht="14.15" hidden="false" customHeight="true" outlineLevel="0" collapsed="false">
      <c r="A56" s="146" t="n">
        <v>56</v>
      </c>
      <c r="B56" s="196"/>
      <c r="E56" s="197" t="s">
        <v>306</v>
      </c>
      <c r="L56" s="256" t="str">
        <f aca="false">IF(O51="","TBD",IF(O51=1,"YES",IF(O51=3,"NA","")))</f>
        <v>TBD</v>
      </c>
      <c r="M56" s="257" t="str">
        <f aca="false">IF(O51=2,"NO","")</f>
        <v/>
      </c>
      <c r="O56" s="227"/>
      <c r="P56" s="197" t="s">
        <v>311</v>
      </c>
      <c r="Y56" s="160"/>
      <c r="AA56" s="163" t="s">
        <v>300</v>
      </c>
      <c r="AB56" s="194"/>
      <c r="AD56" s="195" t="str">
        <f aca="false">IF(P103="","",P103)</f>
        <v/>
      </c>
      <c r="AH56" s="259" t="n">
        <v>34</v>
      </c>
      <c r="AI56" s="260" t="n">
        <v>50</v>
      </c>
      <c r="AJ56" s="261" t="n">
        <v>0.6</v>
      </c>
      <c r="AK56" s="260" t="str">
        <f aca="false">IF($V$21="","",$V$21)</f>
        <v/>
      </c>
      <c r="AL56" s="260" t="str">
        <f aca="false">IF($V$24="","",$V$24)</f>
        <v/>
      </c>
      <c r="AM56" s="260"/>
      <c r="AN56" s="260"/>
      <c r="AO56" s="260"/>
      <c r="AP56" s="260"/>
      <c r="AQ56" s="262"/>
    </row>
    <row r="57" customFormat="false" ht="14.15" hidden="false" customHeight="true" outlineLevel="0" collapsed="false">
      <c r="A57" s="146" t="n">
        <v>57</v>
      </c>
      <c r="B57" s="196"/>
      <c r="E57" s="197" t="s">
        <v>307</v>
      </c>
      <c r="L57" s="256" t="str">
        <f aca="false">IF(O52="","TBD",IF(O52=1,"YES",IF(O52=3,"NA","")))</f>
        <v>TBD</v>
      </c>
      <c r="M57" s="257" t="str">
        <f aca="false">IF(O52=2,"NO","")</f>
        <v/>
      </c>
      <c r="O57" s="227"/>
      <c r="P57" s="197" t="s">
        <v>312</v>
      </c>
      <c r="Y57" s="160"/>
      <c r="AA57" s="163" t="s">
        <v>302</v>
      </c>
      <c r="AB57" s="194"/>
      <c r="AD57" s="195" t="str">
        <f aca="false">IF(Q103="","",Q103)</f>
        <v/>
      </c>
      <c r="AH57" s="249" t="n">
        <v>28</v>
      </c>
      <c r="AI57" s="250" t="n">
        <v>50</v>
      </c>
      <c r="AJ57" s="263" t="n">
        <v>0</v>
      </c>
      <c r="AK57" s="250" t="str">
        <f aca="false">IF($V$21="","",$V$21)</f>
        <v/>
      </c>
      <c r="AL57" s="250" t="str">
        <f aca="false">IF($V$25="","",$V$25)</f>
        <v/>
      </c>
      <c r="AM57" s="250"/>
      <c r="AN57" s="250"/>
      <c r="AO57" s="250"/>
      <c r="AP57" s="250"/>
      <c r="AQ57" s="252" t="str">
        <f aca="false">Tables!X121</f>
        <v/>
      </c>
    </row>
    <row r="58" customFormat="false" ht="14.15" hidden="false" customHeight="true" outlineLevel="0" collapsed="false">
      <c r="A58" s="146" t="n">
        <v>58</v>
      </c>
      <c r="B58" s="196"/>
      <c r="E58" s="197" t="s">
        <v>308</v>
      </c>
      <c r="L58" s="256" t="str">
        <f aca="false">IF(O53="","TBD",IF(O53=1,"YES",IF(O53=3,"NA","")))</f>
        <v>TBD</v>
      </c>
      <c r="M58" s="257" t="str">
        <f aca="false">IF(O53=2,"NO","")</f>
        <v/>
      </c>
      <c r="O58" s="227"/>
      <c r="P58" s="144" t="s">
        <v>57</v>
      </c>
      <c r="Y58" s="160"/>
      <c r="AA58" s="163" t="s">
        <v>304</v>
      </c>
      <c r="AB58" s="194"/>
      <c r="AD58" s="195" t="str">
        <f aca="false">IF(R103="","",R103)</f>
        <v/>
      </c>
      <c r="AH58" s="264" t="n">
        <v>28</v>
      </c>
      <c r="AI58" s="265" t="n">
        <v>50</v>
      </c>
      <c r="AJ58" s="266" t="n">
        <v>0</v>
      </c>
      <c r="AK58" s="265" t="str">
        <f aca="false">IF($V$21="","",$V$21)</f>
        <v/>
      </c>
      <c r="AL58" s="265" t="str">
        <f aca="false">IF($V$25="","",$V$25)</f>
        <v/>
      </c>
      <c r="AM58" s="265"/>
      <c r="AN58" s="265"/>
      <c r="AO58" s="265"/>
      <c r="AP58" s="265"/>
      <c r="AQ58" s="267" t="str">
        <f aca="false">Tables!X122</f>
        <v/>
      </c>
    </row>
    <row r="59" customFormat="false" ht="14.15" hidden="false" customHeight="true" outlineLevel="0" collapsed="false">
      <c r="A59" s="146" t="n">
        <v>59</v>
      </c>
      <c r="B59" s="196"/>
      <c r="E59" s="197" t="s">
        <v>309</v>
      </c>
      <c r="L59" s="256" t="str">
        <f aca="false">IF(O54="","TBD",IF(O54=1,"YES",IF(O54=3,"NA","")))</f>
        <v>TBD</v>
      </c>
      <c r="M59" s="257" t="str">
        <f aca="false">IF(O54=2,"NO","")</f>
        <v/>
      </c>
      <c r="O59" s="158"/>
      <c r="Y59" s="160"/>
      <c r="AA59" s="171" t="s">
        <v>313</v>
      </c>
      <c r="AH59" s="264" t="n">
        <v>28</v>
      </c>
      <c r="AI59" s="265" t="n">
        <v>50</v>
      </c>
      <c r="AJ59" s="266" t="n">
        <v>0.4</v>
      </c>
      <c r="AK59" s="265" t="str">
        <f aca="false">IF($V$21="","",$V$21)</f>
        <v/>
      </c>
      <c r="AL59" s="265" t="str">
        <f aca="false">IF($V$25="","",$V$25)</f>
        <v/>
      </c>
      <c r="AM59" s="265"/>
      <c r="AN59" s="265"/>
      <c r="AO59" s="265"/>
      <c r="AP59" s="265"/>
      <c r="AQ59" s="267" t="str">
        <f aca="false">Tables!X123</f>
        <v/>
      </c>
    </row>
    <row r="60" customFormat="false" ht="14.15" hidden="false" customHeight="true" outlineLevel="0" collapsed="false">
      <c r="A60" s="146" t="n">
        <v>60</v>
      </c>
      <c r="B60" s="196"/>
      <c r="E60" s="197" t="s">
        <v>310</v>
      </c>
      <c r="L60" s="256" t="str">
        <f aca="false">IF(O55="","TBD",IF(O55=1,"YES",IF(O55=3,"NA","")))</f>
        <v>TBD</v>
      </c>
      <c r="M60" s="257" t="str">
        <f aca="false">IF(O55=2,"NO","")</f>
        <v/>
      </c>
      <c r="O60" s="158"/>
      <c r="T60" s="182" t="s">
        <v>314</v>
      </c>
      <c r="Y60" s="160"/>
      <c r="AA60" s="163" t="s">
        <v>300</v>
      </c>
      <c r="AB60" s="194"/>
      <c r="AD60" s="195" t="str">
        <f aca="false">IF(S100="","",S100)</f>
        <v/>
      </c>
      <c r="AH60" s="264" t="n">
        <v>28</v>
      </c>
      <c r="AI60" s="265" t="n">
        <v>50</v>
      </c>
      <c r="AJ60" s="266" t="n">
        <v>0.4</v>
      </c>
      <c r="AK60" s="265" t="str">
        <f aca="false">IF($V$21="","",$V$21)</f>
        <v/>
      </c>
      <c r="AL60" s="265" t="str">
        <f aca="false">IF($V$25="","",$V$25)</f>
        <v/>
      </c>
      <c r="AM60" s="265"/>
      <c r="AN60" s="265"/>
      <c r="AO60" s="265"/>
      <c r="AP60" s="265"/>
      <c r="AQ60" s="267" t="str">
        <f aca="false">Tables!X124</f>
        <v/>
      </c>
    </row>
    <row r="61" customFormat="false" ht="14.15" hidden="false" customHeight="true" outlineLevel="0" collapsed="false">
      <c r="A61" s="146" t="n">
        <v>61</v>
      </c>
      <c r="B61" s="196"/>
      <c r="E61" s="197" t="s">
        <v>311</v>
      </c>
      <c r="L61" s="256" t="str">
        <f aca="false">IF(O56="","TBD",IF(O56=1,"YES",IF(O56=3,"NA","")))</f>
        <v>TBD</v>
      </c>
      <c r="M61" s="257" t="str">
        <f aca="false">IF(O56=2,"NO","")</f>
        <v/>
      </c>
      <c r="O61" s="227"/>
      <c r="P61" s="144" t="s">
        <v>315</v>
      </c>
      <c r="Y61" s="160"/>
      <c r="AA61" s="163" t="s">
        <v>302</v>
      </c>
      <c r="AB61" s="194"/>
      <c r="AD61" s="195" t="str">
        <f aca="false">IF(T100="","",T100)</f>
        <v/>
      </c>
      <c r="AH61" s="264" t="n">
        <v>28</v>
      </c>
      <c r="AI61" s="265" t="n">
        <v>50</v>
      </c>
      <c r="AJ61" s="266" t="n">
        <v>0.5</v>
      </c>
      <c r="AK61" s="265" t="str">
        <f aca="false">IF($V$21="","",$V$21)</f>
        <v/>
      </c>
      <c r="AL61" s="265" t="str">
        <f aca="false">IF($V$25="","",$V$25)</f>
        <v/>
      </c>
      <c r="AM61" s="265"/>
      <c r="AN61" s="265"/>
      <c r="AO61" s="265"/>
      <c r="AP61" s="265"/>
      <c r="AQ61" s="267" t="str">
        <f aca="false">Tables!X125</f>
        <v/>
      </c>
    </row>
    <row r="62" customFormat="false" ht="14.15" hidden="false" customHeight="true" outlineLevel="0" collapsed="false">
      <c r="A62" s="146" t="n">
        <v>62</v>
      </c>
      <c r="B62" s="196"/>
      <c r="E62" s="197" t="s">
        <v>316</v>
      </c>
      <c r="L62" s="256" t="str">
        <f aca="false">IF(O57="","TBD",IF(O57=1,"YES",IF(O57=3,"NA","")))</f>
        <v>TBD</v>
      </c>
      <c r="M62" s="257" t="str">
        <f aca="false">IF(O57=2,"NO","")</f>
        <v/>
      </c>
      <c r="O62" s="227"/>
      <c r="P62" s="144" t="s">
        <v>317</v>
      </c>
      <c r="Y62" s="160"/>
      <c r="AA62" s="163" t="s">
        <v>304</v>
      </c>
      <c r="AB62" s="194"/>
      <c r="AD62" s="195" t="str">
        <f aca="false">IF(U100="","",U100)</f>
        <v/>
      </c>
      <c r="AH62" s="264" t="n">
        <v>28</v>
      </c>
      <c r="AI62" s="265" t="n">
        <v>50</v>
      </c>
      <c r="AJ62" s="266" t="n">
        <v>0.5</v>
      </c>
      <c r="AK62" s="265" t="str">
        <f aca="false">IF($V$21="","",$V$21)</f>
        <v/>
      </c>
      <c r="AL62" s="265" t="str">
        <f aca="false">IF($V$25="","",$V$25)</f>
        <v/>
      </c>
      <c r="AM62" s="265"/>
      <c r="AN62" s="265"/>
      <c r="AO62" s="265"/>
      <c r="AP62" s="265"/>
      <c r="AQ62" s="267" t="str">
        <f aca="false">Tables!X126</f>
        <v/>
      </c>
    </row>
    <row r="63" customFormat="false" ht="14.15" hidden="false" customHeight="true" outlineLevel="0" collapsed="false">
      <c r="A63" s="146" t="n">
        <v>63</v>
      </c>
      <c r="B63" s="196"/>
      <c r="E63" s="144" t="s">
        <v>318</v>
      </c>
      <c r="L63" s="256" t="str">
        <f aca="false">IF(O58="","TBD",IF(O58=1,"YES",IF(O58=3,"NA","")))</f>
        <v>TBD</v>
      </c>
      <c r="M63" s="257" t="str">
        <f aca="false">IF(O58=2,"NO","")</f>
        <v/>
      </c>
      <c r="O63" s="227"/>
      <c r="P63" s="144" t="s">
        <v>319</v>
      </c>
      <c r="Y63" s="160"/>
      <c r="AA63" s="163" t="s">
        <v>300</v>
      </c>
      <c r="AB63" s="194"/>
      <c r="AD63" s="195" t="str">
        <f aca="false">IF(S101="","",S101)</f>
        <v/>
      </c>
      <c r="AH63" s="264" t="n">
        <v>28</v>
      </c>
      <c r="AI63" s="265" t="n">
        <v>50</v>
      </c>
      <c r="AJ63" s="266" t="n">
        <v>0.6</v>
      </c>
      <c r="AK63" s="265" t="str">
        <f aca="false">IF($V$21="","",$V$21)</f>
        <v/>
      </c>
      <c r="AL63" s="265" t="str">
        <f aca="false">IF($V$25="","",$V$25)</f>
        <v/>
      </c>
      <c r="AM63" s="265"/>
      <c r="AN63" s="265"/>
      <c r="AO63" s="265"/>
      <c r="AP63" s="265"/>
      <c r="AQ63" s="267" t="str">
        <f aca="false">Tables!X127</f>
        <v/>
      </c>
    </row>
    <row r="64" customFormat="false" ht="14.15" hidden="false" customHeight="true" outlineLevel="0" collapsed="false">
      <c r="A64" s="146" t="n">
        <v>64</v>
      </c>
      <c r="B64" s="196"/>
      <c r="C64" s="84"/>
      <c r="D64" s="84"/>
      <c r="E64" s="84"/>
      <c r="F64" s="84"/>
      <c r="G64" s="84"/>
      <c r="H64" s="84"/>
      <c r="I64" s="84"/>
      <c r="J64" s="84"/>
      <c r="K64" s="84"/>
      <c r="L64" s="84"/>
      <c r="M64" s="268"/>
      <c r="O64" s="227"/>
      <c r="P64" s="144" t="s">
        <v>320</v>
      </c>
      <c r="Y64" s="160"/>
      <c r="AA64" s="163" t="s">
        <v>302</v>
      </c>
      <c r="AB64" s="194"/>
      <c r="AD64" s="195" t="str">
        <f aca="false">IF(T101="","",T101)</f>
        <v/>
      </c>
      <c r="AH64" s="264" t="n">
        <v>28</v>
      </c>
      <c r="AI64" s="265" t="n">
        <v>50</v>
      </c>
      <c r="AJ64" s="266" t="n">
        <v>0.6</v>
      </c>
      <c r="AK64" s="265" t="str">
        <f aca="false">IF($V$21="","",$V$21)</f>
        <v/>
      </c>
      <c r="AL64" s="265" t="str">
        <f aca="false">IF($V$25="","",$V$25)</f>
        <v/>
      </c>
      <c r="AM64" s="265"/>
      <c r="AN64" s="265"/>
      <c r="AO64" s="265"/>
      <c r="AP64" s="265"/>
      <c r="AQ64" s="267" t="str">
        <f aca="false">Tables!X128</f>
        <v/>
      </c>
    </row>
    <row r="65" customFormat="false" ht="14.15" hidden="false" customHeight="true" outlineLevel="0" collapsed="false">
      <c r="A65" s="146" t="n">
        <v>65</v>
      </c>
      <c r="B65" s="196"/>
      <c r="C65" s="84"/>
      <c r="D65" s="84"/>
      <c r="E65" s="84"/>
      <c r="F65" s="84"/>
      <c r="G65" s="84"/>
      <c r="H65" s="84"/>
      <c r="I65" s="84"/>
      <c r="J65" s="84"/>
      <c r="K65" s="84"/>
      <c r="L65" s="84"/>
      <c r="M65" s="268"/>
      <c r="O65" s="227"/>
      <c r="P65" s="144" t="s">
        <v>321</v>
      </c>
      <c r="Y65" s="160"/>
      <c r="AA65" s="163" t="s">
        <v>304</v>
      </c>
      <c r="AB65" s="194"/>
      <c r="AD65" s="195" t="str">
        <f aca="false">IF(U101="","",U101)</f>
        <v/>
      </c>
      <c r="AH65" s="219" t="n">
        <v>30</v>
      </c>
      <c r="AI65" s="220" t="n">
        <v>50</v>
      </c>
      <c r="AJ65" s="269" t="n">
        <v>0</v>
      </c>
      <c r="AK65" s="220" t="str">
        <f aca="false">IF($V$21="","",$V$21)</f>
        <v/>
      </c>
      <c r="AL65" s="220" t="str">
        <f aca="false">IF($V$25="","",$V$25)</f>
        <v/>
      </c>
      <c r="AM65" s="220"/>
      <c r="AN65" s="220"/>
      <c r="AO65" s="220"/>
      <c r="AP65" s="220"/>
      <c r="AQ65" s="222" t="str">
        <f aca="false">Tables!X129</f>
        <v/>
      </c>
    </row>
    <row r="66" customFormat="false" ht="14.15" hidden="false" customHeight="true" outlineLevel="0" collapsed="false">
      <c r="A66" s="146" t="n">
        <v>66</v>
      </c>
      <c r="B66" s="224"/>
      <c r="C66" s="225"/>
      <c r="D66" s="225"/>
      <c r="E66" s="225"/>
      <c r="F66" s="225"/>
      <c r="G66" s="225"/>
      <c r="H66" s="225"/>
      <c r="I66" s="225"/>
      <c r="J66" s="225"/>
      <c r="K66" s="225"/>
      <c r="L66" s="225"/>
      <c r="M66" s="226"/>
      <c r="O66" s="227"/>
      <c r="P66" s="144" t="s">
        <v>322</v>
      </c>
      <c r="Y66" s="160"/>
      <c r="AA66" s="163" t="s">
        <v>300</v>
      </c>
      <c r="AB66" s="194"/>
      <c r="AD66" s="195" t="str">
        <f aca="false">IF(S102="","",S102)</f>
        <v/>
      </c>
      <c r="AH66" s="264" t="n">
        <v>30</v>
      </c>
      <c r="AI66" s="265" t="n">
        <v>50</v>
      </c>
      <c r="AJ66" s="266" t="n">
        <v>0</v>
      </c>
      <c r="AK66" s="265" t="str">
        <f aca="false">IF($V$21="","",$V$21)</f>
        <v/>
      </c>
      <c r="AL66" s="265" t="str">
        <f aca="false">IF($V$25="","",$V$25)</f>
        <v/>
      </c>
      <c r="AM66" s="265"/>
      <c r="AN66" s="265"/>
      <c r="AO66" s="265"/>
      <c r="AP66" s="265"/>
      <c r="AQ66" s="267" t="str">
        <f aca="false">Tables!X130</f>
        <v/>
      </c>
    </row>
    <row r="67" customFormat="false" ht="14.15" hidden="false" customHeight="true" outlineLevel="0" collapsed="false">
      <c r="A67" s="146" t="n">
        <v>67</v>
      </c>
      <c r="C67" s="270" t="s">
        <v>217</v>
      </c>
      <c r="D67" s="271" t="str">
        <f aca="false">IF($P$7="","",$P$7)</f>
        <v/>
      </c>
      <c r="E67" s="155"/>
      <c r="F67" s="155"/>
      <c r="G67" s="155"/>
      <c r="H67" s="155"/>
      <c r="I67" s="155"/>
      <c r="J67" s="155"/>
      <c r="K67" s="155"/>
      <c r="L67" s="270" t="s">
        <v>218</v>
      </c>
      <c r="M67" s="272" t="str">
        <f aca="false">IF($X$7="","",$X$7)</f>
        <v>Eugene Mah</v>
      </c>
      <c r="O67" s="258" t="n">
        <f aca="false">IF(OR(R149=2,R149=3),3,IF(U152="TBD","",IF(U152&gt;=160,1,2)))</f>
        <v>1</v>
      </c>
      <c r="P67" s="144" t="s">
        <v>323</v>
      </c>
      <c r="Y67" s="160"/>
      <c r="AA67" s="163" t="s">
        <v>302</v>
      </c>
      <c r="AB67" s="194"/>
      <c r="AD67" s="195" t="str">
        <f aca="false">IF(T102="","",T102)</f>
        <v/>
      </c>
      <c r="AH67" s="264" t="n">
        <v>30</v>
      </c>
      <c r="AI67" s="265" t="n">
        <v>50</v>
      </c>
      <c r="AJ67" s="266" t="n">
        <v>0.4</v>
      </c>
      <c r="AK67" s="265" t="str">
        <f aca="false">IF($V$21="","",$V$21)</f>
        <v/>
      </c>
      <c r="AL67" s="265" t="str">
        <f aca="false">IF($V$25="","",$V$25)</f>
        <v/>
      </c>
      <c r="AM67" s="265"/>
      <c r="AN67" s="265"/>
      <c r="AO67" s="265"/>
      <c r="AP67" s="265"/>
      <c r="AQ67" s="267" t="str">
        <f aca="false">Tables!X131</f>
        <v/>
      </c>
    </row>
    <row r="68" customFormat="false" ht="14.15" hidden="false" customHeight="true" outlineLevel="0" collapsed="false">
      <c r="A68" s="146" t="n">
        <v>68</v>
      </c>
      <c r="C68" s="270" t="s">
        <v>324</v>
      </c>
      <c r="D68" s="273" t="str">
        <f aca="false">IF($R$14="","",$R$14)</f>
        <v/>
      </c>
      <c r="E68" s="155"/>
      <c r="F68" s="155"/>
      <c r="G68" s="155"/>
      <c r="H68" s="155"/>
      <c r="I68" s="155"/>
      <c r="J68" s="155"/>
      <c r="K68" s="155"/>
      <c r="L68" s="270" t="s">
        <v>241</v>
      </c>
      <c r="M68" s="274" t="str">
        <f aca="false">IF($R$13="","",$R$13)</f>
        <v/>
      </c>
      <c r="O68" s="227"/>
      <c r="P68" s="144" t="s">
        <v>325</v>
      </c>
      <c r="Y68" s="160"/>
      <c r="AA68" s="163" t="s">
        <v>304</v>
      </c>
      <c r="AB68" s="194"/>
      <c r="AD68" s="195" t="str">
        <f aca="false">IF(U102="","",U102)</f>
        <v/>
      </c>
      <c r="AH68" s="264" t="n">
        <v>30</v>
      </c>
      <c r="AI68" s="265" t="n">
        <v>50</v>
      </c>
      <c r="AJ68" s="266" t="n">
        <v>0.4</v>
      </c>
      <c r="AK68" s="265" t="str">
        <f aca="false">IF($V$21="","",$V$21)</f>
        <v/>
      </c>
      <c r="AL68" s="265" t="str">
        <f aca="false">IF($V$25="","",$V$25)</f>
        <v/>
      </c>
      <c r="AM68" s="265"/>
      <c r="AN68" s="265"/>
      <c r="AO68" s="265"/>
      <c r="AP68" s="265"/>
      <c r="AQ68" s="267" t="str">
        <f aca="false">Tables!X132</f>
        <v/>
      </c>
    </row>
    <row r="69" customFormat="false" ht="14.15" hidden="false" customHeight="true" outlineLevel="0" collapsed="false">
      <c r="A69" s="146" t="n">
        <v>1</v>
      </c>
      <c r="M69" s="275" t="str">
        <f aca="false">$H$2</f>
        <v>Medical University of South Carolina</v>
      </c>
      <c r="O69" s="227"/>
      <c r="P69" s="144" t="s">
        <v>326</v>
      </c>
      <c r="Y69" s="160"/>
      <c r="AA69" s="163" t="s">
        <v>300</v>
      </c>
      <c r="AB69" s="194"/>
      <c r="AD69" s="195" t="str">
        <f aca="false">IF(S103="","",S103)</f>
        <v/>
      </c>
      <c r="AH69" s="264" t="n">
        <v>30</v>
      </c>
      <c r="AI69" s="265" t="n">
        <v>50</v>
      </c>
      <c r="AJ69" s="266" t="n">
        <v>0.5</v>
      </c>
      <c r="AK69" s="265" t="str">
        <f aca="false">IF($V$21="","",$V$21)</f>
        <v/>
      </c>
      <c r="AL69" s="265" t="str">
        <f aca="false">IF($V$25="","",$V$25)</f>
        <v/>
      </c>
      <c r="AM69" s="265"/>
      <c r="AN69" s="265"/>
      <c r="AO69" s="265"/>
      <c r="AP69" s="265"/>
      <c r="AQ69" s="267" t="str">
        <f aca="false">Tables!X133</f>
        <v/>
      </c>
    </row>
    <row r="70" customFormat="false" ht="14.15" hidden="false" customHeight="true" outlineLevel="0" collapsed="false">
      <c r="A70" s="146" t="n">
        <v>2</v>
      </c>
      <c r="H70" s="179" t="s">
        <v>275</v>
      </c>
      <c r="M70" s="276" t="str">
        <f aca="false">$H$5</f>
        <v>Mammography System Compliance Inspection</v>
      </c>
      <c r="O70" s="227"/>
      <c r="P70" s="144" t="s">
        <v>327</v>
      </c>
      <c r="Y70" s="160"/>
      <c r="AA70" s="163" t="s">
        <v>302</v>
      </c>
      <c r="AB70" s="194"/>
      <c r="AD70" s="195" t="str">
        <f aca="false">IF(T103="","",T103)</f>
        <v/>
      </c>
      <c r="AH70" s="264" t="n">
        <v>30</v>
      </c>
      <c r="AI70" s="265" t="n">
        <v>50</v>
      </c>
      <c r="AJ70" s="266" t="n">
        <v>0.5</v>
      </c>
      <c r="AK70" s="265" t="str">
        <f aca="false">IF($V$21="","",$V$21)</f>
        <v/>
      </c>
      <c r="AL70" s="265" t="str">
        <f aca="false">IF($V$25="","",$V$25)</f>
        <v/>
      </c>
      <c r="AM70" s="265"/>
      <c r="AN70" s="265"/>
      <c r="AO70" s="265"/>
      <c r="AP70" s="265"/>
      <c r="AQ70" s="267" t="str">
        <f aca="false">Tables!X134</f>
        <v/>
      </c>
    </row>
    <row r="71" customFormat="false" ht="14.15" hidden="false" customHeight="true" outlineLevel="0" collapsed="false">
      <c r="A71" s="146" t="n">
        <v>3</v>
      </c>
      <c r="B71" s="187"/>
      <c r="C71" s="277" t="s">
        <v>291</v>
      </c>
      <c r="D71" s="188"/>
      <c r="E71" s="188"/>
      <c r="F71" s="188"/>
      <c r="G71" s="188"/>
      <c r="H71" s="278" t="s">
        <v>314</v>
      </c>
      <c r="I71" s="188"/>
      <c r="J71" s="188"/>
      <c r="K71" s="188"/>
      <c r="L71" s="188"/>
      <c r="M71" s="190"/>
      <c r="O71" s="227"/>
      <c r="P71" s="144" t="s">
        <v>328</v>
      </c>
      <c r="Y71" s="160"/>
      <c r="AA71" s="163" t="s">
        <v>304</v>
      </c>
      <c r="AB71" s="194"/>
      <c r="AD71" s="195" t="str">
        <f aca="false">IF(U103="","",U103)</f>
        <v/>
      </c>
      <c r="AH71" s="264" t="n">
        <v>30</v>
      </c>
      <c r="AI71" s="265" t="n">
        <v>50</v>
      </c>
      <c r="AJ71" s="266" t="n">
        <v>0.6</v>
      </c>
      <c r="AK71" s="265" t="str">
        <f aca="false">IF($V$21="","",$V$21)</f>
        <v/>
      </c>
      <c r="AL71" s="265" t="str">
        <f aca="false">IF($V$25="","",$V$25)</f>
        <v/>
      </c>
      <c r="AM71" s="265"/>
      <c r="AN71" s="265"/>
      <c r="AO71" s="265"/>
      <c r="AP71" s="265"/>
      <c r="AQ71" s="267" t="str">
        <f aca="false">Tables!X135</f>
        <v/>
      </c>
    </row>
    <row r="72" customFormat="false" ht="14.15" hidden="false" customHeight="true" outlineLevel="0" collapsed="false">
      <c r="A72" s="146" t="n">
        <v>4</v>
      </c>
      <c r="B72" s="196"/>
      <c r="C72" s="144" t="s">
        <v>329</v>
      </c>
      <c r="E72" s="144" t="s">
        <v>330</v>
      </c>
      <c r="L72" s="256" t="str">
        <f aca="false">IF(O61="","TBD",IF(O61=1,"YES",IF(O61=3,"NA","")))</f>
        <v>TBD</v>
      </c>
      <c r="M72" s="257" t="str">
        <f aca="false">IF(O61=2,"NO","")</f>
        <v/>
      </c>
      <c r="O72" s="227"/>
      <c r="P72" s="144" t="s">
        <v>331</v>
      </c>
      <c r="Y72" s="160"/>
      <c r="AA72" s="171" t="s">
        <v>269</v>
      </c>
      <c r="AH72" s="264" t="n">
        <v>30</v>
      </c>
      <c r="AI72" s="265" t="n">
        <v>50</v>
      </c>
      <c r="AJ72" s="266" t="n">
        <v>0.6</v>
      </c>
      <c r="AK72" s="265" t="str">
        <f aca="false">IF($V$21="","",$V$21)</f>
        <v/>
      </c>
      <c r="AL72" s="265" t="str">
        <f aca="false">IF($V$25="","",$V$25)</f>
        <v/>
      </c>
      <c r="AM72" s="265"/>
      <c r="AN72" s="265"/>
      <c r="AO72" s="265"/>
      <c r="AP72" s="265"/>
      <c r="AQ72" s="267" t="str">
        <f aca="false">Tables!X136</f>
        <v/>
      </c>
    </row>
    <row r="73" customFormat="false" ht="14.15" hidden="false" customHeight="true" outlineLevel="0" collapsed="false">
      <c r="A73" s="146" t="n">
        <v>5</v>
      </c>
      <c r="B73" s="196"/>
      <c r="C73" s="144" t="s">
        <v>332</v>
      </c>
      <c r="E73" s="144" t="s">
        <v>333</v>
      </c>
      <c r="L73" s="256" t="str">
        <f aca="false">IF(O62="","TBD",IF(O62=1,"YES",IF(O62=3,"NA","")))</f>
        <v>TBD</v>
      </c>
      <c r="M73" s="257" t="str">
        <f aca="false">IF(O62=2,"NO","")</f>
        <v/>
      </c>
      <c r="O73" s="227"/>
      <c r="P73" s="144" t="s">
        <v>334</v>
      </c>
      <c r="Y73" s="160"/>
      <c r="AA73" s="163" t="s">
        <v>300</v>
      </c>
      <c r="AB73" s="194"/>
      <c r="AD73" s="195" t="str">
        <f aca="false">IF(V100="","",V100)</f>
        <v/>
      </c>
      <c r="AH73" s="219" t="n">
        <v>32</v>
      </c>
      <c r="AI73" s="220" t="n">
        <v>50</v>
      </c>
      <c r="AJ73" s="269" t="n">
        <v>0</v>
      </c>
      <c r="AK73" s="220" t="str">
        <f aca="false">IF($V$21="","",$V$21)</f>
        <v/>
      </c>
      <c r="AL73" s="220" t="str">
        <f aca="false">IF($V$25="","",$V$25)</f>
        <v/>
      </c>
      <c r="AM73" s="220"/>
      <c r="AN73" s="220"/>
      <c r="AO73" s="220"/>
      <c r="AP73" s="220"/>
      <c r="AQ73" s="222" t="str">
        <f aca="false">Tables!X137</f>
        <v/>
      </c>
    </row>
    <row r="74" customFormat="false" ht="14.15" hidden="false" customHeight="true" outlineLevel="0" collapsed="false">
      <c r="A74" s="146" t="n">
        <v>6</v>
      </c>
      <c r="B74" s="196"/>
      <c r="C74" s="144" t="s">
        <v>335</v>
      </c>
      <c r="E74" s="144" t="s">
        <v>319</v>
      </c>
      <c r="L74" s="256" t="str">
        <f aca="false">IF(O63="","TBD",IF(O63=1,"YES",IF(O63=3,"NA","")))</f>
        <v>TBD</v>
      </c>
      <c r="M74" s="257" t="str">
        <f aca="false">IF(O63=2,"NO","")</f>
        <v/>
      </c>
      <c r="O74" s="227"/>
      <c r="P74" s="144" t="s">
        <v>336</v>
      </c>
      <c r="Y74" s="160"/>
      <c r="AA74" s="163" t="s">
        <v>302</v>
      </c>
      <c r="AB74" s="194"/>
      <c r="AD74" s="195" t="str">
        <f aca="false">IF(W100="","",W100)</f>
        <v/>
      </c>
      <c r="AH74" s="264" t="n">
        <v>32</v>
      </c>
      <c r="AI74" s="265" t="n">
        <v>50</v>
      </c>
      <c r="AJ74" s="266" t="n">
        <v>0</v>
      </c>
      <c r="AK74" s="265" t="str">
        <f aca="false">IF($V$21="","",$V$21)</f>
        <v/>
      </c>
      <c r="AL74" s="265" t="str">
        <f aca="false">IF($V$25="","",$V$25)</f>
        <v/>
      </c>
      <c r="AM74" s="265"/>
      <c r="AN74" s="265"/>
      <c r="AO74" s="265"/>
      <c r="AP74" s="265"/>
      <c r="AQ74" s="267" t="str">
        <f aca="false">Tables!X138</f>
        <v/>
      </c>
    </row>
    <row r="75" customFormat="false" ht="14.15" hidden="false" customHeight="true" outlineLevel="0" collapsed="false">
      <c r="A75" s="146" t="n">
        <v>7</v>
      </c>
      <c r="B75" s="196"/>
      <c r="C75" s="144" t="s">
        <v>337</v>
      </c>
      <c r="E75" s="144" t="s">
        <v>338</v>
      </c>
      <c r="L75" s="256" t="str">
        <f aca="false">IF(O64="","TBD",IF(O64=1,"YES",IF(O64=3,"NA","")))</f>
        <v>TBD</v>
      </c>
      <c r="M75" s="257" t="str">
        <f aca="false">IF(O64=2,"NO","")</f>
        <v/>
      </c>
      <c r="O75" s="227"/>
      <c r="P75" s="144" t="s">
        <v>339</v>
      </c>
      <c r="Y75" s="160"/>
      <c r="AA75" s="163" t="s">
        <v>304</v>
      </c>
      <c r="AB75" s="194"/>
      <c r="AD75" s="195" t="str">
        <f aca="false">IF(X100="","",X100)</f>
        <v/>
      </c>
      <c r="AH75" s="264" t="n">
        <v>32</v>
      </c>
      <c r="AI75" s="265" t="n">
        <v>50</v>
      </c>
      <c r="AJ75" s="266" t="n">
        <v>0.4</v>
      </c>
      <c r="AK75" s="265" t="str">
        <f aca="false">IF($V$21="","",$V$21)</f>
        <v/>
      </c>
      <c r="AL75" s="265" t="str">
        <f aca="false">IF($V$25="","",$V$25)</f>
        <v/>
      </c>
      <c r="AM75" s="265"/>
      <c r="AN75" s="265"/>
      <c r="AO75" s="265"/>
      <c r="AP75" s="265"/>
      <c r="AQ75" s="267" t="str">
        <f aca="false">Tables!X139</f>
        <v/>
      </c>
    </row>
    <row r="76" customFormat="false" ht="14.15" hidden="false" customHeight="true" outlineLevel="0" collapsed="false">
      <c r="A76" s="146" t="n">
        <v>8</v>
      </c>
      <c r="B76" s="196"/>
      <c r="C76" s="144" t="s">
        <v>340</v>
      </c>
      <c r="E76" s="144" t="s">
        <v>321</v>
      </c>
      <c r="L76" s="256" t="str">
        <f aca="false">IF(O65="","TBD",IF(O65=1,"YES",IF(O65=3,"NA","")))</f>
        <v>TBD</v>
      </c>
      <c r="M76" s="257" t="str">
        <f aca="false">IF(O65=2,"NO","")</f>
        <v/>
      </c>
      <c r="O76" s="227"/>
      <c r="P76" s="144" t="s">
        <v>341</v>
      </c>
      <c r="Y76" s="160"/>
      <c r="AA76" s="163" t="s">
        <v>300</v>
      </c>
      <c r="AB76" s="194"/>
      <c r="AD76" s="195" t="str">
        <f aca="false">IF(V101="","",V101)</f>
        <v/>
      </c>
      <c r="AH76" s="264" t="n">
        <v>32</v>
      </c>
      <c r="AI76" s="265" t="n">
        <v>50</v>
      </c>
      <c r="AJ76" s="266" t="n">
        <v>0.4</v>
      </c>
      <c r="AK76" s="265" t="str">
        <f aca="false">IF($V$21="","",$V$21)</f>
        <v/>
      </c>
      <c r="AL76" s="265" t="str">
        <f aca="false">IF($V$25="","",$V$25)</f>
        <v/>
      </c>
      <c r="AM76" s="265"/>
      <c r="AN76" s="265"/>
      <c r="AO76" s="265"/>
      <c r="AP76" s="265"/>
      <c r="AQ76" s="267" t="str">
        <f aca="false">Tables!X140</f>
        <v/>
      </c>
    </row>
    <row r="77" customFormat="false" ht="14.15" hidden="false" customHeight="true" outlineLevel="0" collapsed="false">
      <c r="A77" s="146" t="n">
        <v>9</v>
      </c>
      <c r="B77" s="196"/>
      <c r="C77" s="144" t="s">
        <v>342</v>
      </c>
      <c r="E77" s="144" t="s">
        <v>343</v>
      </c>
      <c r="L77" s="256" t="str">
        <f aca="false">IF(O66="","TBD",IF(O66=1,"YES",IF(O66=3,"NA","")))</f>
        <v>TBD</v>
      </c>
      <c r="M77" s="257" t="str">
        <f aca="false">IF(O66=2,"NO","")</f>
        <v/>
      </c>
      <c r="O77" s="227"/>
      <c r="P77" s="144" t="s">
        <v>344</v>
      </c>
      <c r="Y77" s="160"/>
      <c r="AA77" s="163" t="s">
        <v>302</v>
      </c>
      <c r="AB77" s="194"/>
      <c r="AD77" s="195" t="str">
        <f aca="false">IF(W101="","",W101)</f>
        <v/>
      </c>
      <c r="AH77" s="264" t="n">
        <v>32</v>
      </c>
      <c r="AI77" s="265" t="n">
        <v>50</v>
      </c>
      <c r="AJ77" s="266" t="n">
        <v>0.5</v>
      </c>
      <c r="AK77" s="265" t="str">
        <f aca="false">IF($V$21="","",$V$21)</f>
        <v/>
      </c>
      <c r="AL77" s="265" t="str">
        <f aca="false">IF($V$25="","",$V$25)</f>
        <v/>
      </c>
      <c r="AM77" s="265"/>
      <c r="AN77" s="265"/>
      <c r="AO77" s="265"/>
      <c r="AP77" s="265"/>
      <c r="AQ77" s="267" t="str">
        <f aca="false">Tables!X141</f>
        <v/>
      </c>
    </row>
    <row r="78" customFormat="false" ht="14.15" hidden="false" customHeight="true" outlineLevel="0" collapsed="false">
      <c r="A78" s="146" t="n">
        <v>10</v>
      </c>
      <c r="B78" s="196"/>
      <c r="C78" s="144" t="s">
        <v>345</v>
      </c>
      <c r="E78" s="144" t="s">
        <v>323</v>
      </c>
      <c r="L78" s="256" t="str">
        <f aca="false">IF(O67="","TBD",IF(O67=1,"YES",IF(O67=3,"NA","")))</f>
        <v>YES</v>
      </c>
      <c r="M78" s="257" t="str">
        <f aca="false">IF(O67=2,"NO","")</f>
        <v/>
      </c>
      <c r="O78" s="227"/>
      <c r="P78" s="144" t="s">
        <v>346</v>
      </c>
      <c r="Y78" s="160"/>
      <c r="AA78" s="163" t="s">
        <v>304</v>
      </c>
      <c r="AB78" s="194"/>
      <c r="AD78" s="195" t="str">
        <f aca="false">IF(X101="","",X101)</f>
        <v/>
      </c>
      <c r="AH78" s="264" t="n">
        <v>32</v>
      </c>
      <c r="AI78" s="265" t="n">
        <v>50</v>
      </c>
      <c r="AJ78" s="266" t="n">
        <v>0.5</v>
      </c>
      <c r="AK78" s="265" t="str">
        <f aca="false">IF($V$21="","",$V$21)</f>
        <v/>
      </c>
      <c r="AL78" s="265" t="str">
        <f aca="false">IF($V$25="","",$V$25)</f>
        <v/>
      </c>
      <c r="AM78" s="265"/>
      <c r="AN78" s="265"/>
      <c r="AO78" s="265"/>
      <c r="AP78" s="265"/>
      <c r="AQ78" s="267" t="str">
        <f aca="false">Tables!X142</f>
        <v/>
      </c>
    </row>
    <row r="79" customFormat="false" ht="14.15" hidden="false" customHeight="true" outlineLevel="0" collapsed="false">
      <c r="A79" s="146" t="n">
        <v>11</v>
      </c>
      <c r="B79" s="196"/>
      <c r="C79" s="144" t="s">
        <v>347</v>
      </c>
      <c r="E79" s="144" t="s">
        <v>348</v>
      </c>
      <c r="L79" s="256" t="str">
        <f aca="false">IF(O68="","TBD",IF(O68=1,"YES",IF(O68=3,"NA","")))</f>
        <v>TBD</v>
      </c>
      <c r="M79" s="257" t="str">
        <f aca="false">IF(O68=2,"NO","")</f>
        <v/>
      </c>
      <c r="O79" s="258" t="str">
        <f aca="false">IF(O196="","",O196)</f>
        <v/>
      </c>
      <c r="P79" s="144" t="s">
        <v>349</v>
      </c>
      <c r="Y79" s="160"/>
      <c r="AA79" s="163" t="s">
        <v>300</v>
      </c>
      <c r="AB79" s="194"/>
      <c r="AD79" s="195" t="str">
        <f aca="false">IF(V102="","",V102)</f>
        <v/>
      </c>
      <c r="AH79" s="264" t="n">
        <v>32</v>
      </c>
      <c r="AI79" s="265" t="n">
        <v>50</v>
      </c>
      <c r="AJ79" s="266" t="n">
        <v>0.6</v>
      </c>
      <c r="AK79" s="265" t="str">
        <f aca="false">IF($V$21="","",$V$21)</f>
        <v/>
      </c>
      <c r="AL79" s="265" t="str">
        <f aca="false">IF($V$25="","",$V$25)</f>
        <v/>
      </c>
      <c r="AM79" s="265"/>
      <c r="AN79" s="265"/>
      <c r="AO79" s="265"/>
      <c r="AP79" s="265"/>
      <c r="AQ79" s="267" t="str">
        <f aca="false">Tables!X143</f>
        <v/>
      </c>
    </row>
    <row r="80" customFormat="false" ht="14.15" hidden="false" customHeight="true" outlineLevel="0" collapsed="false">
      <c r="A80" s="146" t="n">
        <v>12</v>
      </c>
      <c r="B80" s="196"/>
      <c r="C80" s="144" t="s">
        <v>350</v>
      </c>
      <c r="E80" s="144" t="s">
        <v>326</v>
      </c>
      <c r="L80" s="256" t="str">
        <f aca="false">IF(O69="","TBD",IF(O69=1,"YES",IF(O69=3,"NA","")))</f>
        <v>TBD</v>
      </c>
      <c r="M80" s="257" t="str">
        <f aca="false">IF(O69=2,"NO","")</f>
        <v/>
      </c>
      <c r="O80" s="258" t="str">
        <f aca="false">IF(O195="","",O195)</f>
        <v/>
      </c>
      <c r="P80" s="144" t="s">
        <v>351</v>
      </c>
      <c r="Y80" s="160"/>
      <c r="AA80" s="163" t="s">
        <v>302</v>
      </c>
      <c r="AB80" s="194"/>
      <c r="AD80" s="195" t="str">
        <f aca="false">IF(W102="","",W102)</f>
        <v/>
      </c>
      <c r="AH80" s="264" t="n">
        <v>32</v>
      </c>
      <c r="AI80" s="265" t="n">
        <v>50</v>
      </c>
      <c r="AJ80" s="266" t="n">
        <v>0.6</v>
      </c>
      <c r="AK80" s="265" t="str">
        <f aca="false">IF($V$21="","",$V$21)</f>
        <v/>
      </c>
      <c r="AL80" s="265" t="str">
        <f aca="false">IF($V$25="","",$V$25)</f>
        <v/>
      </c>
      <c r="AM80" s="265"/>
      <c r="AN80" s="265"/>
      <c r="AO80" s="265"/>
      <c r="AP80" s="265"/>
      <c r="AQ80" s="267" t="str">
        <f aca="false">Tables!X144</f>
        <v/>
      </c>
    </row>
    <row r="81" customFormat="false" ht="14.15" hidden="false" customHeight="true" outlineLevel="0" collapsed="false">
      <c r="A81" s="146" t="n">
        <v>13</v>
      </c>
      <c r="B81" s="196"/>
      <c r="C81" s="144" t="s">
        <v>352</v>
      </c>
      <c r="E81" s="144" t="s">
        <v>327</v>
      </c>
      <c r="L81" s="256" t="str">
        <f aca="false">IF(O70="","TBD",IF(O70=1,"YES",IF(O70=3,"NA","")))</f>
        <v>TBD</v>
      </c>
      <c r="M81" s="257" t="str">
        <f aca="false">IF(O70=2,"NO","")</f>
        <v/>
      </c>
      <c r="O81" s="227"/>
      <c r="P81" s="144" t="s">
        <v>353</v>
      </c>
      <c r="Y81" s="160"/>
      <c r="AA81" s="163" t="s">
        <v>304</v>
      </c>
      <c r="AB81" s="194"/>
      <c r="AD81" s="195" t="str">
        <f aca="false">IF(X102="","",X102)</f>
        <v/>
      </c>
      <c r="AH81" s="219" t="n">
        <v>34</v>
      </c>
      <c r="AI81" s="220" t="n">
        <v>50</v>
      </c>
      <c r="AJ81" s="269" t="n">
        <v>0</v>
      </c>
      <c r="AK81" s="220" t="str">
        <f aca="false">IF($V$21="","",$V$21)</f>
        <v/>
      </c>
      <c r="AL81" s="220" t="str">
        <f aca="false">IF($V$25="","",$V$25)</f>
        <v/>
      </c>
      <c r="AM81" s="220"/>
      <c r="AN81" s="220"/>
      <c r="AO81" s="220"/>
      <c r="AP81" s="220"/>
      <c r="AQ81" s="222" t="str">
        <f aca="false">Tables!X145</f>
        <v/>
      </c>
    </row>
    <row r="82" customFormat="false" ht="14.15" hidden="false" customHeight="true" outlineLevel="0" collapsed="false">
      <c r="A82" s="146" t="n">
        <v>14</v>
      </c>
      <c r="B82" s="196"/>
      <c r="C82" s="144" t="s">
        <v>352</v>
      </c>
      <c r="E82" s="144" t="s">
        <v>328</v>
      </c>
      <c r="L82" s="256" t="str">
        <f aca="false">IF(O71="","TBD",IF(O71=1,"YES",IF(O71=3,"NA","")))</f>
        <v>TBD</v>
      </c>
      <c r="M82" s="257" t="str">
        <f aca="false">IF(O71=2,"NO","")</f>
        <v/>
      </c>
      <c r="O82" s="227"/>
      <c r="P82" s="144" t="s">
        <v>354</v>
      </c>
      <c r="Y82" s="160"/>
      <c r="AA82" s="163" t="s">
        <v>300</v>
      </c>
      <c r="AB82" s="194"/>
      <c r="AD82" s="195" t="str">
        <f aca="false">IF(V103="","",V103)</f>
        <v/>
      </c>
      <c r="AH82" s="264" t="n">
        <v>34</v>
      </c>
      <c r="AI82" s="265" t="n">
        <v>50</v>
      </c>
      <c r="AJ82" s="266" t="n">
        <v>0</v>
      </c>
      <c r="AK82" s="265" t="str">
        <f aca="false">IF($V$21="","",$V$21)</f>
        <v/>
      </c>
      <c r="AL82" s="265" t="str">
        <f aca="false">IF($V$25="","",$V$25)</f>
        <v/>
      </c>
      <c r="AM82" s="265"/>
      <c r="AN82" s="265"/>
      <c r="AO82" s="265"/>
      <c r="AP82" s="265"/>
      <c r="AQ82" s="267" t="str">
        <f aca="false">Tables!X146</f>
        <v/>
      </c>
    </row>
    <row r="83" customFormat="false" ht="14.15" hidden="false" customHeight="true" outlineLevel="0" collapsed="false">
      <c r="A83" s="146" t="n">
        <v>15</v>
      </c>
      <c r="B83" s="196"/>
      <c r="C83" s="144" t="s">
        <v>355</v>
      </c>
      <c r="E83" s="144" t="s">
        <v>331</v>
      </c>
      <c r="L83" s="256" t="str">
        <f aca="false">IF(O72="","TBD",IF(O72=1,"YES",IF(O72=3,"NA","")))</f>
        <v>TBD</v>
      </c>
      <c r="M83" s="257" t="str">
        <f aca="false">IF(O72=2,"NO","")</f>
        <v/>
      </c>
      <c r="O83" s="227"/>
      <c r="P83" s="144" t="s">
        <v>356</v>
      </c>
      <c r="Y83" s="160"/>
      <c r="AA83" s="163" t="s">
        <v>302</v>
      </c>
      <c r="AB83" s="194"/>
      <c r="AD83" s="195" t="str">
        <f aca="false">IF(W103="","",W103)</f>
        <v/>
      </c>
      <c r="AH83" s="264" t="n">
        <v>34</v>
      </c>
      <c r="AI83" s="265" t="n">
        <v>50</v>
      </c>
      <c r="AJ83" s="266" t="n">
        <v>0.4</v>
      </c>
      <c r="AK83" s="265" t="str">
        <f aca="false">IF($V$21="","",$V$21)</f>
        <v/>
      </c>
      <c r="AL83" s="265" t="str">
        <f aca="false">IF($V$25="","",$V$25)</f>
        <v/>
      </c>
      <c r="AM83" s="265"/>
      <c r="AN83" s="265"/>
      <c r="AO83" s="265"/>
      <c r="AP83" s="265"/>
      <c r="AQ83" s="267" t="str">
        <f aca="false">Tables!X147</f>
        <v/>
      </c>
    </row>
    <row r="84" customFormat="false" ht="14.15" hidden="false" customHeight="true" outlineLevel="0" collapsed="false">
      <c r="A84" s="146" t="n">
        <v>16</v>
      </c>
      <c r="B84" s="196"/>
      <c r="C84" s="144" t="s">
        <v>357</v>
      </c>
      <c r="E84" s="144" t="s">
        <v>334</v>
      </c>
      <c r="L84" s="256" t="str">
        <f aca="false">IF(O73="","TBD",IF(O73=1,"YES",IF(O73=3,"NA","")))</f>
        <v>TBD</v>
      </c>
      <c r="M84" s="257" t="str">
        <f aca="false">IF(O73=2,"NO","")</f>
        <v/>
      </c>
      <c r="O84" s="227"/>
      <c r="P84" s="144" t="s">
        <v>358</v>
      </c>
      <c r="Y84" s="160"/>
      <c r="AA84" s="163" t="s">
        <v>304</v>
      </c>
      <c r="AB84" s="194"/>
      <c r="AD84" s="195" t="str">
        <f aca="false">IF(X103="","",X103)</f>
        <v/>
      </c>
      <c r="AH84" s="264" t="n">
        <v>34</v>
      </c>
      <c r="AI84" s="265" t="n">
        <v>50</v>
      </c>
      <c r="AJ84" s="266" t="n">
        <v>0.4</v>
      </c>
      <c r="AK84" s="265" t="str">
        <f aca="false">IF($V$21="","",$V$21)</f>
        <v/>
      </c>
      <c r="AL84" s="265" t="str">
        <f aca="false">IF($V$25="","",$V$25)</f>
        <v/>
      </c>
      <c r="AM84" s="265"/>
      <c r="AN84" s="265"/>
      <c r="AO84" s="265"/>
      <c r="AP84" s="265"/>
      <c r="AQ84" s="267" t="str">
        <f aca="false">Tables!X148</f>
        <v/>
      </c>
    </row>
    <row r="85" customFormat="false" ht="14.15" hidden="false" customHeight="true" outlineLevel="0" collapsed="false">
      <c r="A85" s="146" t="n">
        <v>17</v>
      </c>
      <c r="B85" s="196"/>
      <c r="C85" s="145"/>
      <c r="E85" s="144" t="s">
        <v>336</v>
      </c>
      <c r="L85" s="256" t="str">
        <f aca="false">IF(O74="","TBD",IF(O74=1,"YES",IF(O74=3,"NA","")))</f>
        <v>TBD</v>
      </c>
      <c r="M85" s="257" t="str">
        <f aca="false">IF(O74=2,"NO","")</f>
        <v/>
      </c>
      <c r="O85" s="227"/>
      <c r="P85" s="144" t="s">
        <v>359</v>
      </c>
      <c r="Y85" s="160"/>
      <c r="AH85" s="264" t="n">
        <v>34</v>
      </c>
      <c r="AI85" s="265" t="n">
        <v>50</v>
      </c>
      <c r="AJ85" s="266" t="n">
        <v>0.5</v>
      </c>
      <c r="AK85" s="265" t="str">
        <f aca="false">IF($V$21="","",$V$21)</f>
        <v/>
      </c>
      <c r="AL85" s="265" t="str">
        <f aca="false">IF($V$25="","",$V$25)</f>
        <v/>
      </c>
      <c r="AM85" s="265"/>
      <c r="AN85" s="265"/>
      <c r="AO85" s="265"/>
      <c r="AP85" s="265"/>
      <c r="AQ85" s="267" t="str">
        <f aca="false">Tables!X149</f>
        <v/>
      </c>
    </row>
    <row r="86" customFormat="false" ht="14.15" hidden="false" customHeight="true" outlineLevel="0" collapsed="false">
      <c r="A86" s="146" t="n">
        <v>18</v>
      </c>
      <c r="B86" s="196"/>
      <c r="C86" s="144" t="s">
        <v>360</v>
      </c>
      <c r="E86" s="144" t="s">
        <v>339</v>
      </c>
      <c r="L86" s="256" t="str">
        <f aca="false">IF(O75="","TBD",IF(O75=1,"YES",IF(O75=3,"NA","")))</f>
        <v>TBD</v>
      </c>
      <c r="M86" s="257" t="str">
        <f aca="false">IF(O75=2,"NO","")</f>
        <v/>
      </c>
      <c r="O86" s="227"/>
      <c r="P86" s="144" t="s">
        <v>361</v>
      </c>
      <c r="Y86" s="160"/>
      <c r="AA86" s="163" t="s">
        <v>362</v>
      </c>
      <c r="AB86" s="194"/>
      <c r="AD86" s="279" t="str">
        <f aca="false">IF(X266="","",X266)</f>
        <v/>
      </c>
      <c r="AH86" s="264" t="n">
        <v>34</v>
      </c>
      <c r="AI86" s="265" t="n">
        <v>50</v>
      </c>
      <c r="AJ86" s="266" t="n">
        <v>0.5</v>
      </c>
      <c r="AK86" s="265" t="str">
        <f aca="false">IF($V$21="","",$V$21)</f>
        <v/>
      </c>
      <c r="AL86" s="265" t="str">
        <f aca="false">IF($V$25="","",$V$25)</f>
        <v/>
      </c>
      <c r="AM86" s="265"/>
      <c r="AN86" s="265"/>
      <c r="AO86" s="265"/>
      <c r="AP86" s="265"/>
      <c r="AQ86" s="267" t="str">
        <f aca="false">Tables!X150</f>
        <v/>
      </c>
    </row>
    <row r="87" customFormat="false" ht="14.15" hidden="false" customHeight="true" outlineLevel="0" collapsed="false">
      <c r="A87" s="146" t="n">
        <v>19</v>
      </c>
      <c r="B87" s="196"/>
      <c r="C87" s="144" t="s">
        <v>363</v>
      </c>
      <c r="E87" s="144" t="s">
        <v>341</v>
      </c>
      <c r="L87" s="256" t="str">
        <f aca="false">IF(O76="","TBD",IF(O76=1,"YES",IF(O76=3,"NA","")))</f>
        <v>TBD</v>
      </c>
      <c r="M87" s="257" t="str">
        <f aca="false">IF(O76=2,"NO","")</f>
        <v/>
      </c>
      <c r="O87" s="227"/>
      <c r="P87" s="144" t="s">
        <v>364</v>
      </c>
      <c r="Y87" s="160"/>
      <c r="AA87" s="163" t="s">
        <v>365</v>
      </c>
      <c r="AB87" s="194"/>
      <c r="AD87" s="280" t="str">
        <f aca="false">IF(W362="","",W362)</f>
        <v/>
      </c>
      <c r="AH87" s="264" t="n">
        <v>34</v>
      </c>
      <c r="AI87" s="265" t="n">
        <v>50</v>
      </c>
      <c r="AJ87" s="266" t="n">
        <v>0.6</v>
      </c>
      <c r="AK87" s="265" t="str">
        <f aca="false">IF($V$21="","",$V$21)</f>
        <v/>
      </c>
      <c r="AL87" s="265" t="str">
        <f aca="false">IF($V$25="","",$V$25)</f>
        <v/>
      </c>
      <c r="AM87" s="265"/>
      <c r="AN87" s="265"/>
      <c r="AO87" s="265"/>
      <c r="AP87" s="265"/>
      <c r="AQ87" s="267" t="str">
        <f aca="false">Tables!X151</f>
        <v/>
      </c>
    </row>
    <row r="88" customFormat="false" ht="14.15" hidden="false" customHeight="true" outlineLevel="0" collapsed="false">
      <c r="A88" s="146" t="n">
        <v>20</v>
      </c>
      <c r="B88" s="196"/>
      <c r="C88" s="144" t="s">
        <v>366</v>
      </c>
      <c r="E88" s="144" t="s">
        <v>344</v>
      </c>
      <c r="L88" s="256" t="str">
        <f aca="false">IF(O77="","TBD",IF(O77=1,"YES",IF(O77=3,"NA","")))</f>
        <v>TBD</v>
      </c>
      <c r="M88" s="257" t="str">
        <f aca="false">IF(O77=2,"NO","")</f>
        <v/>
      </c>
      <c r="O88" s="227"/>
      <c r="P88" s="144" t="s">
        <v>367</v>
      </c>
      <c r="Y88" s="160"/>
      <c r="AA88" s="163" t="s">
        <v>368</v>
      </c>
      <c r="AB88" s="194"/>
      <c r="AD88" s="279" t="str">
        <f aca="false">IF(X362="","",X362)</f>
        <v/>
      </c>
      <c r="AH88" s="264" t="n">
        <v>34</v>
      </c>
      <c r="AI88" s="265" t="n">
        <v>50</v>
      </c>
      <c r="AJ88" s="266" t="n">
        <v>0.6</v>
      </c>
      <c r="AK88" s="265" t="str">
        <f aca="false">IF($V$21="","",$V$21)</f>
        <v/>
      </c>
      <c r="AL88" s="265" t="str">
        <f aca="false">IF($V$25="","",$V$25)</f>
        <v/>
      </c>
      <c r="AM88" s="265"/>
      <c r="AN88" s="265"/>
      <c r="AO88" s="265"/>
      <c r="AP88" s="265"/>
      <c r="AQ88" s="267" t="str">
        <f aca="false">Tables!X152</f>
        <v/>
      </c>
    </row>
    <row r="89" customFormat="false" ht="14.15" hidden="false" customHeight="true" outlineLevel="0" collapsed="false">
      <c r="A89" s="146" t="n">
        <v>21</v>
      </c>
      <c r="B89" s="196"/>
      <c r="C89" s="144" t="s">
        <v>369</v>
      </c>
      <c r="E89" s="144" t="s">
        <v>370</v>
      </c>
      <c r="L89" s="256" t="str">
        <f aca="false">IF(O78="","TBD",IF(O78=1,"YES",IF(O78=3,"NA","")))</f>
        <v>TBD</v>
      </c>
      <c r="M89" s="257" t="str">
        <f aca="false">IF(O78=2,"NO","")</f>
        <v/>
      </c>
      <c r="O89" s="227" t="n">
        <v>3</v>
      </c>
      <c r="P89" s="144" t="s">
        <v>371</v>
      </c>
      <c r="Y89" s="160"/>
      <c r="AA89" s="163" t="s">
        <v>372</v>
      </c>
      <c r="AB89" s="194"/>
      <c r="AD89" s="279" t="str">
        <f aca="false">IF(X281="","",X281)</f>
        <v/>
      </c>
      <c r="AH89" s="219" t="n">
        <v>36</v>
      </c>
      <c r="AI89" s="220" t="n">
        <v>50</v>
      </c>
      <c r="AJ89" s="269" t="n">
        <v>0</v>
      </c>
      <c r="AK89" s="220" t="str">
        <f aca="false">IF($V$21="","",$V$21)</f>
        <v/>
      </c>
      <c r="AL89" s="220" t="str">
        <f aca="false">IF($V$25="","",$V$25)</f>
        <v/>
      </c>
      <c r="AM89" s="220"/>
      <c r="AN89" s="220"/>
      <c r="AO89" s="220"/>
      <c r="AP89" s="220"/>
      <c r="AQ89" s="222" t="str">
        <f aca="false">Tables!X153</f>
        <v/>
      </c>
    </row>
    <row r="90" customFormat="false" ht="14.15" hidden="false" customHeight="true" outlineLevel="0" collapsed="false">
      <c r="A90" s="146" t="n">
        <v>22</v>
      </c>
      <c r="B90" s="196"/>
      <c r="C90" s="144" t="s">
        <v>373</v>
      </c>
      <c r="E90" s="144" t="s">
        <v>374</v>
      </c>
      <c r="L90" s="256" t="str">
        <f aca="false">IF(O79="","TBD",IF(O79=1,"YES",IF(O79=3,"NA","")))</f>
        <v>TBD</v>
      </c>
      <c r="M90" s="257" t="str">
        <f aca="false">IF(O79=2,"NO","")</f>
        <v/>
      </c>
      <c r="O90" s="227" t="n">
        <v>3</v>
      </c>
      <c r="P90" s="144" t="s">
        <v>375</v>
      </c>
      <c r="Y90" s="160"/>
      <c r="AA90" s="163" t="s">
        <v>376</v>
      </c>
      <c r="AB90" s="194"/>
      <c r="AC90" s="84"/>
      <c r="AD90" s="279" t="str">
        <f aca="false">IF(X301="","",X301)</f>
        <v/>
      </c>
      <c r="AH90" s="281" t="n">
        <v>38</v>
      </c>
      <c r="AI90" s="282" t="n">
        <v>50</v>
      </c>
      <c r="AJ90" s="283" t="n">
        <v>0</v>
      </c>
      <c r="AK90" s="282" t="str">
        <f aca="false">IF($V$21="","",$V$21)</f>
        <v/>
      </c>
      <c r="AL90" s="282" t="str">
        <f aca="false">IF($V$25="","",$V$25)</f>
        <v/>
      </c>
      <c r="AM90" s="282"/>
      <c r="AN90" s="282"/>
      <c r="AO90" s="282"/>
      <c r="AP90" s="282"/>
      <c r="AQ90" s="284" t="str">
        <f aca="false">Tables!X154</f>
        <v/>
      </c>
    </row>
    <row r="91" customFormat="false" ht="14.15" hidden="false" customHeight="true" outlineLevel="0" collapsed="false">
      <c r="A91" s="146" t="n">
        <v>23</v>
      </c>
      <c r="B91" s="196"/>
      <c r="C91" s="84"/>
      <c r="D91" s="84"/>
      <c r="E91" s="144" t="s">
        <v>351</v>
      </c>
      <c r="F91" s="84"/>
      <c r="G91" s="84"/>
      <c r="H91" s="84"/>
      <c r="I91" s="84"/>
      <c r="J91" s="84"/>
      <c r="K91" s="84"/>
      <c r="L91" s="256" t="str">
        <f aca="false">IF(O80="","TBD",IF(O80=1,"YES",IF(O80=3,"NA","")))</f>
        <v>TBD</v>
      </c>
      <c r="M91" s="257" t="str">
        <f aca="false">IF(O80=2,"NO","")</f>
        <v/>
      </c>
      <c r="O91" s="227" t="n">
        <v>3</v>
      </c>
      <c r="P91" s="144" t="s">
        <v>377</v>
      </c>
      <c r="Y91" s="160"/>
      <c r="AA91" s="163" t="s">
        <v>378</v>
      </c>
      <c r="AB91" s="194"/>
      <c r="AC91" s="84"/>
      <c r="AD91" s="279" t="str">
        <f aca="false">IF(X313="","",X313)</f>
        <v/>
      </c>
      <c r="AH91" s="201" t="n">
        <v>28</v>
      </c>
      <c r="AI91" s="202" t="n">
        <v>50</v>
      </c>
      <c r="AJ91" s="203" t="n">
        <v>0</v>
      </c>
      <c r="AK91" s="202" t="str">
        <f aca="false">IF($V$21="","",$V$21)</f>
        <v/>
      </c>
      <c r="AL91" s="202" t="str">
        <f aca="false">IF($V$26="","",$V$26)</f>
        <v/>
      </c>
      <c r="AM91" s="202"/>
      <c r="AN91" s="202"/>
      <c r="AO91" s="202"/>
      <c r="AP91" s="202"/>
      <c r="AQ91" s="204" t="str">
        <f aca="false">Tables!Y155</f>
        <v/>
      </c>
    </row>
    <row r="92" customFormat="false" ht="14.15" hidden="false" customHeight="true" outlineLevel="0" collapsed="false">
      <c r="A92" s="146" t="n">
        <v>24</v>
      </c>
      <c r="B92" s="196"/>
      <c r="C92" s="144" t="s">
        <v>379</v>
      </c>
      <c r="E92" s="144" t="s">
        <v>353</v>
      </c>
      <c r="L92" s="256" t="str">
        <f aca="false">IF(O81="","TBD",IF(O81=1,"YES",IF(O81=3,"NA","")))</f>
        <v>TBD</v>
      </c>
      <c r="M92" s="257" t="str">
        <f aca="false">IF(O81=2,"NO","")</f>
        <v/>
      </c>
      <c r="O92" s="227"/>
      <c r="P92" s="144" t="s">
        <v>380</v>
      </c>
      <c r="Y92" s="160"/>
      <c r="AA92" s="163" t="s">
        <v>381</v>
      </c>
      <c r="AB92" s="194"/>
      <c r="AC92" s="84"/>
      <c r="AD92" s="279" t="str">
        <f aca="false">IF(X318="","",X318)</f>
        <v/>
      </c>
      <c r="AH92" s="285" t="n">
        <v>28</v>
      </c>
      <c r="AI92" s="286" t="n">
        <v>50</v>
      </c>
      <c r="AJ92" s="287" t="n">
        <v>0</v>
      </c>
      <c r="AK92" s="286" t="str">
        <f aca="false">IF($V$21="","",$V$21)</f>
        <v/>
      </c>
      <c r="AL92" s="286" t="str">
        <f aca="false">IF($V$26="","",$V$26)</f>
        <v/>
      </c>
      <c r="AM92" s="286"/>
      <c r="AN92" s="286"/>
      <c r="AO92" s="286"/>
      <c r="AP92" s="286"/>
      <c r="AQ92" s="288" t="str">
        <f aca="false">Tables!Y156</f>
        <v/>
      </c>
    </row>
    <row r="93" customFormat="false" ht="14.15" hidden="false" customHeight="true" outlineLevel="0" collapsed="false">
      <c r="A93" s="146" t="n">
        <v>25</v>
      </c>
      <c r="B93" s="196"/>
      <c r="C93" s="144" t="s">
        <v>382</v>
      </c>
      <c r="E93" s="144" t="s">
        <v>354</v>
      </c>
      <c r="L93" s="256" t="str">
        <f aca="false">IF(O82="","TBD",IF(O82=1,"YES",IF(O82=3,"NA","")))</f>
        <v>TBD</v>
      </c>
      <c r="M93" s="257" t="str">
        <f aca="false">IF(O82=2,"NO","")</f>
        <v/>
      </c>
      <c r="O93" s="231"/>
      <c r="P93" s="169" t="s">
        <v>383</v>
      </c>
      <c r="Q93" s="169"/>
      <c r="R93" s="169"/>
      <c r="S93" s="169"/>
      <c r="T93" s="169"/>
      <c r="U93" s="169"/>
      <c r="V93" s="169"/>
      <c r="W93" s="169"/>
      <c r="X93" s="169"/>
      <c r="Y93" s="170"/>
      <c r="AA93" s="289" t="s">
        <v>384</v>
      </c>
      <c r="AB93" s="84"/>
      <c r="AC93" s="84"/>
      <c r="AD93" s="84"/>
      <c r="AH93" s="285" t="n">
        <v>28</v>
      </c>
      <c r="AI93" s="286" t="n">
        <v>50</v>
      </c>
      <c r="AJ93" s="287" t="n">
        <v>0.4</v>
      </c>
      <c r="AK93" s="286" t="str">
        <f aca="false">IF($V$21="","",$V$21)</f>
        <v/>
      </c>
      <c r="AL93" s="286" t="str">
        <f aca="false">IF($V$26="","",$V$26)</f>
        <v/>
      </c>
      <c r="AM93" s="286"/>
      <c r="AN93" s="286"/>
      <c r="AO93" s="286"/>
      <c r="AP93" s="286"/>
      <c r="AQ93" s="288" t="str">
        <f aca="false">Tables!Y157</f>
        <v/>
      </c>
    </row>
    <row r="94" customFormat="false" ht="14.15" hidden="false" customHeight="true" outlineLevel="0" collapsed="false">
      <c r="A94" s="146" t="n">
        <v>26</v>
      </c>
      <c r="B94" s="196"/>
      <c r="C94" s="144" t="s">
        <v>385</v>
      </c>
      <c r="E94" s="144" t="s">
        <v>356</v>
      </c>
      <c r="L94" s="256" t="str">
        <f aca="false">IF(O83="","TBD",IF(O83=1,"YES",IF(O83=3,"NA","")))</f>
        <v>TBD</v>
      </c>
      <c r="M94" s="257" t="str">
        <f aca="false">IF(O83=2,"NO","")</f>
        <v/>
      </c>
      <c r="AA94" s="290" t="n">
        <f aca="false">Q206</f>
        <v>0</v>
      </c>
      <c r="AB94" s="194"/>
      <c r="AC94" s="290"/>
      <c r="AD94" s="279" t="str">
        <f aca="false">IF(Q209="","",Q209)</f>
        <v/>
      </c>
      <c r="AH94" s="285" t="n">
        <v>28</v>
      </c>
      <c r="AI94" s="286" t="n">
        <v>50</v>
      </c>
      <c r="AJ94" s="287" t="n">
        <v>0.4</v>
      </c>
      <c r="AK94" s="286" t="str">
        <f aca="false">IF($V$21="","",$V$21)</f>
        <v/>
      </c>
      <c r="AL94" s="286" t="str">
        <f aca="false">IF($V$26="","",$V$26)</f>
        <v/>
      </c>
      <c r="AM94" s="286"/>
      <c r="AN94" s="286"/>
      <c r="AO94" s="286"/>
      <c r="AP94" s="286"/>
      <c r="AQ94" s="288" t="str">
        <f aca="false">Tables!Y158</f>
        <v/>
      </c>
    </row>
    <row r="95" customFormat="false" ht="14.15" hidden="false" customHeight="true" outlineLevel="0" collapsed="false">
      <c r="A95" s="146" t="n">
        <v>27</v>
      </c>
      <c r="B95" s="196"/>
      <c r="C95" s="144" t="s">
        <v>386</v>
      </c>
      <c r="E95" s="144" t="s">
        <v>358</v>
      </c>
      <c r="L95" s="256" t="str">
        <f aca="false">IF(O84="","TBD",IF(O84=1,"YES",IF(O84=3,"NA","")))</f>
        <v>TBD</v>
      </c>
      <c r="M95" s="257" t="str">
        <f aca="false">IF(O84=2,"NO","")</f>
        <v/>
      </c>
      <c r="T95" s="182" t="s">
        <v>387</v>
      </c>
      <c r="AA95" s="290" t="n">
        <f aca="false">R206</f>
        <v>0</v>
      </c>
      <c r="AB95" s="194"/>
      <c r="AC95" s="290"/>
      <c r="AD95" s="279" t="str">
        <f aca="false">IF(R209="","",R209)</f>
        <v/>
      </c>
      <c r="AH95" s="285" t="n">
        <v>28</v>
      </c>
      <c r="AI95" s="286" t="n">
        <v>50</v>
      </c>
      <c r="AJ95" s="287" t="n">
        <v>0.5</v>
      </c>
      <c r="AK95" s="286" t="str">
        <f aca="false">IF($V$21="","",$V$21)</f>
        <v/>
      </c>
      <c r="AL95" s="286" t="str">
        <f aca="false">IF($V$26="","",$V$26)</f>
        <v/>
      </c>
      <c r="AM95" s="286"/>
      <c r="AN95" s="286"/>
      <c r="AO95" s="286"/>
      <c r="AP95" s="286"/>
      <c r="AQ95" s="288" t="str">
        <f aca="false">Tables!Y159</f>
        <v/>
      </c>
    </row>
    <row r="96" customFormat="false" ht="14.15" hidden="false" customHeight="true" outlineLevel="0" collapsed="false">
      <c r="A96" s="146" t="n">
        <v>28</v>
      </c>
      <c r="B96" s="196"/>
      <c r="C96" s="144" t="s">
        <v>388</v>
      </c>
      <c r="E96" s="144" t="s">
        <v>359</v>
      </c>
      <c r="L96" s="256" t="str">
        <f aca="false">IF(O85="","TBD",IF(O85=1,"YES",IF(O85=3,"NA","")))</f>
        <v>TBD</v>
      </c>
      <c r="M96" s="257" t="str">
        <f aca="false">IF(O85=2,"NO","")</f>
        <v/>
      </c>
      <c r="O96" s="191"/>
      <c r="P96" s="151"/>
      <c r="Q96" s="151"/>
      <c r="R96" s="151"/>
      <c r="S96" s="151"/>
      <c r="T96" s="151"/>
      <c r="U96" s="151"/>
      <c r="V96" s="151"/>
      <c r="W96" s="151"/>
      <c r="X96" s="151"/>
      <c r="Y96" s="152"/>
      <c r="AA96" s="290" t="n">
        <f aca="false">S206</f>
        <v>0</v>
      </c>
      <c r="AB96" s="194"/>
      <c r="AC96" s="290"/>
      <c r="AD96" s="279" t="str">
        <f aca="false">IF(S209="","",S209)</f>
        <v/>
      </c>
      <c r="AH96" s="285" t="n">
        <v>28</v>
      </c>
      <c r="AI96" s="286" t="n">
        <v>50</v>
      </c>
      <c r="AJ96" s="287" t="n">
        <v>0.5</v>
      </c>
      <c r="AK96" s="286" t="str">
        <f aca="false">IF($V$21="","",$V$21)</f>
        <v/>
      </c>
      <c r="AL96" s="286" t="str">
        <f aca="false">IF($V$26="","",$V$26)</f>
        <v/>
      </c>
      <c r="AM96" s="286"/>
      <c r="AN96" s="286"/>
      <c r="AO96" s="286"/>
      <c r="AP96" s="286"/>
      <c r="AQ96" s="288" t="str">
        <f aca="false">Tables!Y160</f>
        <v/>
      </c>
    </row>
    <row r="97" customFormat="false" ht="14.15" hidden="false" customHeight="true" outlineLevel="0" collapsed="false">
      <c r="A97" s="146" t="n">
        <v>29</v>
      </c>
      <c r="B97" s="196"/>
      <c r="C97" s="145"/>
      <c r="E97" s="144" t="s">
        <v>361</v>
      </c>
      <c r="L97" s="256" t="str">
        <f aca="false">IF(O86="","TBD",IF(O86=1,"YES",IF(O86=3,"NA","")))</f>
        <v>TBD</v>
      </c>
      <c r="M97" s="257" t="str">
        <f aca="false">IF(O86=2,"NO","")</f>
        <v/>
      </c>
      <c r="O97" s="228" t="s">
        <v>266</v>
      </c>
      <c r="P97" s="229" t="s">
        <v>267</v>
      </c>
      <c r="Q97" s="229"/>
      <c r="R97" s="229"/>
      <c r="S97" s="230" t="s">
        <v>268</v>
      </c>
      <c r="T97" s="230"/>
      <c r="U97" s="230"/>
      <c r="V97" s="229" t="s">
        <v>269</v>
      </c>
      <c r="W97" s="229"/>
      <c r="X97" s="229"/>
      <c r="Y97" s="160"/>
      <c r="AA97" s="290"/>
      <c r="AB97" s="290"/>
      <c r="AC97" s="290"/>
      <c r="AD97" s="290"/>
      <c r="AH97" s="285" t="n">
        <v>28</v>
      </c>
      <c r="AI97" s="286" t="n">
        <v>50</v>
      </c>
      <c r="AJ97" s="287" t="n">
        <v>0.6</v>
      </c>
      <c r="AK97" s="286" t="str">
        <f aca="false">IF($V$21="","",$V$21)</f>
        <v/>
      </c>
      <c r="AL97" s="286" t="str">
        <f aca="false">IF($V$26="","",$V$26)</f>
        <v/>
      </c>
      <c r="AM97" s="286"/>
      <c r="AN97" s="286"/>
      <c r="AO97" s="286"/>
      <c r="AP97" s="286"/>
      <c r="AQ97" s="288" t="str">
        <f aca="false">Tables!Y161</f>
        <v/>
      </c>
    </row>
    <row r="98" customFormat="false" ht="14.15" hidden="false" customHeight="true" outlineLevel="0" collapsed="false">
      <c r="A98" s="146" t="n">
        <v>30</v>
      </c>
      <c r="B98" s="196"/>
      <c r="E98" s="144" t="s">
        <v>364</v>
      </c>
      <c r="L98" s="256" t="str">
        <f aca="false">IF(O87="","TBD",IF(O87=1,"YES",IF(O87=3,"NA","")))</f>
        <v>TBD</v>
      </c>
      <c r="M98" s="257" t="str">
        <f aca="false">IF(O87=2,"NO","")</f>
        <v/>
      </c>
      <c r="O98" s="232" t="s">
        <v>271</v>
      </c>
      <c r="P98" s="229"/>
      <c r="Q98" s="229"/>
      <c r="R98" s="229"/>
      <c r="S98" s="230"/>
      <c r="T98" s="230"/>
      <c r="U98" s="230"/>
      <c r="V98" s="229"/>
      <c r="W98" s="229"/>
      <c r="X98" s="229"/>
      <c r="Y98" s="160"/>
      <c r="AA98" s="216" t="s">
        <v>389</v>
      </c>
      <c r="AH98" s="285" t="n">
        <v>28</v>
      </c>
      <c r="AI98" s="286" t="n">
        <v>50</v>
      </c>
      <c r="AJ98" s="287" t="n">
        <v>0.6</v>
      </c>
      <c r="AK98" s="286" t="str">
        <f aca="false">IF($V$21="","",$V$21)</f>
        <v/>
      </c>
      <c r="AL98" s="286" t="str">
        <f aca="false">IF($V$26="","",$V$26)</f>
        <v/>
      </c>
      <c r="AM98" s="286"/>
      <c r="AN98" s="286"/>
      <c r="AO98" s="286"/>
      <c r="AP98" s="286"/>
      <c r="AQ98" s="288" t="str">
        <f aca="false">Tables!Y162</f>
        <v/>
      </c>
    </row>
    <row r="99" customFormat="false" ht="14.15" hidden="false" customHeight="true" outlineLevel="0" collapsed="false">
      <c r="A99" s="146" t="n">
        <v>31</v>
      </c>
      <c r="B99" s="196"/>
      <c r="C99" s="144" t="s">
        <v>390</v>
      </c>
      <c r="E99" s="144" t="s">
        <v>367</v>
      </c>
      <c r="L99" s="256" t="str">
        <f aca="false">IF(O88="","TBD",IF(O88=1,"YES",IF(O88=3,"NA","")))</f>
        <v>TBD</v>
      </c>
      <c r="M99" s="257" t="str">
        <f aca="false">IF(O88=2,"NO","")</f>
        <v/>
      </c>
      <c r="O99" s="232" t="s">
        <v>272</v>
      </c>
      <c r="P99" s="233" t="s">
        <v>273</v>
      </c>
      <c r="Q99" s="234" t="s">
        <v>230</v>
      </c>
      <c r="R99" s="235" t="s">
        <v>274</v>
      </c>
      <c r="S99" s="233" t="s">
        <v>273</v>
      </c>
      <c r="T99" s="234" t="s">
        <v>230</v>
      </c>
      <c r="U99" s="235" t="s">
        <v>274</v>
      </c>
      <c r="V99" s="233" t="s">
        <v>273</v>
      </c>
      <c r="W99" s="234" t="s">
        <v>230</v>
      </c>
      <c r="X99" s="235" t="s">
        <v>274</v>
      </c>
      <c r="Y99" s="160"/>
      <c r="AA99" s="163" t="s">
        <v>391</v>
      </c>
      <c r="AB99" s="194"/>
      <c r="AD99" s="195" t="n">
        <f aca="false">IF(Q410="","",Q410)</f>
        <v>0</v>
      </c>
      <c r="AH99" s="219" t="n">
        <v>30</v>
      </c>
      <c r="AI99" s="220" t="n">
        <v>50</v>
      </c>
      <c r="AJ99" s="221" t="n">
        <v>0</v>
      </c>
      <c r="AK99" s="220" t="str">
        <f aca="false">IF($V$21="","",$V$21)</f>
        <v/>
      </c>
      <c r="AL99" s="220" t="str">
        <f aca="false">IF($V$26="","",$V$26)</f>
        <v/>
      </c>
      <c r="AM99" s="220"/>
      <c r="AN99" s="220"/>
      <c r="AO99" s="220"/>
      <c r="AP99" s="220"/>
      <c r="AQ99" s="222" t="str">
        <f aca="false">Tables!Y163</f>
        <v/>
      </c>
    </row>
    <row r="100" customFormat="false" ht="14.15" hidden="false" customHeight="true" outlineLevel="0" collapsed="false">
      <c r="A100" s="146" t="n">
        <v>32</v>
      </c>
      <c r="B100" s="196"/>
      <c r="C100" s="144" t="s">
        <v>392</v>
      </c>
      <c r="E100" s="144" t="s">
        <v>371</v>
      </c>
      <c r="L100" s="256" t="str">
        <f aca="false">IF(O89="","TBD",IF(O89=1,"YES",IF(O89=3,"NA","")))</f>
        <v>NA</v>
      </c>
      <c r="M100" s="257" t="str">
        <f aca="false">IF(O89=2,"NO","")</f>
        <v/>
      </c>
      <c r="O100" s="236" t="s">
        <v>276</v>
      </c>
      <c r="P100" s="291" t="str">
        <f aca="false">IF(P108&lt;&gt;"",P108,IF(AB47="","",AB47))</f>
        <v/>
      </c>
      <c r="Q100" s="292" t="str">
        <f aca="false">IF(Q108&lt;&gt;"",Q108,IF(AB48="","",AB48))</f>
        <v/>
      </c>
      <c r="R100" s="293" t="str">
        <f aca="false">IF(R108&lt;&gt;"",R108,IF(AB49="","",AB49))</f>
        <v/>
      </c>
      <c r="S100" s="291" t="str">
        <f aca="false">IF(S108&lt;&gt;"",S108,IF(AB60="","",AB60))</f>
        <v/>
      </c>
      <c r="T100" s="292" t="str">
        <f aca="false">IF(T108&lt;&gt;"",T108,IF(AB61="","",AB61))</f>
        <v/>
      </c>
      <c r="U100" s="293" t="str">
        <f aca="false">IF(U108&lt;&gt;"",U108,IF(AB62="","",AB62))</f>
        <v/>
      </c>
      <c r="V100" s="291" t="str">
        <f aca="false">IF(V108&lt;&gt;"",V108,IF(AB73="","",AB73))</f>
        <v/>
      </c>
      <c r="W100" s="292" t="str">
        <f aca="false">IF(W108&lt;&gt;"",W108,IF(AB74="","",AB74))</f>
        <v/>
      </c>
      <c r="X100" s="293" t="str">
        <f aca="false">IF(X108&lt;&gt;"",X108,IF(AB75="","",AB75))</f>
        <v/>
      </c>
      <c r="Y100" s="160"/>
      <c r="AA100" s="163" t="s">
        <v>393</v>
      </c>
      <c r="AB100" s="194"/>
      <c r="AD100" s="195" t="n">
        <f aca="false">IF(Q411="","",Q411)</f>
        <v>0</v>
      </c>
      <c r="AH100" s="285" t="n">
        <v>30</v>
      </c>
      <c r="AI100" s="286" t="n">
        <v>50</v>
      </c>
      <c r="AJ100" s="287" t="n">
        <v>0</v>
      </c>
      <c r="AK100" s="286" t="str">
        <f aca="false">IF($V$21="","",$V$21)</f>
        <v/>
      </c>
      <c r="AL100" s="286" t="str">
        <f aca="false">IF($V$26="","",$V$26)</f>
        <v/>
      </c>
      <c r="AM100" s="286"/>
      <c r="AN100" s="286"/>
      <c r="AO100" s="286"/>
      <c r="AP100" s="286"/>
      <c r="AQ100" s="288" t="str">
        <f aca="false">Tables!Y164</f>
        <v/>
      </c>
    </row>
    <row r="101" customFormat="false" ht="14.15" hidden="false" customHeight="true" outlineLevel="0" collapsed="false">
      <c r="A101" s="146" t="n">
        <v>33</v>
      </c>
      <c r="B101" s="196"/>
      <c r="C101" s="144" t="s">
        <v>394</v>
      </c>
      <c r="E101" s="144" t="s">
        <v>395</v>
      </c>
      <c r="L101" s="256" t="str">
        <f aca="false">IF(O90="","TBD",IF(O90=1,"YES",IF(O90=3,"NA","")))</f>
        <v>NA</v>
      </c>
      <c r="M101" s="257" t="str">
        <f aca="false">IF(O90=2,"NO","")</f>
        <v/>
      </c>
      <c r="O101" s="241" t="s">
        <v>279</v>
      </c>
      <c r="P101" s="294" t="str">
        <f aca="false">IF(P109&lt;&gt;"",P109,IF(AB50="","",AB50))</f>
        <v/>
      </c>
      <c r="Q101" s="295" t="str">
        <f aca="false">IF(Q109&lt;&gt;"",Q109,IF(AB51="","",AB51))</f>
        <v/>
      </c>
      <c r="R101" s="296" t="str">
        <f aca="false">IF(R109&lt;&gt;"",R109,IF(AB52="","",AB52))</f>
        <v/>
      </c>
      <c r="S101" s="294" t="str">
        <f aca="false">IF(S109&lt;&gt;"",S109,IF(AB63="","",AB63))</f>
        <v/>
      </c>
      <c r="T101" s="295" t="str">
        <f aca="false">IF(T109&lt;&gt;"",T109,IF(AB64="","",AB64))</f>
        <v/>
      </c>
      <c r="U101" s="296" t="str">
        <f aca="false">IF(U109&lt;&gt;"",U109,IF(AB65="","",AB65))</f>
        <v/>
      </c>
      <c r="V101" s="294" t="str">
        <f aca="false">IF(V109&lt;&gt;"",V109,IF(AB76="","",AB76))</f>
        <v/>
      </c>
      <c r="W101" s="295" t="str">
        <f aca="false">IF(W109&lt;&gt;"",W109,IF(AB77="","",AB77))</f>
        <v/>
      </c>
      <c r="X101" s="296" t="str">
        <f aca="false">IF(X109&lt;&gt;"",X109,IF(AB78="","",AB78))</f>
        <v/>
      </c>
      <c r="Y101" s="160"/>
      <c r="AA101" s="163" t="s">
        <v>396</v>
      </c>
      <c r="AB101" s="194"/>
      <c r="AD101" s="195" t="str">
        <f aca="false">IF(Q412="","",Q412)</f>
        <v/>
      </c>
      <c r="AH101" s="285" t="n">
        <v>30</v>
      </c>
      <c r="AI101" s="286" t="n">
        <v>50</v>
      </c>
      <c r="AJ101" s="287" t="n">
        <v>0.4</v>
      </c>
      <c r="AK101" s="286" t="str">
        <f aca="false">IF($V$21="","",$V$21)</f>
        <v/>
      </c>
      <c r="AL101" s="286" t="str">
        <f aca="false">IF($V$26="","",$V$26)</f>
        <v/>
      </c>
      <c r="AM101" s="286"/>
      <c r="AN101" s="286"/>
      <c r="AO101" s="286"/>
      <c r="AP101" s="286"/>
      <c r="AQ101" s="288" t="str">
        <f aca="false">Tables!Y165</f>
        <v/>
      </c>
    </row>
    <row r="102" customFormat="false" ht="14.15" hidden="false" customHeight="true" outlineLevel="0" collapsed="false">
      <c r="A102" s="146" t="n">
        <v>34</v>
      </c>
      <c r="B102" s="196"/>
      <c r="C102" s="144" t="s">
        <v>397</v>
      </c>
      <c r="E102" s="144" t="s">
        <v>377</v>
      </c>
      <c r="L102" s="256" t="str">
        <f aca="false">IF(O91="","TBD",IF(O91=1,"YES",IF(O91=3,"NA","")))</f>
        <v>NA</v>
      </c>
      <c r="M102" s="257" t="str">
        <f aca="false">IF(O91=2,"NO","")</f>
        <v/>
      </c>
      <c r="O102" s="241" t="s">
        <v>282</v>
      </c>
      <c r="P102" s="294" t="str">
        <f aca="false">IF(P110&lt;&gt;"",P110,IF(AB53="","",AB53))</f>
        <v/>
      </c>
      <c r="Q102" s="295" t="str">
        <f aca="false">IF(Q110&lt;&gt;"",Q110,IF(AB54="","",AB54))</f>
        <v/>
      </c>
      <c r="R102" s="296" t="str">
        <f aca="false">IF(R110&lt;&gt;"",R110,IF(AB55="","",AB55))</f>
        <v/>
      </c>
      <c r="S102" s="294" t="str">
        <f aca="false">IF(S110&lt;&gt;"",S110,IF(AB66="","",AB66))</f>
        <v/>
      </c>
      <c r="T102" s="295" t="str">
        <f aca="false">IF(T110&lt;&gt;"",T110,IF(AB67="","",AB67))</f>
        <v/>
      </c>
      <c r="U102" s="296" t="str">
        <f aca="false">IF(U110&lt;&gt;"",U110,IF(AB68="","",AB68))</f>
        <v/>
      </c>
      <c r="V102" s="294" t="str">
        <f aca="false">IF(V110&lt;&gt;"",V110,IF(AB79="","",AB79))</f>
        <v/>
      </c>
      <c r="W102" s="295" t="str">
        <f aca="false">IF(W110&lt;&gt;"",W110,IF(AB80="","",AB80))</f>
        <v/>
      </c>
      <c r="X102" s="296" t="str">
        <f aca="false">IF(X110&lt;&gt;"",X110,IF(AB81="","",AB81))</f>
        <v/>
      </c>
      <c r="Y102" s="160"/>
      <c r="AA102" s="163" t="s">
        <v>398</v>
      </c>
      <c r="AB102" s="194"/>
      <c r="AD102" s="195" t="str">
        <f aca="false">IF(Q413="","",Q413)</f>
        <v/>
      </c>
      <c r="AH102" s="285" t="n">
        <v>30</v>
      </c>
      <c r="AI102" s="286" t="n">
        <v>50</v>
      </c>
      <c r="AJ102" s="287" t="n">
        <v>0.4</v>
      </c>
      <c r="AK102" s="286" t="str">
        <f aca="false">IF($V$21="","",$V$21)</f>
        <v/>
      </c>
      <c r="AL102" s="286" t="str">
        <f aca="false">IF($V$26="","",$V$26)</f>
        <v/>
      </c>
      <c r="AM102" s="286"/>
      <c r="AN102" s="286"/>
      <c r="AO102" s="286"/>
      <c r="AP102" s="286"/>
      <c r="AQ102" s="288" t="str">
        <f aca="false">Tables!Y166</f>
        <v/>
      </c>
    </row>
    <row r="103" customFormat="false" ht="14.15" hidden="false" customHeight="true" outlineLevel="0" collapsed="false">
      <c r="A103" s="146" t="n">
        <v>35</v>
      </c>
      <c r="B103" s="196"/>
      <c r="C103" s="144" t="s">
        <v>399</v>
      </c>
      <c r="E103" s="144" t="s">
        <v>380</v>
      </c>
      <c r="L103" s="256" t="str">
        <f aca="false">IF(O92="","TBD",IF(O92=1,"YES",IF(O92=3,"NA","")))</f>
        <v>TBD</v>
      </c>
      <c r="M103" s="257" t="str">
        <f aca="false">IF(O92=2,"NO","")</f>
        <v/>
      </c>
      <c r="O103" s="245" t="s">
        <v>285</v>
      </c>
      <c r="P103" s="297" t="str">
        <f aca="false">IF(P111&lt;&gt;"",P111,IF(AB56="","",AB56))</f>
        <v/>
      </c>
      <c r="Q103" s="298" t="str">
        <f aca="false">IF(Q111&lt;&gt;"",Q111,IF(AB57="","",AB57))</f>
        <v/>
      </c>
      <c r="R103" s="299" t="str">
        <f aca="false">IF(R111&lt;&gt;"",R111,IF(AB58="","",AB58))</f>
        <v/>
      </c>
      <c r="S103" s="297" t="str">
        <f aca="false">IF(S111&lt;&gt;"",S111,IF(AB69="","",AB69))</f>
        <v/>
      </c>
      <c r="T103" s="298" t="str">
        <f aca="false">IF(T111&lt;&gt;"",T111,IF(AB70="","",AB70))</f>
        <v/>
      </c>
      <c r="U103" s="299" t="str">
        <f aca="false">IF(U111&lt;&gt;"",U111,IF(AB71="","",AB71))</f>
        <v/>
      </c>
      <c r="V103" s="297" t="str">
        <f aca="false">IF(V111&lt;&gt;"",V111,IF(AB82="","",AB82))</f>
        <v/>
      </c>
      <c r="W103" s="298" t="str">
        <f aca="false">IF(W111&lt;&gt;"",W111,IF(AB83="","",AB83))</f>
        <v/>
      </c>
      <c r="X103" s="299" t="str">
        <f aca="false">IF(X111&lt;&gt;"",X111,IF(AB84="","",AB84))</f>
        <v/>
      </c>
      <c r="Y103" s="160"/>
      <c r="AA103" s="163" t="s">
        <v>400</v>
      </c>
      <c r="AB103" s="194"/>
      <c r="AD103" s="195" t="str">
        <f aca="false">IF(Q414="","",Q414)</f>
        <v/>
      </c>
      <c r="AH103" s="285" t="n">
        <v>30</v>
      </c>
      <c r="AI103" s="286" t="n">
        <v>50</v>
      </c>
      <c r="AJ103" s="287" t="n">
        <v>0.5</v>
      </c>
      <c r="AK103" s="286" t="str">
        <f aca="false">IF($V$21="","",$V$21)</f>
        <v/>
      </c>
      <c r="AL103" s="286" t="str">
        <f aca="false">IF($V$26="","",$V$26)</f>
        <v/>
      </c>
      <c r="AM103" s="286"/>
      <c r="AN103" s="286"/>
      <c r="AO103" s="286"/>
      <c r="AP103" s="286"/>
      <c r="AQ103" s="288" t="str">
        <f aca="false">Tables!Y167</f>
        <v/>
      </c>
    </row>
    <row r="104" customFormat="false" ht="14.15" hidden="false" customHeight="true" outlineLevel="0" collapsed="false">
      <c r="A104" s="146" t="n">
        <v>36</v>
      </c>
      <c r="B104" s="196"/>
      <c r="C104" s="144" t="s">
        <v>401</v>
      </c>
      <c r="E104" s="144" t="s">
        <v>383</v>
      </c>
      <c r="L104" s="256" t="str">
        <f aca="false">IF(O93="","TBD",IF(O93=1,"YES",IF(O93=3,"NA","")))</f>
        <v>TBD</v>
      </c>
      <c r="M104" s="257" t="str">
        <f aca="false">IF(O93=2,"NO","")</f>
        <v/>
      </c>
      <c r="O104" s="158"/>
      <c r="Y104" s="160"/>
      <c r="AA104" s="163" t="s">
        <v>402</v>
      </c>
      <c r="AB104" s="194"/>
      <c r="AD104" s="195" t="str">
        <f aca="false">IF(Q415="","",Q415)</f>
        <v/>
      </c>
      <c r="AH104" s="285" t="n">
        <v>30</v>
      </c>
      <c r="AI104" s="286" t="n">
        <v>50</v>
      </c>
      <c r="AJ104" s="287" t="n">
        <v>0.5</v>
      </c>
      <c r="AK104" s="286" t="str">
        <f aca="false">IF($V$21="","",$V$21)</f>
        <v/>
      </c>
      <c r="AL104" s="286" t="str">
        <f aca="false">IF($V$26="","",$V$26)</f>
        <v/>
      </c>
      <c r="AM104" s="286"/>
      <c r="AN104" s="286"/>
      <c r="AO104" s="286"/>
      <c r="AP104" s="286"/>
      <c r="AQ104" s="288" t="str">
        <f aca="false">Tables!Y168</f>
        <v/>
      </c>
    </row>
    <row r="105" customFormat="false" ht="14.15" hidden="false" customHeight="true" outlineLevel="0" collapsed="false">
      <c r="A105" s="146" t="n">
        <v>37</v>
      </c>
      <c r="B105" s="196"/>
      <c r="H105" s="182" t="s">
        <v>403</v>
      </c>
      <c r="M105" s="200"/>
      <c r="O105" s="228" t="s">
        <v>266</v>
      </c>
      <c r="P105" s="229" t="s">
        <v>267</v>
      </c>
      <c r="Q105" s="229"/>
      <c r="R105" s="229"/>
      <c r="S105" s="230" t="s">
        <v>268</v>
      </c>
      <c r="T105" s="230"/>
      <c r="U105" s="230"/>
      <c r="V105" s="229" t="s">
        <v>269</v>
      </c>
      <c r="W105" s="229"/>
      <c r="X105" s="229"/>
      <c r="Y105" s="160"/>
      <c r="AA105" s="163" t="s">
        <v>404</v>
      </c>
      <c r="AB105" s="194"/>
      <c r="AD105" s="195" t="str">
        <f aca="false">IF(U410="","",U410)</f>
        <v/>
      </c>
      <c r="AH105" s="285" t="n">
        <v>30</v>
      </c>
      <c r="AI105" s="286" t="n">
        <v>50</v>
      </c>
      <c r="AJ105" s="287" t="n">
        <v>0.6</v>
      </c>
      <c r="AK105" s="286" t="str">
        <f aca="false">IF($V$21="","",$V$21)</f>
        <v/>
      </c>
      <c r="AL105" s="286" t="str">
        <f aca="false">IF($V$26="","",$V$26)</f>
        <v/>
      </c>
      <c r="AM105" s="286"/>
      <c r="AN105" s="286"/>
      <c r="AO105" s="286"/>
      <c r="AP105" s="286"/>
      <c r="AQ105" s="288" t="str">
        <f aca="false">Tables!Y169</f>
        <v/>
      </c>
    </row>
    <row r="106" customFormat="false" ht="14.15" hidden="false" customHeight="true" outlineLevel="0" collapsed="false">
      <c r="A106" s="146" t="n">
        <v>38</v>
      </c>
      <c r="B106" s="196"/>
      <c r="C106" s="300" t="str">
        <f aca="false">IF(Q447="","",IF(LEN(Q447)&lt;=135,Q447,IF(LEN(Q447)&lt;=260,LEFT(Q447,SEARCH(" ",Q447,125)),LEFT(Q447,SEARCH(" ",Q447,130)))))</f>
        <v/>
      </c>
      <c r="D106" s="301"/>
      <c r="E106" s="301"/>
      <c r="F106" s="301"/>
      <c r="G106" s="301"/>
      <c r="H106" s="301"/>
      <c r="I106" s="301"/>
      <c r="J106" s="301"/>
      <c r="K106" s="301"/>
      <c r="L106" s="301"/>
      <c r="M106" s="200"/>
      <c r="O106" s="232" t="s">
        <v>271</v>
      </c>
      <c r="P106" s="229"/>
      <c r="Q106" s="229"/>
      <c r="R106" s="229"/>
      <c r="S106" s="230"/>
      <c r="T106" s="230"/>
      <c r="U106" s="230"/>
      <c r="V106" s="229"/>
      <c r="W106" s="229"/>
      <c r="X106" s="229"/>
      <c r="Y106" s="160"/>
      <c r="AA106" s="163" t="s">
        <v>405</v>
      </c>
      <c r="AB106" s="194"/>
      <c r="AD106" s="195" t="str">
        <f aca="false">IF(U411="","",U411)</f>
        <v/>
      </c>
      <c r="AH106" s="285" t="n">
        <v>30</v>
      </c>
      <c r="AI106" s="286" t="n">
        <v>50</v>
      </c>
      <c r="AJ106" s="287" t="n">
        <v>0.6</v>
      </c>
      <c r="AK106" s="286" t="str">
        <f aca="false">IF($V$21="","",$V$21)</f>
        <v/>
      </c>
      <c r="AL106" s="286" t="str">
        <f aca="false">IF($V$26="","",$V$26)</f>
        <v/>
      </c>
      <c r="AM106" s="286"/>
      <c r="AN106" s="286"/>
      <c r="AO106" s="286"/>
      <c r="AP106" s="286"/>
      <c r="AQ106" s="288" t="str">
        <f aca="false">Tables!Y170</f>
        <v/>
      </c>
    </row>
    <row r="107" customFormat="false" ht="14.15" hidden="false" customHeight="true" outlineLevel="0" collapsed="false">
      <c r="A107" s="146" t="n">
        <v>39</v>
      </c>
      <c r="B107" s="196"/>
      <c r="C107" s="302" t="str">
        <f aca="false">IF(LEN(Q447)&lt;=135,"",IF(LEN(Q447)&lt;=260,RIGHT(Q447,LEN(Q447)-SEARCH(" ",Q447,125)),MID(Q447,SEARCH(" ",Q447,130),IF(LEN(Q447)&lt;=265,LEN(Q447),SEARCH(" ",Q447,255)-SEARCH(" ",Q447,130)))))</f>
        <v/>
      </c>
      <c r="D107" s="303"/>
      <c r="E107" s="303"/>
      <c r="F107" s="303"/>
      <c r="G107" s="303"/>
      <c r="H107" s="303"/>
      <c r="I107" s="303"/>
      <c r="J107" s="303"/>
      <c r="K107" s="303"/>
      <c r="L107" s="303"/>
      <c r="M107" s="200"/>
      <c r="O107" s="232" t="s">
        <v>272</v>
      </c>
      <c r="P107" s="233" t="s">
        <v>273</v>
      </c>
      <c r="Q107" s="234" t="s">
        <v>230</v>
      </c>
      <c r="R107" s="235" t="s">
        <v>274</v>
      </c>
      <c r="S107" s="233" t="s">
        <v>273</v>
      </c>
      <c r="T107" s="234" t="s">
        <v>230</v>
      </c>
      <c r="U107" s="235" t="s">
        <v>274</v>
      </c>
      <c r="V107" s="233" t="s">
        <v>273</v>
      </c>
      <c r="W107" s="234" t="s">
        <v>230</v>
      </c>
      <c r="X107" s="235" t="s">
        <v>274</v>
      </c>
      <c r="Y107" s="160"/>
      <c r="AA107" s="163" t="s">
        <v>406</v>
      </c>
      <c r="AB107" s="194"/>
      <c r="AD107" s="195" t="str">
        <f aca="false">IF(U412="","",U412)</f>
        <v/>
      </c>
      <c r="AH107" s="219" t="n">
        <v>32</v>
      </c>
      <c r="AI107" s="220" t="n">
        <v>50</v>
      </c>
      <c r="AJ107" s="221" t="n">
        <v>0</v>
      </c>
      <c r="AK107" s="220" t="str">
        <f aca="false">IF($V$21="","",$V$21)</f>
        <v/>
      </c>
      <c r="AL107" s="220" t="str">
        <f aca="false">IF($V$26="","",$V$26)</f>
        <v/>
      </c>
      <c r="AM107" s="220"/>
      <c r="AN107" s="220"/>
      <c r="AO107" s="220"/>
      <c r="AP107" s="220"/>
      <c r="AQ107" s="222" t="str">
        <f aca="false">Tables!Y171</f>
        <v/>
      </c>
    </row>
    <row r="108" customFormat="false" ht="14.15" hidden="false" customHeight="true" outlineLevel="0" collapsed="false">
      <c r="A108" s="146" t="n">
        <v>40</v>
      </c>
      <c r="B108" s="196"/>
      <c r="C108" s="302" t="str">
        <f aca="false">IF(LEN(Q447)&lt;=265,"",RIGHT(Q447,LEN(Q447)-SEARCH(" ",Q447,255)))</f>
        <v/>
      </c>
      <c r="D108" s="303"/>
      <c r="E108" s="303"/>
      <c r="F108" s="303"/>
      <c r="G108" s="303"/>
      <c r="H108" s="303"/>
      <c r="I108" s="303"/>
      <c r="J108" s="303"/>
      <c r="K108" s="303"/>
      <c r="L108" s="303"/>
      <c r="M108" s="200"/>
      <c r="O108" s="236" t="s">
        <v>276</v>
      </c>
      <c r="P108" s="304"/>
      <c r="Q108" s="305"/>
      <c r="R108" s="306"/>
      <c r="S108" s="304"/>
      <c r="T108" s="305"/>
      <c r="U108" s="306"/>
      <c r="V108" s="304"/>
      <c r="W108" s="305"/>
      <c r="X108" s="306"/>
      <c r="Y108" s="160"/>
      <c r="AA108" s="216" t="s">
        <v>407</v>
      </c>
      <c r="AH108" s="285" t="n">
        <v>32</v>
      </c>
      <c r="AI108" s="286" t="n">
        <v>50</v>
      </c>
      <c r="AJ108" s="287" t="n">
        <v>0</v>
      </c>
      <c r="AK108" s="286" t="str">
        <f aca="false">IF($V$21="","",$V$21)</f>
        <v/>
      </c>
      <c r="AL108" s="286" t="str">
        <f aca="false">IF($V$26="","",$V$26)</f>
        <v/>
      </c>
      <c r="AM108" s="286"/>
      <c r="AN108" s="286"/>
      <c r="AO108" s="286"/>
      <c r="AP108" s="286"/>
      <c r="AQ108" s="288" t="str">
        <f aca="false">Tables!Y172</f>
        <v/>
      </c>
    </row>
    <row r="109" customFormat="false" ht="14.15" hidden="false" customHeight="true" outlineLevel="0" collapsed="false">
      <c r="A109" s="146" t="n">
        <v>41</v>
      </c>
      <c r="B109" s="196"/>
      <c r="C109" s="302" t="str">
        <f aca="false">IF(Q449="","",IF(LEN(Q449)&lt;=135,Q449,IF(LEN(Q449)&lt;=260,LEFT(Q449,SEARCH(" ",Q449,125)),LEFT(Q449,SEARCH(" ",Q449,130)))))</f>
        <v/>
      </c>
      <c r="D109" s="303"/>
      <c r="E109" s="303"/>
      <c r="F109" s="303"/>
      <c r="G109" s="303"/>
      <c r="H109" s="303"/>
      <c r="I109" s="303"/>
      <c r="J109" s="303"/>
      <c r="K109" s="303"/>
      <c r="L109" s="303"/>
      <c r="M109" s="200"/>
      <c r="O109" s="241" t="s">
        <v>279</v>
      </c>
      <c r="P109" s="307"/>
      <c r="Q109" s="308"/>
      <c r="R109" s="309"/>
      <c r="S109" s="307"/>
      <c r="T109" s="308"/>
      <c r="U109" s="309"/>
      <c r="V109" s="307"/>
      <c r="W109" s="308"/>
      <c r="X109" s="309"/>
      <c r="Y109" s="160"/>
      <c r="AA109" s="163" t="s">
        <v>408</v>
      </c>
      <c r="AB109" s="194"/>
      <c r="AD109" s="195" t="n">
        <f aca="false">IF(P426="","",P426)</f>
        <v>0</v>
      </c>
      <c r="AH109" s="285" t="n">
        <v>32</v>
      </c>
      <c r="AI109" s="286" t="n">
        <v>50</v>
      </c>
      <c r="AJ109" s="287" t="n">
        <v>0.5</v>
      </c>
      <c r="AK109" s="286" t="str">
        <f aca="false">IF($V$21="","",$V$21)</f>
        <v/>
      </c>
      <c r="AL109" s="286" t="str">
        <f aca="false">IF($V$26="","",$V$26)</f>
        <v/>
      </c>
      <c r="AM109" s="286"/>
      <c r="AN109" s="286"/>
      <c r="AO109" s="286"/>
      <c r="AP109" s="286"/>
      <c r="AQ109" s="288" t="str">
        <f aca="false">Tables!Y173</f>
        <v/>
      </c>
    </row>
    <row r="110" customFormat="false" ht="14.15" hidden="false" customHeight="true" outlineLevel="0" collapsed="false">
      <c r="A110" s="146" t="n">
        <v>42</v>
      </c>
      <c r="B110" s="196"/>
      <c r="C110" s="302" t="str">
        <f aca="false">IF(LEN(Q449)&lt;=135,"",IF(LEN(Q449)&lt;=260,RIGHT(Q449,LEN(Q449)-SEARCH(" ",Q449,125)),MID(Q449,SEARCH(" ",Q449,130),IF(LEN(Q449)&lt;=265,LEN(Q449),SEARCH(" ",Q449,255)-SEARCH(" ",Q449,130)))))</f>
        <v/>
      </c>
      <c r="D110" s="303"/>
      <c r="E110" s="303"/>
      <c r="F110" s="303"/>
      <c r="G110" s="303"/>
      <c r="H110" s="303"/>
      <c r="I110" s="303"/>
      <c r="J110" s="303"/>
      <c r="K110" s="303"/>
      <c r="L110" s="303"/>
      <c r="M110" s="200"/>
      <c r="O110" s="241" t="s">
        <v>282</v>
      </c>
      <c r="P110" s="307"/>
      <c r="Q110" s="308"/>
      <c r="R110" s="309"/>
      <c r="S110" s="307"/>
      <c r="T110" s="308"/>
      <c r="U110" s="309"/>
      <c r="V110" s="307"/>
      <c r="W110" s="308"/>
      <c r="X110" s="309"/>
      <c r="Y110" s="160"/>
      <c r="AA110" s="163" t="s">
        <v>393</v>
      </c>
      <c r="AB110" s="194"/>
      <c r="AD110" s="195" t="n">
        <f aca="false">IF(P427="","",P427)</f>
        <v>0</v>
      </c>
      <c r="AH110" s="285" t="n">
        <v>32</v>
      </c>
      <c r="AI110" s="286" t="n">
        <v>50</v>
      </c>
      <c r="AJ110" s="287" t="n">
        <v>0.5</v>
      </c>
      <c r="AK110" s="286" t="str">
        <f aca="false">IF($V$21="","",$V$21)</f>
        <v/>
      </c>
      <c r="AL110" s="286" t="str">
        <f aca="false">IF($V$26="","",$V$26)</f>
        <v/>
      </c>
      <c r="AM110" s="286"/>
      <c r="AN110" s="286"/>
      <c r="AO110" s="286"/>
      <c r="AP110" s="286"/>
      <c r="AQ110" s="288" t="str">
        <f aca="false">Tables!Y174</f>
        <v/>
      </c>
    </row>
    <row r="111" customFormat="false" ht="14.15" hidden="false" customHeight="true" outlineLevel="0" collapsed="false">
      <c r="A111" s="146" t="n">
        <v>43</v>
      </c>
      <c r="B111" s="196"/>
      <c r="C111" s="302" t="str">
        <f aca="false">IF(LEN(Q449)&lt;=265,"",RIGHT(Q449,LEN(Q449)-SEARCH(" ",Q449,255)))</f>
        <v/>
      </c>
      <c r="D111" s="303"/>
      <c r="E111" s="303"/>
      <c r="F111" s="303"/>
      <c r="G111" s="303"/>
      <c r="H111" s="303"/>
      <c r="I111" s="303"/>
      <c r="J111" s="303"/>
      <c r="K111" s="303"/>
      <c r="L111" s="303"/>
      <c r="M111" s="200"/>
      <c r="O111" s="310" t="s">
        <v>285</v>
      </c>
      <c r="P111" s="311"/>
      <c r="Q111" s="312"/>
      <c r="R111" s="313"/>
      <c r="S111" s="311"/>
      <c r="T111" s="312"/>
      <c r="U111" s="313"/>
      <c r="V111" s="311"/>
      <c r="W111" s="312"/>
      <c r="X111" s="313"/>
      <c r="Y111" s="170"/>
      <c r="AA111" s="163" t="s">
        <v>409</v>
      </c>
      <c r="AB111" s="194"/>
      <c r="AD111" s="195" t="n">
        <f aca="false">IF(P428="","",P428)</f>
        <v>0</v>
      </c>
      <c r="AH111" s="285" t="n">
        <v>32</v>
      </c>
      <c r="AI111" s="286" t="n">
        <v>50</v>
      </c>
      <c r="AJ111" s="287" t="n">
        <v>0.6</v>
      </c>
      <c r="AK111" s="286" t="str">
        <f aca="false">IF($V$21="","",$V$21)</f>
        <v/>
      </c>
      <c r="AL111" s="286" t="str">
        <f aca="false">IF($V$26="","",$V$26)</f>
        <v/>
      </c>
      <c r="AM111" s="286"/>
      <c r="AN111" s="286"/>
      <c r="AO111" s="286"/>
      <c r="AP111" s="286"/>
      <c r="AQ111" s="288" t="str">
        <f aca="false">Tables!Y175</f>
        <v/>
      </c>
    </row>
    <row r="112" customFormat="false" ht="14.15" hidden="false" customHeight="true" outlineLevel="0" collapsed="false">
      <c r="A112" s="146" t="n">
        <v>44</v>
      </c>
      <c r="B112" s="196"/>
      <c r="C112" s="302" t="str">
        <f aca="false">IF(Q451="","",IF(LEN(Q451)&lt;=135,Q451,IF(LEN(Q451)&lt;=260,LEFT(Q451,SEARCH(" ",Q451,125)),LEFT(Q451,SEARCH(" ",Q451,130)))))</f>
        <v/>
      </c>
      <c r="D112" s="303"/>
      <c r="E112" s="303"/>
      <c r="F112" s="303"/>
      <c r="G112" s="303"/>
      <c r="H112" s="303"/>
      <c r="I112" s="303"/>
      <c r="J112" s="303"/>
      <c r="K112" s="303"/>
      <c r="L112" s="303"/>
      <c r="M112" s="200"/>
      <c r="O112" s="145"/>
      <c r="P112" s="145"/>
      <c r="Q112" s="145"/>
      <c r="R112" s="145"/>
      <c r="S112" s="145"/>
      <c r="T112" s="145"/>
      <c r="U112" s="145"/>
      <c r="V112" s="145"/>
      <c r="W112" s="145"/>
      <c r="X112" s="145"/>
      <c r="AA112" s="163" t="s">
        <v>404</v>
      </c>
      <c r="AB112" s="194"/>
      <c r="AD112" s="195" t="str">
        <f aca="false">IF(P429="","",P429)</f>
        <v/>
      </c>
      <c r="AH112" s="285" t="n">
        <v>32</v>
      </c>
      <c r="AI112" s="286" t="n">
        <v>50</v>
      </c>
      <c r="AJ112" s="287" t="n">
        <v>0.6</v>
      </c>
      <c r="AK112" s="286" t="str">
        <f aca="false">IF($V$21="","",$V$21)</f>
        <v/>
      </c>
      <c r="AL112" s="286" t="str">
        <f aca="false">IF($V$26="","",$V$26)</f>
        <v/>
      </c>
      <c r="AM112" s="286"/>
      <c r="AN112" s="286"/>
      <c r="AO112" s="286"/>
      <c r="AP112" s="286"/>
      <c r="AQ112" s="288" t="str">
        <f aca="false">Tables!Y176</f>
        <v/>
      </c>
    </row>
    <row r="113" customFormat="false" ht="14.15" hidden="false" customHeight="true" outlineLevel="0" collapsed="false">
      <c r="A113" s="146" t="n">
        <v>45</v>
      </c>
      <c r="B113" s="196"/>
      <c r="C113" s="302" t="str">
        <f aca="false">IF(LEN(Q451)&lt;=135,"",IF(LEN(Q451)&lt;=260,RIGHT(Q451,LEN(Q451)-SEARCH(" ",Q451,125)),MID(Q451,SEARCH(" ",Q451,130),IF(LEN(Q451)&lt;=265,LEN(Q451),SEARCH(" ",Q451,255)-SEARCH(" ",Q451,130)))))</f>
        <v/>
      </c>
      <c r="D113" s="303"/>
      <c r="E113" s="303"/>
      <c r="F113" s="303"/>
      <c r="G113" s="303"/>
      <c r="H113" s="303"/>
      <c r="I113" s="303"/>
      <c r="J113" s="303"/>
      <c r="K113" s="303"/>
      <c r="L113" s="303"/>
      <c r="M113" s="200"/>
      <c r="T113" s="182" t="s">
        <v>275</v>
      </c>
      <c r="AA113" s="163" t="s">
        <v>405</v>
      </c>
      <c r="AB113" s="194"/>
      <c r="AD113" s="195" t="str">
        <f aca="false">IF(P430="","",P430)</f>
        <v/>
      </c>
      <c r="AH113" s="285" t="n">
        <v>32</v>
      </c>
      <c r="AI113" s="286" t="n">
        <v>50</v>
      </c>
      <c r="AJ113" s="287" t="n">
        <v>0.7</v>
      </c>
      <c r="AK113" s="286" t="str">
        <f aca="false">IF($V$21="","",$V$21)</f>
        <v/>
      </c>
      <c r="AL113" s="286" t="str">
        <f aca="false">IF($V$26="","",$V$26)</f>
        <v/>
      </c>
      <c r="AM113" s="286"/>
      <c r="AN113" s="286"/>
      <c r="AO113" s="286"/>
      <c r="AP113" s="286"/>
      <c r="AQ113" s="288" t="str">
        <f aca="false">Tables!Y177</f>
        <v/>
      </c>
    </row>
    <row r="114" customFormat="false" ht="14.15" hidden="false" customHeight="true" outlineLevel="0" collapsed="false">
      <c r="A114" s="146" t="n">
        <v>46</v>
      </c>
      <c r="B114" s="196"/>
      <c r="C114" s="302" t="str">
        <f aca="false">IF(LEN(Q451)&lt;=265,"",RIGHT(Q451,LEN(Q451)-SEARCH(" ",Q451,255)))</f>
        <v/>
      </c>
      <c r="D114" s="303"/>
      <c r="E114" s="303"/>
      <c r="F114" s="303"/>
      <c r="G114" s="303"/>
      <c r="H114" s="303"/>
      <c r="I114" s="303"/>
      <c r="J114" s="303"/>
      <c r="K114" s="303"/>
      <c r="L114" s="303"/>
      <c r="M114" s="200"/>
      <c r="O114" s="314" t="s">
        <v>410</v>
      </c>
      <c r="P114" s="151"/>
      <c r="Q114" s="151"/>
      <c r="R114" s="151"/>
      <c r="S114" s="151"/>
      <c r="T114" s="151"/>
      <c r="U114" s="151"/>
      <c r="V114" s="151"/>
      <c r="W114" s="151"/>
      <c r="X114" s="151"/>
      <c r="Y114" s="152"/>
      <c r="AA114" s="163" t="s">
        <v>406</v>
      </c>
      <c r="AB114" s="194"/>
      <c r="AD114" s="195" t="str">
        <f aca="false">IF(P431="","",P431)</f>
        <v/>
      </c>
      <c r="AH114" s="285" t="n">
        <v>32</v>
      </c>
      <c r="AI114" s="286" t="n">
        <v>50</v>
      </c>
      <c r="AJ114" s="287" t="n">
        <v>0.7</v>
      </c>
      <c r="AK114" s="286" t="str">
        <f aca="false">IF($V$21="","",$V$21)</f>
        <v/>
      </c>
      <c r="AL114" s="286" t="str">
        <f aca="false">IF($V$26="","",$V$26)</f>
        <v/>
      </c>
      <c r="AM114" s="286"/>
      <c r="AN114" s="286"/>
      <c r="AO114" s="286"/>
      <c r="AP114" s="286"/>
      <c r="AQ114" s="288" t="str">
        <f aca="false">Tables!Y178</f>
        <v/>
      </c>
    </row>
    <row r="115" customFormat="false" ht="14.15" hidden="false" customHeight="true" outlineLevel="0" collapsed="false">
      <c r="A115" s="146" t="n">
        <v>47</v>
      </c>
      <c r="B115" s="196"/>
      <c r="C115" s="302" t="str">
        <f aca="false">IF(Q453="","",IF(LEN(Q453)&lt;=135,Q453,IF(LEN(Q453)&lt;=260,LEFT(Q453,SEARCH(" ",Q453,125)),LEFT(Q453,SEARCH(" ",Q453,130)))))</f>
        <v/>
      </c>
      <c r="D115" s="303"/>
      <c r="E115" s="303"/>
      <c r="F115" s="303"/>
      <c r="G115" s="303"/>
      <c r="H115" s="303"/>
      <c r="I115" s="303"/>
      <c r="J115" s="303"/>
      <c r="K115" s="303"/>
      <c r="L115" s="303"/>
      <c r="M115" s="200"/>
      <c r="O115" s="158"/>
      <c r="Q115" s="144" t="s">
        <v>411</v>
      </c>
      <c r="R115" s="144" t="s">
        <v>412</v>
      </c>
      <c r="S115" s="144" t="s">
        <v>413</v>
      </c>
      <c r="T115" s="144" t="s">
        <v>414</v>
      </c>
      <c r="Y115" s="160"/>
      <c r="AA115" s="163" t="s">
        <v>415</v>
      </c>
      <c r="AB115" s="194"/>
      <c r="AD115" s="195" t="str">
        <f aca="false">IF(R426="","",R426)</f>
        <v/>
      </c>
      <c r="AH115" s="219" t="n">
        <v>34</v>
      </c>
      <c r="AI115" s="220" t="n">
        <v>50</v>
      </c>
      <c r="AJ115" s="221" t="n">
        <v>0</v>
      </c>
      <c r="AK115" s="220" t="str">
        <f aca="false">IF($V$21="","",$V$21)</f>
        <v/>
      </c>
      <c r="AL115" s="220" t="str">
        <f aca="false">IF($V$26="","",$V$26)</f>
        <v/>
      </c>
      <c r="AM115" s="220"/>
      <c r="AN115" s="220"/>
      <c r="AO115" s="220"/>
      <c r="AP115" s="220"/>
      <c r="AQ115" s="222" t="str">
        <f aca="false">Tables!Y179</f>
        <v/>
      </c>
    </row>
    <row r="116" customFormat="false" ht="14.15" hidden="false" customHeight="true" outlineLevel="0" collapsed="false">
      <c r="A116" s="146" t="n">
        <v>48</v>
      </c>
      <c r="B116" s="196"/>
      <c r="C116" s="302" t="str">
        <f aca="false">IF(LEN(Q453)&lt;=135,"",IF(LEN(Q453)&lt;=260,RIGHT(Q453,LEN(Q453)-SEARCH(" ",Q453,125)),MID(Q453,SEARCH(" ",Q453,130),IF(LEN(Q453)&lt;=265,LEN(Q453),SEARCH(" ",Q453,255)-SEARCH(" ",Q453,130)))))</f>
        <v/>
      </c>
      <c r="D116" s="303"/>
      <c r="E116" s="303"/>
      <c r="F116" s="303"/>
      <c r="G116" s="303"/>
      <c r="H116" s="303"/>
      <c r="I116" s="303"/>
      <c r="J116" s="303"/>
      <c r="K116" s="303"/>
      <c r="L116" s="303"/>
      <c r="M116" s="200"/>
      <c r="O116" s="158"/>
      <c r="P116" s="144" t="s">
        <v>416</v>
      </c>
      <c r="Q116" s="315"/>
      <c r="R116" s="315"/>
      <c r="S116" s="315"/>
      <c r="T116" s="315"/>
      <c r="Y116" s="160"/>
      <c r="AA116" s="163" t="s">
        <v>393</v>
      </c>
      <c r="AB116" s="194"/>
      <c r="AD116" s="195" t="str">
        <f aca="false">IF(R427="","",R427)</f>
        <v/>
      </c>
      <c r="AH116" s="285" t="n">
        <v>34</v>
      </c>
      <c r="AI116" s="286" t="n">
        <v>50</v>
      </c>
      <c r="AJ116" s="287" t="n">
        <v>0</v>
      </c>
      <c r="AK116" s="286" t="str">
        <f aca="false">IF($V$21="","",$V$21)</f>
        <v/>
      </c>
      <c r="AL116" s="286" t="str">
        <f aca="false">IF($V$26="","",$V$26)</f>
        <v/>
      </c>
      <c r="AM116" s="286"/>
      <c r="AN116" s="286"/>
      <c r="AO116" s="286"/>
      <c r="AP116" s="286"/>
      <c r="AQ116" s="288" t="str">
        <f aca="false">Tables!Y180</f>
        <v/>
      </c>
    </row>
    <row r="117" customFormat="false" ht="14.15" hidden="false" customHeight="true" outlineLevel="0" collapsed="false">
      <c r="A117" s="146" t="n">
        <v>49</v>
      </c>
      <c r="B117" s="196"/>
      <c r="C117" s="302" t="str">
        <f aca="false">IF(LEN(Q453)&lt;=265,"",RIGHT(Q453,LEN(Q453)-SEARCH(" ",Q453,255)))</f>
        <v/>
      </c>
      <c r="D117" s="303"/>
      <c r="E117" s="303"/>
      <c r="F117" s="303"/>
      <c r="G117" s="303"/>
      <c r="H117" s="303"/>
      <c r="I117" s="303"/>
      <c r="J117" s="303"/>
      <c r="K117" s="303"/>
      <c r="L117" s="303"/>
      <c r="M117" s="200"/>
      <c r="O117" s="158"/>
      <c r="P117" s="144" t="s">
        <v>417</v>
      </c>
      <c r="Q117" s="315"/>
      <c r="R117" s="315"/>
      <c r="S117" s="315"/>
      <c r="T117" s="315"/>
      <c r="Y117" s="160"/>
      <c r="AA117" s="163" t="s">
        <v>409</v>
      </c>
      <c r="AB117" s="194"/>
      <c r="AD117" s="195" t="str">
        <f aca="false">IF(R428="","",R428)</f>
        <v/>
      </c>
      <c r="AH117" s="285" t="n">
        <v>34</v>
      </c>
      <c r="AI117" s="286" t="n">
        <v>50</v>
      </c>
      <c r="AJ117" s="287" t="n">
        <v>0.5</v>
      </c>
      <c r="AK117" s="286" t="str">
        <f aca="false">IF($V$21="","",$V$21)</f>
        <v/>
      </c>
      <c r="AL117" s="286" t="str">
        <f aca="false">IF($V$26="","",$V$26)</f>
        <v/>
      </c>
      <c r="AM117" s="286"/>
      <c r="AN117" s="286"/>
      <c r="AO117" s="286"/>
      <c r="AP117" s="286"/>
      <c r="AQ117" s="288" t="str">
        <f aca="false">Tables!Y181</f>
        <v/>
      </c>
    </row>
    <row r="118" customFormat="false" ht="14.15" hidden="false" customHeight="true" outlineLevel="0" collapsed="false">
      <c r="A118" s="146" t="n">
        <v>50</v>
      </c>
      <c r="B118" s="196"/>
      <c r="C118" s="302" t="str">
        <f aca="false">IF(Q455="","",IF(LEN(Q455)&lt;=135,Q455,IF(LEN(Q455)&lt;=260,LEFT(Q455,SEARCH(" ",Q455,125)),LEFT(Q455,SEARCH(" ",Q455,130)))))</f>
        <v/>
      </c>
      <c r="D118" s="303"/>
      <c r="E118" s="303"/>
      <c r="F118" s="303"/>
      <c r="G118" s="303"/>
      <c r="H118" s="303"/>
      <c r="I118" s="303"/>
      <c r="J118" s="303"/>
      <c r="K118" s="303"/>
      <c r="L118" s="303"/>
      <c r="M118" s="200"/>
      <c r="O118" s="158"/>
      <c r="P118" s="155" t="s">
        <v>418</v>
      </c>
      <c r="Q118" s="155" t="s">
        <v>419</v>
      </c>
      <c r="Y118" s="160"/>
      <c r="AA118" s="163" t="s">
        <v>404</v>
      </c>
      <c r="AB118" s="194"/>
      <c r="AD118" s="195" t="str">
        <f aca="false">IF(R429="","",R429)</f>
        <v/>
      </c>
      <c r="AH118" s="285" t="n">
        <v>34</v>
      </c>
      <c r="AI118" s="286" t="n">
        <v>50</v>
      </c>
      <c r="AJ118" s="287" t="n">
        <v>0.5</v>
      </c>
      <c r="AK118" s="286" t="str">
        <f aca="false">IF($V$21="","",$V$21)</f>
        <v/>
      </c>
      <c r="AL118" s="286" t="str">
        <f aca="false">IF($V$26="","",$V$26)</f>
        <v/>
      </c>
      <c r="AM118" s="286"/>
      <c r="AN118" s="286"/>
      <c r="AO118" s="286"/>
      <c r="AP118" s="286"/>
      <c r="AQ118" s="288" t="str">
        <f aca="false">Tables!Y182</f>
        <v/>
      </c>
    </row>
    <row r="119" customFormat="false" ht="14.15" hidden="false" customHeight="true" outlineLevel="0" collapsed="false">
      <c r="A119" s="146" t="n">
        <v>51</v>
      </c>
      <c r="B119" s="196"/>
      <c r="C119" s="302" t="str">
        <f aca="false">IF(LEN(Q455)&lt;=135,"",IF(LEN(Q455)&lt;=260,RIGHT(Q455,LEN(Q455)-SEARCH(" ",Q455,125)),MID(Q455,SEARCH(" ",Q455,130),IF(LEN(Q455)&lt;=265,LEN(Q455),SEARCH(" ",Q455,255)-SEARCH(" ",Q455,130)))))</f>
        <v/>
      </c>
      <c r="D119" s="303"/>
      <c r="E119" s="303"/>
      <c r="F119" s="303"/>
      <c r="G119" s="303"/>
      <c r="H119" s="303"/>
      <c r="I119" s="303"/>
      <c r="J119" s="303"/>
      <c r="K119" s="303"/>
      <c r="L119" s="303"/>
      <c r="M119" s="200"/>
      <c r="O119" s="158"/>
      <c r="P119" s="155"/>
      <c r="Q119" s="155" t="s">
        <v>420</v>
      </c>
      <c r="Y119" s="160"/>
      <c r="AA119" s="163" t="s">
        <v>405</v>
      </c>
      <c r="AB119" s="194"/>
      <c r="AD119" s="195" t="str">
        <f aca="false">IF(R430="","",R430)</f>
        <v/>
      </c>
      <c r="AH119" s="285" t="n">
        <v>34</v>
      </c>
      <c r="AI119" s="286" t="n">
        <v>50</v>
      </c>
      <c r="AJ119" s="287" t="n">
        <v>0.6</v>
      </c>
      <c r="AK119" s="286" t="str">
        <f aca="false">IF($V$21="","",$V$21)</f>
        <v/>
      </c>
      <c r="AL119" s="286" t="str">
        <f aca="false">IF($V$26="","",$V$26)</f>
        <v/>
      </c>
      <c r="AM119" s="286"/>
      <c r="AN119" s="286"/>
      <c r="AO119" s="286"/>
      <c r="AP119" s="286"/>
      <c r="AQ119" s="288" t="str">
        <f aca="false">Tables!Y183</f>
        <v/>
      </c>
    </row>
    <row r="120" customFormat="false" ht="14.15" hidden="false" customHeight="true" outlineLevel="0" collapsed="false">
      <c r="A120" s="146" t="n">
        <v>52</v>
      </c>
      <c r="B120" s="196"/>
      <c r="C120" s="302" t="str">
        <f aca="false">IF(LEN(Q455)&lt;=265,"",RIGHT(Q455,LEN(Q455)-SEARCH(" ",Q455,255)))</f>
        <v/>
      </c>
      <c r="D120" s="303"/>
      <c r="E120" s="303"/>
      <c r="F120" s="303"/>
      <c r="G120" s="303"/>
      <c r="H120" s="303"/>
      <c r="I120" s="303"/>
      <c r="J120" s="303"/>
      <c r="K120" s="303"/>
      <c r="L120" s="303"/>
      <c r="M120" s="200"/>
      <c r="O120" s="158"/>
      <c r="Y120" s="160"/>
      <c r="AA120" s="163" t="s">
        <v>406</v>
      </c>
      <c r="AB120" s="194"/>
      <c r="AD120" s="195" t="str">
        <f aca="false">IF(R431="","",R431)</f>
        <v/>
      </c>
      <c r="AH120" s="285" t="n">
        <v>34</v>
      </c>
      <c r="AI120" s="286" t="n">
        <v>50</v>
      </c>
      <c r="AJ120" s="287" t="n">
        <v>0.6</v>
      </c>
      <c r="AK120" s="286" t="str">
        <f aca="false">IF($V$21="","",$V$21)</f>
        <v/>
      </c>
      <c r="AL120" s="286" t="str">
        <f aca="false">IF($V$26="","",$V$26)</f>
        <v/>
      </c>
      <c r="AM120" s="286"/>
      <c r="AN120" s="286"/>
      <c r="AO120" s="286"/>
      <c r="AP120" s="286"/>
      <c r="AQ120" s="288" t="str">
        <f aca="false">Tables!Y184</f>
        <v/>
      </c>
    </row>
    <row r="121" customFormat="false" ht="14.15" hidden="false" customHeight="true" outlineLevel="0" collapsed="false">
      <c r="A121" s="146" t="n">
        <v>53</v>
      </c>
      <c r="B121" s="196"/>
      <c r="C121" s="302" t="str">
        <f aca="false">IF(Q457="","",IF(LEN(Q457)&lt;=135,Q457,IF(LEN(Q457)&lt;=260,LEFT(Q457,SEARCH(" ",Q457,125)),LEFT(Q457,SEARCH(" ",Q457,130)))))</f>
        <v/>
      </c>
      <c r="D121" s="303"/>
      <c r="E121" s="303"/>
      <c r="F121" s="303"/>
      <c r="G121" s="303"/>
      <c r="H121" s="303"/>
      <c r="I121" s="303"/>
      <c r="J121" s="303"/>
      <c r="K121" s="303"/>
      <c r="L121" s="303"/>
      <c r="M121" s="200"/>
      <c r="O121" s="316" t="s">
        <v>98</v>
      </c>
      <c r="Y121" s="160"/>
      <c r="AA121" s="163" t="s">
        <v>421</v>
      </c>
      <c r="AB121" s="194"/>
      <c r="AD121" s="195" t="str">
        <f aca="false">IF(T426="","",T426)</f>
        <v/>
      </c>
      <c r="AH121" s="285" t="n">
        <v>34</v>
      </c>
      <c r="AI121" s="286" t="n">
        <v>50</v>
      </c>
      <c r="AJ121" s="287" t="n">
        <v>0.7</v>
      </c>
      <c r="AK121" s="286" t="str">
        <f aca="false">IF($V$21="","",$V$21)</f>
        <v/>
      </c>
      <c r="AL121" s="286" t="str">
        <f aca="false">IF($V$26="","",$V$26)</f>
        <v/>
      </c>
      <c r="AM121" s="286"/>
      <c r="AN121" s="286"/>
      <c r="AO121" s="286"/>
      <c r="AP121" s="286"/>
      <c r="AQ121" s="288" t="str">
        <f aca="false">Tables!Y185</f>
        <v/>
      </c>
    </row>
    <row r="122" customFormat="false" ht="14.15" hidden="false" customHeight="true" outlineLevel="0" collapsed="false">
      <c r="A122" s="146" t="n">
        <v>54</v>
      </c>
      <c r="B122" s="196"/>
      <c r="C122" s="302" t="str">
        <f aca="false">IF(LEN(Q457)&lt;=135,"",IF(LEN(Q457)&lt;=260,RIGHT(Q457,LEN(Q457)-SEARCH(" ",Q457,125)),MID(Q457,SEARCH(" ",Q457,130),IF(LEN(Q457)&lt;=265,LEN(Q457),SEARCH(" ",Q457,255)-SEARCH(" ",Q457,130)))))</f>
        <v/>
      </c>
      <c r="D122" s="303"/>
      <c r="E122" s="303"/>
      <c r="F122" s="303"/>
      <c r="G122" s="303"/>
      <c r="H122" s="303"/>
      <c r="I122" s="303"/>
      <c r="J122" s="303"/>
      <c r="K122" s="303"/>
      <c r="L122" s="303"/>
      <c r="M122" s="200"/>
      <c r="O122" s="158"/>
      <c r="P122" s="144" t="s">
        <v>422</v>
      </c>
      <c r="Q122" s="143" t="s">
        <v>411</v>
      </c>
      <c r="R122" s="143" t="s">
        <v>423</v>
      </c>
      <c r="Y122" s="160"/>
      <c r="AA122" s="163" t="s">
        <v>393</v>
      </c>
      <c r="AB122" s="194"/>
      <c r="AD122" s="195" t="str">
        <f aca="false">IF(T427="","",T427)</f>
        <v/>
      </c>
      <c r="AH122" s="285" t="n">
        <v>34</v>
      </c>
      <c r="AI122" s="286" t="n">
        <v>50</v>
      </c>
      <c r="AJ122" s="287" t="n">
        <v>0.7</v>
      </c>
      <c r="AK122" s="286" t="str">
        <f aca="false">IF($V$21="","",$V$21)</f>
        <v/>
      </c>
      <c r="AL122" s="286" t="str">
        <f aca="false">IF($V$26="","",$V$26)</f>
        <v/>
      </c>
      <c r="AM122" s="286"/>
      <c r="AN122" s="286"/>
      <c r="AO122" s="286"/>
      <c r="AP122" s="286"/>
      <c r="AQ122" s="288" t="str">
        <f aca="false">Tables!Y186</f>
        <v/>
      </c>
    </row>
    <row r="123" customFormat="false" ht="14.15" hidden="false" customHeight="true" outlineLevel="0" collapsed="false">
      <c r="A123" s="146" t="n">
        <v>55</v>
      </c>
      <c r="B123" s="196"/>
      <c r="C123" s="302" t="str">
        <f aca="false">IF(LEN(Q457)&lt;=265,"",RIGHT(Q457,LEN(Q457)-SEARCH(" ",Q457,255)))</f>
        <v/>
      </c>
      <c r="D123" s="303"/>
      <c r="E123" s="303"/>
      <c r="F123" s="303"/>
      <c r="G123" s="303"/>
      <c r="H123" s="303"/>
      <c r="I123" s="303"/>
      <c r="J123" s="303"/>
      <c r="K123" s="303"/>
      <c r="L123" s="303"/>
      <c r="M123" s="200"/>
      <c r="O123" s="158"/>
      <c r="P123" s="143" t="n">
        <v>1</v>
      </c>
      <c r="Q123" s="317"/>
      <c r="R123" s="198" t="str">
        <f aca="false">IF(Q123="","",ABS(Q123-P123))</f>
        <v/>
      </c>
      <c r="Y123" s="160"/>
      <c r="AA123" s="163" t="s">
        <v>409</v>
      </c>
      <c r="AB123" s="194"/>
      <c r="AD123" s="195" t="str">
        <f aca="false">IF(T428="","",T428)</f>
        <v/>
      </c>
      <c r="AH123" s="219" t="n">
        <v>38</v>
      </c>
      <c r="AI123" s="220" t="n">
        <v>50</v>
      </c>
      <c r="AJ123" s="221" t="n">
        <v>0</v>
      </c>
      <c r="AK123" s="220" t="str">
        <f aca="false">IF($V$21="","",$V$21)</f>
        <v/>
      </c>
      <c r="AL123" s="220" t="str">
        <f aca="false">IF($V$26="","",$V$26)</f>
        <v/>
      </c>
      <c r="AM123" s="220"/>
      <c r="AN123" s="220"/>
      <c r="AO123" s="220"/>
      <c r="AP123" s="220"/>
      <c r="AQ123" s="222" t="str">
        <f aca="false">Tables!Y187</f>
        <v/>
      </c>
    </row>
    <row r="124" customFormat="false" ht="14.15" hidden="false" customHeight="true" outlineLevel="0" collapsed="false">
      <c r="A124" s="146" t="n">
        <v>56</v>
      </c>
      <c r="B124" s="196"/>
      <c r="C124" s="302" t="str">
        <f aca="false">IF(Q459="","",IF(LEN(Q459)&lt;=135,Q459,IF(LEN(Q459)&lt;=260,LEFT(Q459,SEARCH(" ",Q459,125)),LEFT(Q459,SEARCH(" ",Q459,130)))))</f>
        <v/>
      </c>
      <c r="D124" s="303"/>
      <c r="E124" s="303"/>
      <c r="F124" s="303"/>
      <c r="G124" s="303"/>
      <c r="H124" s="303"/>
      <c r="I124" s="303"/>
      <c r="J124" s="303"/>
      <c r="K124" s="303"/>
      <c r="L124" s="303"/>
      <c r="M124" s="200"/>
      <c r="O124" s="158"/>
      <c r="P124" s="143" t="n">
        <v>2</v>
      </c>
      <c r="Q124" s="317"/>
      <c r="R124" s="198" t="str">
        <f aca="false">IF(Q124="","",ABS(Q124-P124))</f>
        <v/>
      </c>
      <c r="Y124" s="160"/>
      <c r="AA124" s="163" t="s">
        <v>404</v>
      </c>
      <c r="AB124" s="194"/>
      <c r="AD124" s="195" t="str">
        <f aca="false">IF(T429="","",T429)</f>
        <v/>
      </c>
      <c r="AH124" s="285" t="n">
        <v>38</v>
      </c>
      <c r="AI124" s="286" t="n">
        <v>50</v>
      </c>
      <c r="AJ124" s="287" t="n">
        <v>0</v>
      </c>
      <c r="AK124" s="286" t="str">
        <f aca="false">IF($V$21="","",$V$21)</f>
        <v/>
      </c>
      <c r="AL124" s="286" t="str">
        <f aca="false">IF($V$26="","",$V$26)</f>
        <v/>
      </c>
      <c r="AM124" s="286"/>
      <c r="AN124" s="286"/>
      <c r="AO124" s="286"/>
      <c r="AP124" s="286"/>
      <c r="AQ124" s="288" t="str">
        <f aca="false">Tables!Y188</f>
        <v/>
      </c>
    </row>
    <row r="125" customFormat="false" ht="14.15" hidden="false" customHeight="true" outlineLevel="0" collapsed="false">
      <c r="A125" s="146" t="n">
        <v>57</v>
      </c>
      <c r="B125" s="196"/>
      <c r="C125" s="302" t="str">
        <f aca="false">IF(LEN(Q459)&lt;=135,"",IF(LEN(Q459)&lt;=260,RIGHT(Q459,LEN(Q459)-SEARCH(" ",Q459,125)),MID(Q459,SEARCH(" ",Q459,130),IF(LEN(Q459)&lt;=265,LEN(Q459),SEARCH(" ",Q459,255)-SEARCH(" ",Q459,130)))))</f>
        <v/>
      </c>
      <c r="D125" s="303"/>
      <c r="E125" s="303"/>
      <c r="F125" s="303"/>
      <c r="G125" s="303"/>
      <c r="H125" s="303"/>
      <c r="I125" s="303"/>
      <c r="J125" s="303"/>
      <c r="K125" s="303"/>
      <c r="L125" s="303"/>
      <c r="M125" s="200"/>
      <c r="O125" s="158"/>
      <c r="P125" s="143" t="n">
        <v>4</v>
      </c>
      <c r="Q125" s="317"/>
      <c r="R125" s="198" t="str">
        <f aca="false">IF(Q125="","",ABS(Q125-P125))</f>
        <v/>
      </c>
      <c r="S125" s="163" t="s">
        <v>424</v>
      </c>
      <c r="T125" s="318" t="str">
        <f aca="false">IF(OR(Q125="",Q126="",Q127="",Q128=""),"",AVERAGE(Q125:Q128))</f>
        <v/>
      </c>
      <c r="Y125" s="160"/>
      <c r="AA125" s="163" t="s">
        <v>405</v>
      </c>
      <c r="AB125" s="194"/>
      <c r="AD125" s="195" t="str">
        <f aca="false">IF(T430="","",T430)</f>
        <v/>
      </c>
      <c r="AH125" s="285" t="n">
        <v>38</v>
      </c>
      <c r="AI125" s="286" t="n">
        <v>50</v>
      </c>
      <c r="AJ125" s="287" t="n">
        <v>0.6</v>
      </c>
      <c r="AK125" s="286" t="str">
        <f aca="false">IF($V$21="","",$V$21)</f>
        <v/>
      </c>
      <c r="AL125" s="286" t="str">
        <f aca="false">IF($V$26="","",$V$26)</f>
        <v/>
      </c>
      <c r="AM125" s="286"/>
      <c r="AN125" s="286"/>
      <c r="AO125" s="286"/>
      <c r="AP125" s="286"/>
      <c r="AQ125" s="288" t="str">
        <f aca="false">Tables!Y189</f>
        <v/>
      </c>
    </row>
    <row r="126" customFormat="false" ht="14.15" hidden="false" customHeight="true" outlineLevel="0" collapsed="false">
      <c r="A126" s="146" t="n">
        <v>58</v>
      </c>
      <c r="B126" s="196"/>
      <c r="C126" s="302" t="str">
        <f aca="false">IF(LEN(Q459)&lt;=265,"",RIGHT(Q459,LEN(Q459)-SEARCH(" ",Q459,255)))</f>
        <v/>
      </c>
      <c r="D126" s="303"/>
      <c r="E126" s="303"/>
      <c r="F126" s="303"/>
      <c r="G126" s="303"/>
      <c r="H126" s="303"/>
      <c r="I126" s="303"/>
      <c r="J126" s="303"/>
      <c r="K126" s="303"/>
      <c r="L126" s="303"/>
      <c r="M126" s="200"/>
      <c r="O126" s="158"/>
      <c r="P126" s="143" t="n">
        <v>4</v>
      </c>
      <c r="Q126" s="317"/>
      <c r="R126" s="198" t="str">
        <f aca="false">IF(Q126="","",ABS(Q126-P126))</f>
        <v/>
      </c>
      <c r="S126" s="163" t="s">
        <v>425</v>
      </c>
      <c r="T126" s="319" t="str">
        <f aca="false">IF(OR(Q125="",Q126="",Q127="",Q128=""),"",STDEV(Q125:Q128))</f>
        <v/>
      </c>
      <c r="Y126" s="160"/>
      <c r="AA126" s="163" t="s">
        <v>406</v>
      </c>
      <c r="AB126" s="194"/>
      <c r="AD126" s="195" t="str">
        <f aca="false">IF(T431="","",T431)</f>
        <v/>
      </c>
      <c r="AH126" s="285" t="n">
        <v>38</v>
      </c>
      <c r="AI126" s="286" t="n">
        <v>50</v>
      </c>
      <c r="AJ126" s="287" t="n">
        <v>0.6</v>
      </c>
      <c r="AK126" s="286" t="str">
        <f aca="false">IF($V$21="","",$V$21)</f>
        <v/>
      </c>
      <c r="AL126" s="286" t="str">
        <f aca="false">IF($V$26="","",$V$26)</f>
        <v/>
      </c>
      <c r="AM126" s="286"/>
      <c r="AN126" s="286"/>
      <c r="AO126" s="286"/>
      <c r="AP126" s="286"/>
      <c r="AQ126" s="288" t="str">
        <f aca="false">Tables!Y190</f>
        <v/>
      </c>
    </row>
    <row r="127" customFormat="false" ht="14.15" hidden="false" customHeight="true" outlineLevel="0" collapsed="false">
      <c r="A127" s="146" t="n">
        <v>59</v>
      </c>
      <c r="B127" s="196"/>
      <c r="C127" s="302" t="str">
        <f aca="false">IF(Q461="","",IF(LEN(Q461)&lt;=135,Q461,IF(LEN(Q461)&lt;=260,LEFT(Q461,SEARCH(" ",Q461,125)),LEFT(Q461,SEARCH(" ",Q461,130)))))</f>
        <v/>
      </c>
      <c r="D127" s="303"/>
      <c r="E127" s="303"/>
      <c r="F127" s="303"/>
      <c r="G127" s="303"/>
      <c r="H127" s="303"/>
      <c r="I127" s="303"/>
      <c r="J127" s="303"/>
      <c r="K127" s="303"/>
      <c r="L127" s="303"/>
      <c r="M127" s="200"/>
      <c r="O127" s="158"/>
      <c r="P127" s="143" t="n">
        <v>4</v>
      </c>
      <c r="Q127" s="317"/>
      <c r="R127" s="198" t="str">
        <f aca="false">IF(Q127="","",ABS(Q127-P127))</f>
        <v/>
      </c>
      <c r="Y127" s="160"/>
      <c r="AA127" s="84"/>
      <c r="AB127" s="84"/>
      <c r="AC127" s="84"/>
      <c r="AD127" s="84"/>
      <c r="AH127" s="285" t="n">
        <v>38</v>
      </c>
      <c r="AI127" s="286" t="n">
        <v>50</v>
      </c>
      <c r="AJ127" s="287" t="n">
        <v>0.7</v>
      </c>
      <c r="AK127" s="286" t="str">
        <f aca="false">IF($V$21="","",$V$21)</f>
        <v/>
      </c>
      <c r="AL127" s="286" t="str">
        <f aca="false">IF($V$26="","",$V$26)</f>
        <v/>
      </c>
      <c r="AM127" s="286"/>
      <c r="AN127" s="286"/>
      <c r="AO127" s="286"/>
      <c r="AP127" s="286"/>
      <c r="AQ127" s="288" t="str">
        <f aca="false">Tables!Y191</f>
        <v/>
      </c>
    </row>
    <row r="128" customFormat="false" ht="14.15" hidden="false" customHeight="true" outlineLevel="0" collapsed="false">
      <c r="A128" s="146" t="n">
        <v>60</v>
      </c>
      <c r="B128" s="196"/>
      <c r="C128" s="302" t="str">
        <f aca="false">IF(LEN(Q461)&lt;=135,"",IF(LEN(Q461)&lt;=260,RIGHT(Q461,LEN(Q461)-SEARCH(" ",Q461,125)),MID(Q461,SEARCH(" ",Q461,130),IF(LEN(Q461)&lt;=265,LEN(Q461),SEARCH(" ",Q461,255)-SEARCH(" ",Q461,130)))))</f>
        <v/>
      </c>
      <c r="D128" s="303"/>
      <c r="E128" s="303"/>
      <c r="F128" s="303"/>
      <c r="G128" s="303"/>
      <c r="H128" s="303"/>
      <c r="I128" s="303"/>
      <c r="J128" s="303"/>
      <c r="K128" s="303"/>
      <c r="L128" s="303"/>
      <c r="M128" s="200"/>
      <c r="O128" s="158"/>
      <c r="P128" s="143" t="n">
        <v>4</v>
      </c>
      <c r="Q128" s="317"/>
      <c r="R128" s="198" t="str">
        <f aca="false">IF(Q128="","",ABS(Q128-P128))</f>
        <v/>
      </c>
      <c r="T128" s="270" t="s">
        <v>418</v>
      </c>
      <c r="U128" s="155" t="s">
        <v>426</v>
      </c>
      <c r="Y128" s="160"/>
      <c r="AA128" s="163" t="s">
        <v>427</v>
      </c>
      <c r="AB128" s="194"/>
      <c r="AD128" s="320" t="str">
        <f aca="false">IF(T441="","",T441)</f>
        <v/>
      </c>
      <c r="AH128" s="285" t="n">
        <v>38</v>
      </c>
      <c r="AI128" s="286" t="n">
        <v>50</v>
      </c>
      <c r="AJ128" s="287" t="n">
        <v>0.7</v>
      </c>
      <c r="AK128" s="286" t="str">
        <f aca="false">IF($V$21="","",$V$21)</f>
        <v/>
      </c>
      <c r="AL128" s="286" t="str">
        <f aca="false">IF($V$26="","",$V$26)</f>
        <v/>
      </c>
      <c r="AM128" s="286"/>
      <c r="AN128" s="286"/>
      <c r="AO128" s="286"/>
      <c r="AP128" s="286"/>
      <c r="AQ128" s="288" t="str">
        <f aca="false">Tables!Y192</f>
        <v/>
      </c>
    </row>
    <row r="129" customFormat="false" ht="14.15" hidden="false" customHeight="true" outlineLevel="0" collapsed="false">
      <c r="A129" s="146" t="n">
        <v>61</v>
      </c>
      <c r="B129" s="196"/>
      <c r="C129" s="302" t="str">
        <f aca="false">IF(LEN(Q461)&lt;=265,"",RIGHT(Q461,LEN(Q461)-SEARCH(" ",Q461,255)))</f>
        <v/>
      </c>
      <c r="D129" s="303"/>
      <c r="E129" s="303"/>
      <c r="F129" s="303"/>
      <c r="G129" s="303"/>
      <c r="H129" s="303"/>
      <c r="I129" s="303"/>
      <c r="J129" s="303"/>
      <c r="K129" s="303"/>
      <c r="L129" s="303"/>
      <c r="M129" s="200"/>
      <c r="O129" s="158"/>
      <c r="P129" s="143" t="n">
        <v>6</v>
      </c>
      <c r="Q129" s="317"/>
      <c r="R129" s="198" t="str">
        <f aca="false">IF(Q129="","",ABS(Q129-P129))</f>
        <v/>
      </c>
      <c r="Y129" s="160"/>
      <c r="AA129" s="163" t="s">
        <v>428</v>
      </c>
      <c r="AB129" s="194"/>
      <c r="AD129" s="195" t="str">
        <f aca="false">IF(T442="","",T442)</f>
        <v/>
      </c>
      <c r="AH129" s="285" t="n">
        <v>38</v>
      </c>
      <c r="AI129" s="286" t="n">
        <v>50</v>
      </c>
      <c r="AJ129" s="287" t="n">
        <v>0.8</v>
      </c>
      <c r="AK129" s="286" t="str">
        <f aca="false">IF($V$21="","",$V$21)</f>
        <v/>
      </c>
      <c r="AL129" s="286" t="str">
        <f aca="false">IF($V$26="","",$V$26)</f>
        <v/>
      </c>
      <c r="AM129" s="286"/>
      <c r="AN129" s="286"/>
      <c r="AO129" s="286"/>
      <c r="AP129" s="286"/>
      <c r="AQ129" s="288" t="str">
        <f aca="false">Tables!Y193</f>
        <v/>
      </c>
    </row>
    <row r="130" customFormat="false" ht="14.15" hidden="false" customHeight="true" outlineLevel="0" collapsed="false">
      <c r="A130" s="146" t="n">
        <v>62</v>
      </c>
      <c r="B130" s="196"/>
      <c r="C130" s="302" t="str">
        <f aca="false">IF(Q463="","",IF(LEN(Q463)&lt;=135,Q463,IF(LEN(Q463)&lt;=260,LEFT(Q463,SEARCH(" ",Q463,125)),LEFT(Q463,SEARCH(" ",Q463,130)))))</f>
        <v/>
      </c>
      <c r="D130" s="303"/>
      <c r="E130" s="303"/>
      <c r="F130" s="303"/>
      <c r="G130" s="303"/>
      <c r="H130" s="303"/>
      <c r="I130" s="303"/>
      <c r="J130" s="303"/>
      <c r="K130" s="303"/>
      <c r="L130" s="303"/>
      <c r="M130" s="200"/>
      <c r="O130" s="158"/>
      <c r="P130" s="143" t="n">
        <v>8</v>
      </c>
      <c r="Q130" s="317"/>
      <c r="R130" s="198" t="str">
        <f aca="false">IF(Q130="","",ABS(Q130-P130))</f>
        <v/>
      </c>
      <c r="Y130" s="160"/>
      <c r="AH130" s="321" t="n">
        <v>38</v>
      </c>
      <c r="AI130" s="322" t="n">
        <v>50</v>
      </c>
      <c r="AJ130" s="323" t="n">
        <v>0.8</v>
      </c>
      <c r="AK130" s="322" t="str">
        <f aca="false">IF($V$21="","",$V$21)</f>
        <v/>
      </c>
      <c r="AL130" s="322" t="str">
        <f aca="false">IF($V$26="","",$V$26)</f>
        <v/>
      </c>
      <c r="AM130" s="322"/>
      <c r="AN130" s="322"/>
      <c r="AO130" s="322"/>
      <c r="AP130" s="322"/>
      <c r="AQ130" s="324" t="str">
        <f aca="false">Tables!Y194</f>
        <v/>
      </c>
    </row>
    <row r="131" customFormat="false" ht="14.15" hidden="false" customHeight="true" outlineLevel="0" collapsed="false">
      <c r="A131" s="146" t="n">
        <v>63</v>
      </c>
      <c r="B131" s="196"/>
      <c r="C131" s="302" t="str">
        <f aca="false">IF(LEN(Q463)&lt;=135,"",IF(LEN(Q463)&lt;=260,RIGHT(Q463,LEN(Q463)-SEARCH(" ",Q463,125)),MID(Q463,SEARCH(" ",Q463,130),IF(LEN(Q463)&lt;=265,LEN(Q463),SEARCH(" ",Q463,255)-SEARCH(" ",Q463,130)))))</f>
        <v/>
      </c>
      <c r="D131" s="303"/>
      <c r="E131" s="303"/>
      <c r="F131" s="303"/>
      <c r="G131" s="303"/>
      <c r="H131" s="303"/>
      <c r="I131" s="303"/>
      <c r="J131" s="303"/>
      <c r="K131" s="303"/>
      <c r="L131" s="303"/>
      <c r="M131" s="200"/>
      <c r="O131" s="158"/>
      <c r="Y131" s="160"/>
      <c r="AA131" s="276" t="s">
        <v>429</v>
      </c>
      <c r="AB131" s="325"/>
      <c r="AC131" s="326" t="str">
        <f aca="false">IF(AB131&lt;&gt;AD131,"Change","")</f>
        <v/>
      </c>
      <c r="AD131" s="327" t="str">
        <f aca="false">IF(Q447="","",Q447)</f>
        <v/>
      </c>
    </row>
    <row r="132" customFormat="false" ht="14.15" hidden="false" customHeight="true" outlineLevel="0" collapsed="false">
      <c r="A132" s="146" t="n">
        <v>64</v>
      </c>
      <c r="B132" s="196"/>
      <c r="C132" s="328" t="str">
        <f aca="false">IF(LEN(Q463)&lt;=265,"",RIGHT(Q463,LEN(Q463)-SEARCH(" ",Q463,255)))</f>
        <v/>
      </c>
      <c r="D132" s="329"/>
      <c r="E132" s="329"/>
      <c r="F132" s="329"/>
      <c r="G132" s="329"/>
      <c r="H132" s="329"/>
      <c r="I132" s="329"/>
      <c r="J132" s="329"/>
      <c r="K132" s="329"/>
      <c r="L132" s="329"/>
      <c r="M132" s="200"/>
      <c r="O132" s="227"/>
      <c r="P132" s="144" t="s">
        <v>430</v>
      </c>
      <c r="S132" s="330" t="str">
        <f aca="false">IF(R123="","",IF(OR(R123&gt;0.5,R124&gt;0.5,R125&gt;0.5,R126&gt;0.5,R127&gt;0.5,R128&gt;0.5,R129&gt;0.5,R130&gt;0.5),"Fail","Pass"))</f>
        <v/>
      </c>
      <c r="T132" s="164" t="s">
        <v>431</v>
      </c>
      <c r="Y132" s="160"/>
      <c r="AA132" s="270"/>
      <c r="AB132" s="331"/>
      <c r="AC132" s="145"/>
      <c r="AD132" s="331"/>
    </row>
    <row r="133" customFormat="false" ht="14.15" hidden="false" customHeight="true" outlineLevel="0" collapsed="false">
      <c r="A133" s="146" t="n">
        <v>65</v>
      </c>
      <c r="B133" s="196"/>
      <c r="C133" s="84"/>
      <c r="D133" s="84"/>
      <c r="E133" s="84"/>
      <c r="F133" s="84"/>
      <c r="G133" s="84"/>
      <c r="H133" s="84"/>
      <c r="I133" s="84"/>
      <c r="J133" s="84"/>
      <c r="K133" s="84"/>
      <c r="L133" s="84"/>
      <c r="M133" s="200"/>
      <c r="O133" s="227"/>
      <c r="P133" s="144" t="s">
        <v>432</v>
      </c>
      <c r="Y133" s="160"/>
      <c r="AA133" s="270"/>
      <c r="AB133" s="325"/>
      <c r="AC133" s="326" t="str">
        <f aca="false">IF(AB133&lt;&gt;AD133,"Change","")</f>
        <v/>
      </c>
      <c r="AD133" s="327" t="str">
        <f aca="false">IF(Q449="","",Q449)</f>
        <v/>
      </c>
    </row>
    <row r="134" customFormat="false" ht="14.15" hidden="false" customHeight="true" outlineLevel="0" collapsed="false">
      <c r="A134" s="146" t="n">
        <v>66</v>
      </c>
      <c r="B134" s="224"/>
      <c r="C134" s="332"/>
      <c r="D134" s="166"/>
      <c r="E134" s="166"/>
      <c r="F134" s="166"/>
      <c r="G134" s="166"/>
      <c r="H134" s="166"/>
      <c r="I134" s="166"/>
      <c r="J134" s="166"/>
      <c r="K134" s="166"/>
      <c r="L134" s="166"/>
      <c r="M134" s="226"/>
      <c r="O134" s="158"/>
      <c r="Y134" s="160"/>
      <c r="AA134" s="270"/>
      <c r="AB134" s="331"/>
      <c r="AC134" s="145"/>
      <c r="AD134" s="331"/>
    </row>
    <row r="135" customFormat="false" ht="14.15" hidden="false" customHeight="true" outlineLevel="0" collapsed="false">
      <c r="A135" s="146" t="n">
        <v>67</v>
      </c>
      <c r="C135" s="270" t="s">
        <v>217</v>
      </c>
      <c r="D135" s="271" t="str">
        <f aca="false">IF($P$7="","",$P$7)</f>
        <v/>
      </c>
      <c r="E135" s="155"/>
      <c r="F135" s="155"/>
      <c r="G135" s="155"/>
      <c r="H135" s="155"/>
      <c r="I135" s="155"/>
      <c r="J135" s="155"/>
      <c r="K135" s="155"/>
      <c r="L135" s="270" t="s">
        <v>218</v>
      </c>
      <c r="M135" s="272" t="str">
        <f aca="false">IF($X$7="","",$X$7)</f>
        <v>Eugene Mah</v>
      </c>
      <c r="O135" s="316" t="s">
        <v>90</v>
      </c>
      <c r="Y135" s="160"/>
      <c r="AA135" s="270"/>
      <c r="AB135" s="325"/>
      <c r="AC135" s="326" t="str">
        <f aca="false">IF(AB135&lt;&gt;AD135,"Change","")</f>
        <v/>
      </c>
      <c r="AD135" s="327" t="str">
        <f aca="false">IF(Q451="","",Q451)</f>
        <v/>
      </c>
    </row>
    <row r="136" customFormat="false" ht="14.15" hidden="false" customHeight="true" outlineLevel="0" collapsed="false">
      <c r="A136" s="146" t="n">
        <v>68</v>
      </c>
      <c r="C136" s="270" t="s">
        <v>324</v>
      </c>
      <c r="D136" s="273" t="str">
        <f aca="false">IF($R$14="","",$R$14)</f>
        <v/>
      </c>
      <c r="E136" s="155"/>
      <c r="F136" s="155"/>
      <c r="G136" s="155"/>
      <c r="H136" s="155"/>
      <c r="I136" s="155"/>
      <c r="J136" s="155"/>
      <c r="K136" s="155"/>
      <c r="L136" s="270" t="s">
        <v>241</v>
      </c>
      <c r="M136" s="274" t="str">
        <f aca="false">IF($R$13="","",$R$13)</f>
        <v/>
      </c>
      <c r="O136" s="158"/>
      <c r="P136" s="163" t="s">
        <v>254</v>
      </c>
      <c r="Q136" s="315"/>
      <c r="R136" s="315"/>
      <c r="S136" s="315"/>
      <c r="T136" s="315"/>
      <c r="U136" s="315"/>
      <c r="V136" s="315"/>
      <c r="Y136" s="160"/>
      <c r="AA136" s="270"/>
      <c r="AB136" s="331"/>
      <c r="AC136" s="155"/>
      <c r="AD136" s="331"/>
    </row>
    <row r="137" customFormat="false" ht="14.15" hidden="false" customHeight="true" outlineLevel="0" collapsed="false">
      <c r="A137" s="146" t="n">
        <v>1</v>
      </c>
      <c r="M137" s="275" t="str">
        <f aca="false">$H$2</f>
        <v>Medical University of South Carolina</v>
      </c>
      <c r="O137" s="158"/>
      <c r="P137" s="163" t="s">
        <v>256</v>
      </c>
      <c r="Q137" s="315"/>
      <c r="R137" s="315"/>
      <c r="S137" s="315"/>
      <c r="T137" s="315"/>
      <c r="U137" s="315"/>
      <c r="V137" s="315"/>
      <c r="Y137" s="160"/>
      <c r="AA137" s="270"/>
      <c r="AB137" s="325"/>
      <c r="AC137" s="326" t="str">
        <f aca="false">IF(AB137&lt;&gt;AD137,"Change","")</f>
        <v/>
      </c>
      <c r="AD137" s="327" t="str">
        <f aca="false">IF(Q453="","",Q453)</f>
        <v/>
      </c>
    </row>
    <row r="138" customFormat="false" ht="14.15" hidden="false" customHeight="true" outlineLevel="0" collapsed="false">
      <c r="A138" s="146" t="n">
        <v>2</v>
      </c>
      <c r="H138" s="179" t="s">
        <v>275</v>
      </c>
      <c r="M138" s="276" t="str">
        <f aca="false">$H$5</f>
        <v>Mammography System Compliance Inspection</v>
      </c>
      <c r="O138" s="158"/>
      <c r="P138" s="163" t="s">
        <v>433</v>
      </c>
      <c r="Q138" s="315"/>
      <c r="R138" s="315"/>
      <c r="S138" s="315"/>
      <c r="T138" s="315"/>
      <c r="U138" s="315"/>
      <c r="V138" s="315"/>
      <c r="Y138" s="160"/>
      <c r="AA138" s="270"/>
      <c r="AB138" s="331"/>
      <c r="AC138" s="155"/>
      <c r="AD138" s="331"/>
    </row>
    <row r="139" customFormat="false" ht="14.15" hidden="false" customHeight="true" outlineLevel="0" collapsed="false">
      <c r="A139" s="146" t="n">
        <v>3</v>
      </c>
      <c r="B139" s="187"/>
      <c r="C139" s="189" t="s">
        <v>410</v>
      </c>
      <c r="D139" s="188"/>
      <c r="E139" s="188"/>
      <c r="F139" s="188"/>
      <c r="G139" s="188"/>
      <c r="H139" s="188"/>
      <c r="I139" s="188"/>
      <c r="J139" s="188"/>
      <c r="K139" s="188"/>
      <c r="L139" s="188"/>
      <c r="M139" s="190"/>
      <c r="O139" s="158"/>
      <c r="P139" s="163" t="s">
        <v>391</v>
      </c>
      <c r="Q139" s="333"/>
      <c r="R139" s="333"/>
      <c r="S139" s="333"/>
      <c r="T139" s="333"/>
      <c r="U139" s="333"/>
      <c r="V139" s="333"/>
      <c r="Y139" s="160"/>
      <c r="AA139" s="270"/>
      <c r="AB139" s="325"/>
      <c r="AC139" s="326" t="str">
        <f aca="false">IF(AB139&lt;&gt;AD139,"Change","")</f>
        <v/>
      </c>
      <c r="AD139" s="327" t="str">
        <f aca="false">IF(Q455="","",Q455)</f>
        <v/>
      </c>
    </row>
    <row r="140" customFormat="false" ht="14.15" hidden="false" customHeight="true" outlineLevel="0" collapsed="false">
      <c r="A140" s="146" t="n">
        <v>4</v>
      </c>
      <c r="B140" s="196"/>
      <c r="E140" s="143" t="s">
        <v>411</v>
      </c>
      <c r="F140" s="143" t="s">
        <v>412</v>
      </c>
      <c r="G140" s="143" t="s">
        <v>413</v>
      </c>
      <c r="H140" s="143" t="s">
        <v>414</v>
      </c>
      <c r="M140" s="200"/>
      <c r="O140" s="158"/>
      <c r="P140" s="163" t="s">
        <v>434</v>
      </c>
      <c r="Q140" s="333"/>
      <c r="R140" s="333"/>
      <c r="S140" s="333"/>
      <c r="T140" s="333"/>
      <c r="U140" s="333"/>
      <c r="V140" s="333"/>
      <c r="Y140" s="160"/>
      <c r="AA140" s="270"/>
      <c r="AB140" s="331"/>
      <c r="AC140" s="155"/>
      <c r="AD140" s="331"/>
    </row>
    <row r="141" customFormat="false" ht="14.15" hidden="false" customHeight="true" outlineLevel="0" collapsed="false">
      <c r="A141" s="146" t="n">
        <v>5</v>
      </c>
      <c r="B141" s="196"/>
      <c r="D141" s="144" t="s">
        <v>416</v>
      </c>
      <c r="E141" s="250" t="str">
        <f aca="false">IF(Q116="","",Q116)</f>
        <v/>
      </c>
      <c r="F141" s="250" t="str">
        <f aca="false">IF(R116="","",R116)</f>
        <v/>
      </c>
      <c r="G141" s="250" t="str">
        <f aca="false">IF(S116="","",S116)</f>
        <v/>
      </c>
      <c r="H141" s="250" t="str">
        <f aca="false">IF(T116="","",T116)</f>
        <v/>
      </c>
      <c r="M141" s="200"/>
      <c r="O141" s="158"/>
      <c r="P141" s="163" t="s">
        <v>435</v>
      </c>
      <c r="Q141" s="333"/>
      <c r="R141" s="333"/>
      <c r="S141" s="333"/>
      <c r="T141" s="333"/>
      <c r="U141" s="333"/>
      <c r="V141" s="333"/>
      <c r="Y141" s="160"/>
      <c r="AA141" s="270"/>
      <c r="AB141" s="325"/>
      <c r="AC141" s="326" t="str">
        <f aca="false">IF(AB141&lt;&gt;AD141,"Change","")</f>
        <v/>
      </c>
      <c r="AD141" s="327" t="str">
        <f aca="false">IF(Q457="","",Q457)</f>
        <v/>
      </c>
    </row>
    <row r="142" customFormat="false" ht="14.15" hidden="false" customHeight="true" outlineLevel="0" collapsed="false">
      <c r="A142" s="146" t="n">
        <v>6</v>
      </c>
      <c r="B142" s="196"/>
      <c r="D142" s="144" t="s">
        <v>417</v>
      </c>
      <c r="E142" s="250" t="str">
        <f aca="false">IF(Q117="","",Q117)</f>
        <v/>
      </c>
      <c r="F142" s="250" t="str">
        <f aca="false">IF(R117="","",R117)</f>
        <v/>
      </c>
      <c r="G142" s="250" t="str">
        <f aca="false">IF(S117="","",S117)</f>
        <v/>
      </c>
      <c r="H142" s="250" t="str">
        <f aca="false">IF(T117="","",T117)</f>
        <v/>
      </c>
      <c r="J142" s="163" t="s">
        <v>436</v>
      </c>
      <c r="K142" s="334" t="str">
        <f aca="false">IF(OR(F141="",F142=""),"",IF(AND(F141&gt;=25,F142&lt;=45),"Pass","Fail"))</f>
        <v/>
      </c>
      <c r="M142" s="200"/>
      <c r="O142" s="158"/>
      <c r="P142" s="163" t="s">
        <v>436</v>
      </c>
      <c r="Q142" s="333"/>
      <c r="R142" s="333"/>
      <c r="S142" s="333"/>
      <c r="T142" s="333"/>
      <c r="U142" s="333"/>
      <c r="V142" s="333"/>
      <c r="Y142" s="160"/>
      <c r="AA142" s="270"/>
      <c r="AB142" s="331"/>
      <c r="AC142" s="155"/>
      <c r="AD142" s="331"/>
    </row>
    <row r="143" customFormat="false" ht="14.15" hidden="false" customHeight="true" outlineLevel="0" collapsed="false">
      <c r="A143" s="146" t="n">
        <v>7</v>
      </c>
      <c r="B143" s="196"/>
      <c r="D143" s="276" t="s">
        <v>418</v>
      </c>
      <c r="E143" s="155" t="s">
        <v>419</v>
      </c>
      <c r="M143" s="200"/>
      <c r="O143" s="158"/>
      <c r="P143" s="84"/>
      <c r="Q143" s="84"/>
      <c r="R143" s="84"/>
      <c r="S143" s="84"/>
      <c r="T143" s="84"/>
      <c r="U143" s="84"/>
      <c r="V143" s="84"/>
      <c r="Y143" s="160"/>
      <c r="AA143" s="270"/>
      <c r="AB143" s="325"/>
      <c r="AC143" s="326" t="str">
        <f aca="false">IF(AB143&lt;&gt;AD143,"Change","")</f>
        <v/>
      </c>
      <c r="AD143" s="327" t="str">
        <f aca="false">IF(Q459="","",Q459)</f>
        <v/>
      </c>
    </row>
    <row r="144" customFormat="false" ht="14.15" hidden="false" customHeight="true" outlineLevel="0" collapsed="false">
      <c r="A144" s="146" t="n">
        <v>8</v>
      </c>
      <c r="B144" s="196"/>
      <c r="D144" s="155"/>
      <c r="E144" s="155" t="s">
        <v>420</v>
      </c>
      <c r="M144" s="200"/>
      <c r="O144" s="158"/>
      <c r="Y144" s="160"/>
      <c r="AA144" s="270"/>
      <c r="AB144" s="331"/>
      <c r="AC144" s="155"/>
      <c r="AD144" s="331"/>
    </row>
    <row r="145" customFormat="false" ht="14.15" hidden="false" customHeight="true" outlineLevel="0" collapsed="false">
      <c r="A145" s="146" t="n">
        <v>9</v>
      </c>
      <c r="B145" s="196"/>
      <c r="M145" s="200"/>
      <c r="O145" s="158"/>
      <c r="P145" s="270" t="s">
        <v>437</v>
      </c>
      <c r="Q145" s="335" t="str">
        <f aca="false">IF(Q147&lt;&gt;"",Q147,IF(AB190="","",AB190))</f>
        <v/>
      </c>
      <c r="R145" s="336"/>
      <c r="S145" s="336"/>
      <c r="T145" s="336"/>
      <c r="U145" s="336"/>
      <c r="V145" s="336"/>
      <c r="W145" s="336"/>
      <c r="X145" s="336"/>
      <c r="Y145" s="160"/>
      <c r="AA145" s="270"/>
      <c r="AB145" s="325"/>
      <c r="AC145" s="326" t="str">
        <f aca="false">IF(AB145&lt;&gt;AD145,"Change","")</f>
        <v/>
      </c>
      <c r="AD145" s="327" t="str">
        <f aca="false">IF(Q461="","",Q461)</f>
        <v/>
      </c>
    </row>
    <row r="146" customFormat="false" ht="14.15" hidden="false" customHeight="true" outlineLevel="0" collapsed="false">
      <c r="A146" s="146" t="n">
        <v>10</v>
      </c>
      <c r="B146" s="196"/>
      <c r="C146" s="337" t="s">
        <v>98</v>
      </c>
      <c r="M146" s="200"/>
      <c r="O146" s="158"/>
      <c r="P146" s="338" t="s">
        <v>438</v>
      </c>
      <c r="Q146" s="339"/>
      <c r="R146" s="340"/>
      <c r="S146" s="340"/>
      <c r="T146" s="340"/>
      <c r="U146" s="340"/>
      <c r="V146" s="340"/>
      <c r="W146" s="340"/>
      <c r="X146" s="340"/>
      <c r="Y146" s="160"/>
      <c r="AA146" s="270"/>
      <c r="AB146" s="331"/>
      <c r="AC146" s="155"/>
      <c r="AD146" s="341"/>
    </row>
    <row r="147" customFormat="false" ht="14.15" hidden="false" customHeight="true" outlineLevel="0" collapsed="false">
      <c r="A147" s="146" t="n">
        <v>11</v>
      </c>
      <c r="B147" s="196"/>
      <c r="D147" s="144" t="s">
        <v>422</v>
      </c>
      <c r="E147" s="143" t="s">
        <v>411</v>
      </c>
      <c r="F147" s="143" t="s">
        <v>423</v>
      </c>
      <c r="I147" s="145"/>
      <c r="J147" s="163" t="s">
        <v>439</v>
      </c>
      <c r="K147" s="342" t="str">
        <f aca="false">IF(O132="","",IF(O132=1,"YES",IF(O132=3,"NA","")))</f>
        <v/>
      </c>
      <c r="L147" s="343" t="str">
        <f aca="false">IF(O132=2,"NO","")</f>
        <v/>
      </c>
      <c r="M147" s="200"/>
      <c r="O147" s="158"/>
      <c r="P147" s="270" t="s">
        <v>440</v>
      </c>
      <c r="Q147" s="344"/>
      <c r="R147" s="340"/>
      <c r="S147" s="340"/>
      <c r="T147" s="340"/>
      <c r="U147" s="340"/>
      <c r="V147" s="340"/>
      <c r="W147" s="340"/>
      <c r="X147" s="340"/>
      <c r="Y147" s="160"/>
      <c r="AA147" s="270"/>
      <c r="AB147" s="325"/>
      <c r="AC147" s="326" t="str">
        <f aca="false">IF(AB147&lt;&gt;AD147,"Change","")</f>
        <v/>
      </c>
      <c r="AD147" s="327" t="str">
        <f aca="false">IF(Q463="","",Q463)</f>
        <v/>
      </c>
    </row>
    <row r="148" customFormat="false" ht="14.15" hidden="false" customHeight="true" outlineLevel="0" collapsed="false">
      <c r="A148" s="146" t="n">
        <v>12</v>
      </c>
      <c r="B148" s="196"/>
      <c r="D148" s="143" t="n">
        <v>1</v>
      </c>
      <c r="E148" s="345" t="str">
        <f aca="false">IF(Q123="","",Q123)</f>
        <v/>
      </c>
      <c r="F148" s="220" t="str">
        <f aca="false">IF(R123="","",R123)</f>
        <v/>
      </c>
      <c r="I148" s="145"/>
      <c r="J148" s="163" t="s">
        <v>441</v>
      </c>
      <c r="K148" s="342" t="str">
        <f aca="false">IF(O133="","",IF(O133=1,"YES",IF(O133=3,"NA","")))</f>
        <v/>
      </c>
      <c r="L148" s="343" t="str">
        <f aca="false">IF(O133=2,"NO","")</f>
        <v/>
      </c>
      <c r="M148" s="200"/>
      <c r="O148" s="168"/>
      <c r="P148" s="169"/>
      <c r="Q148" s="169"/>
      <c r="R148" s="169"/>
      <c r="S148" s="169"/>
      <c r="T148" s="169"/>
      <c r="U148" s="169"/>
      <c r="V148" s="169"/>
      <c r="W148" s="169"/>
      <c r="X148" s="169"/>
      <c r="Y148" s="170"/>
    </row>
    <row r="149" customFormat="false" ht="14.15" hidden="false" customHeight="true" outlineLevel="0" collapsed="false">
      <c r="A149" s="146" t="n">
        <v>13</v>
      </c>
      <c r="B149" s="196"/>
      <c r="D149" s="143" t="n">
        <v>2</v>
      </c>
      <c r="E149" s="345" t="str">
        <f aca="false">IF(Q124="","",Q124)</f>
        <v/>
      </c>
      <c r="F149" s="220" t="str">
        <f aca="false">IF(R124="","",R124)</f>
        <v/>
      </c>
      <c r="J149" s="163" t="s">
        <v>431</v>
      </c>
      <c r="K149" s="342" t="str">
        <f aca="false">IF(S132="","",S132)</f>
        <v/>
      </c>
      <c r="M149" s="200"/>
      <c r="O149" s="314" t="s">
        <v>442</v>
      </c>
      <c r="P149" s="151"/>
      <c r="Q149" s="151"/>
      <c r="R149" s="346"/>
      <c r="S149" s="192" t="s">
        <v>277</v>
      </c>
      <c r="T149" s="151"/>
      <c r="U149" s="151"/>
      <c r="V149" s="151"/>
      <c r="W149" s="151"/>
      <c r="X149" s="151"/>
      <c r="Y149" s="152"/>
    </row>
    <row r="150" customFormat="false" ht="14.15" hidden="false" customHeight="true" outlineLevel="0" collapsed="false">
      <c r="A150" s="146" t="n">
        <v>14</v>
      </c>
      <c r="B150" s="196"/>
      <c r="D150" s="143" t="n">
        <v>4</v>
      </c>
      <c r="E150" s="345" t="str">
        <f aca="false">IF(Q125="","",Q125)</f>
        <v/>
      </c>
      <c r="F150" s="220" t="str">
        <f aca="false">IF(R125="","",R125)</f>
        <v/>
      </c>
      <c r="G150" s="163" t="s">
        <v>424</v>
      </c>
      <c r="H150" s="318" t="str">
        <f aca="false">IF(T125="","",T125)</f>
        <v/>
      </c>
      <c r="M150" s="200"/>
      <c r="O150" s="158"/>
      <c r="P150" s="347" t="s">
        <v>443</v>
      </c>
      <c r="Q150" s="347"/>
      <c r="R150" s="347"/>
      <c r="S150" s="347"/>
      <c r="T150" s="348"/>
      <c r="U150" s="347" t="s">
        <v>444</v>
      </c>
      <c r="V150" s="347"/>
      <c r="Y150" s="160"/>
    </row>
    <row r="151" customFormat="false" ht="14.15" hidden="false" customHeight="true" outlineLevel="0" collapsed="false">
      <c r="A151" s="146" t="n">
        <v>15</v>
      </c>
      <c r="B151" s="196"/>
      <c r="D151" s="143" t="n">
        <v>4</v>
      </c>
      <c r="E151" s="345" t="str">
        <f aca="false">IF(Q126="","",Q126)</f>
        <v/>
      </c>
      <c r="F151" s="220" t="str">
        <f aca="false">IF(R126="","",R126)</f>
        <v/>
      </c>
      <c r="G151" s="163" t="s">
        <v>425</v>
      </c>
      <c r="H151" s="319" t="str">
        <f aca="false">IF(T126="","",T126)</f>
        <v/>
      </c>
      <c r="M151" s="200"/>
      <c r="O151" s="158"/>
      <c r="P151" s="349" t="s">
        <v>445</v>
      </c>
      <c r="Q151" s="349" t="s">
        <v>446</v>
      </c>
      <c r="R151" s="349" t="s">
        <v>447</v>
      </c>
      <c r="S151" s="350" t="s">
        <v>448</v>
      </c>
      <c r="T151" s="348"/>
      <c r="U151" s="351" t="s">
        <v>449</v>
      </c>
      <c r="V151" s="351"/>
      <c r="Y151" s="160"/>
    </row>
    <row r="152" customFormat="false" ht="14.15" hidden="false" customHeight="true" outlineLevel="0" collapsed="false">
      <c r="A152" s="146" t="n">
        <v>16</v>
      </c>
      <c r="B152" s="196"/>
      <c r="D152" s="143" t="n">
        <v>4</v>
      </c>
      <c r="E152" s="345" t="str">
        <f aca="false">IF(Q127="","",Q127)</f>
        <v/>
      </c>
      <c r="F152" s="220" t="str">
        <f aca="false">IF(R127="","",R127)</f>
        <v/>
      </c>
      <c r="G152" s="270" t="s">
        <v>418</v>
      </c>
      <c r="H152" s="155" t="s">
        <v>426</v>
      </c>
      <c r="M152" s="200"/>
      <c r="O152" s="158"/>
      <c r="P152" s="352"/>
      <c r="Q152" s="352"/>
      <c r="R152" s="352"/>
      <c r="S152" s="353"/>
      <c r="T152" s="348"/>
      <c r="U152" s="354" t="str">
        <f aca="false">IF(OR(R149=2,R149=3),"NA",IF(OR(P152="",Q152="",R152="",S152=""),"",AVERAGE(P152:S152)))</f>
        <v/>
      </c>
      <c r="V152" s="354"/>
      <c r="X152" s="163" t="s">
        <v>436</v>
      </c>
      <c r="Y152" s="355" t="str">
        <f aca="false">IF(U152="","",IF(U152&gt;=160,"Pass","Fail"))</f>
        <v/>
      </c>
    </row>
    <row r="153" customFormat="false" ht="14.15" hidden="false" customHeight="true" outlineLevel="0" collapsed="false">
      <c r="A153" s="146" t="n">
        <v>17</v>
      </c>
      <c r="B153" s="196"/>
      <c r="D153" s="143" t="n">
        <v>4</v>
      </c>
      <c r="E153" s="345" t="str">
        <f aca="false">IF(Q128="","",Q128)</f>
        <v/>
      </c>
      <c r="F153" s="220" t="str">
        <f aca="false">IF(R128="","",R128)</f>
        <v/>
      </c>
      <c r="M153" s="200"/>
      <c r="O153" s="158"/>
      <c r="Y153" s="160"/>
    </row>
    <row r="154" customFormat="false" ht="14.15" hidden="false" customHeight="true" outlineLevel="0" collapsed="false">
      <c r="A154" s="146" t="n">
        <v>18</v>
      </c>
      <c r="B154" s="196"/>
      <c r="D154" s="143" t="n">
        <v>6</v>
      </c>
      <c r="E154" s="345" t="str">
        <f aca="false">IF(Q129="","",Q129)</f>
        <v/>
      </c>
      <c r="F154" s="220" t="str">
        <f aca="false">IF(R129="","",R129)</f>
        <v/>
      </c>
      <c r="M154" s="200"/>
      <c r="O154" s="316" t="s">
        <v>450</v>
      </c>
      <c r="Y154" s="160"/>
    </row>
    <row r="155" customFormat="false" ht="14.15" hidden="false" customHeight="true" outlineLevel="0" collapsed="false">
      <c r="A155" s="146" t="n">
        <v>19</v>
      </c>
      <c r="B155" s="196"/>
      <c r="D155" s="143" t="n">
        <v>8</v>
      </c>
      <c r="E155" s="345" t="str">
        <f aca="false">IF(Q130="","",Q130)</f>
        <v/>
      </c>
      <c r="F155" s="220" t="str">
        <f aca="false">IF(R130="","",R130)</f>
        <v/>
      </c>
      <c r="M155" s="200"/>
      <c r="O155" s="356" t="s">
        <v>451</v>
      </c>
      <c r="P155" s="357" t="n">
        <f aca="false">IF($O$34=1,70,65)</f>
        <v>65</v>
      </c>
      <c r="U155" s="84"/>
      <c r="V155" s="84"/>
      <c r="W155" s="84"/>
      <c r="X155" s="84"/>
      <c r="Y155" s="358"/>
    </row>
    <row r="156" customFormat="false" ht="14.15" hidden="false" customHeight="true" outlineLevel="0" collapsed="false">
      <c r="A156" s="146" t="n">
        <v>20</v>
      </c>
      <c r="B156" s="359"/>
      <c r="C156" s="169"/>
      <c r="D156" s="169"/>
      <c r="E156" s="169"/>
      <c r="F156" s="169"/>
      <c r="G156" s="169"/>
      <c r="H156" s="169"/>
      <c r="I156" s="169"/>
      <c r="J156" s="169"/>
      <c r="K156" s="169"/>
      <c r="L156" s="169"/>
      <c r="M156" s="360"/>
      <c r="O156" s="158"/>
      <c r="P156" s="361" t="s">
        <v>452</v>
      </c>
      <c r="Q156" s="362" t="s">
        <v>453</v>
      </c>
      <c r="R156" s="362"/>
      <c r="S156" s="362"/>
      <c r="T156" s="362" t="s">
        <v>453</v>
      </c>
      <c r="U156" s="363" t="s">
        <v>454</v>
      </c>
      <c r="V156" s="84"/>
      <c r="W156" s="84"/>
      <c r="X156" s="84"/>
      <c r="Y156" s="358"/>
    </row>
    <row r="157" customFormat="false" ht="14.15" hidden="false" customHeight="true" outlineLevel="0" collapsed="false">
      <c r="A157" s="146" t="n">
        <v>21</v>
      </c>
      <c r="B157" s="196"/>
      <c r="C157" s="337" t="s">
        <v>90</v>
      </c>
      <c r="M157" s="200"/>
      <c r="O157" s="158"/>
      <c r="P157" s="361" t="s">
        <v>452</v>
      </c>
      <c r="Q157" s="362" t="s">
        <v>455</v>
      </c>
      <c r="R157" s="364" t="s">
        <v>456</v>
      </c>
      <c r="S157" s="364" t="s">
        <v>457</v>
      </c>
      <c r="T157" s="362" t="s">
        <v>458</v>
      </c>
      <c r="U157" s="363" t="s">
        <v>452</v>
      </c>
      <c r="V157" s="84"/>
      <c r="W157" s="84"/>
      <c r="X157" s="84"/>
      <c r="Y157" s="358"/>
    </row>
    <row r="158" customFormat="false" ht="14.15" hidden="false" customHeight="true" outlineLevel="0" collapsed="false">
      <c r="A158" s="146" t="n">
        <v>22</v>
      </c>
      <c r="B158" s="196"/>
      <c r="D158" s="163" t="s">
        <v>459</v>
      </c>
      <c r="E158" s="220" t="str">
        <f aca="false">IF(Q136="","",Q136)</f>
        <v/>
      </c>
      <c r="F158" s="250" t="str">
        <f aca="false">IF(R136="","",R136)</f>
        <v/>
      </c>
      <c r="G158" s="250" t="str">
        <f aca="false">IF(S136="","",S136)</f>
        <v/>
      </c>
      <c r="H158" s="250" t="str">
        <f aca="false">IF(T136="","",T136)</f>
        <v/>
      </c>
      <c r="I158" s="250" t="str">
        <f aca="false">IF(U136="","",U136)</f>
        <v/>
      </c>
      <c r="J158" s="250" t="str">
        <f aca="false">IF(V136="","",V136)</f>
        <v/>
      </c>
      <c r="M158" s="200"/>
      <c r="O158" s="356" t="s">
        <v>460</v>
      </c>
      <c r="P158" s="365"/>
      <c r="Q158" s="366"/>
      <c r="R158" s="366"/>
      <c r="S158" s="367"/>
      <c r="T158" s="367"/>
      <c r="U158" s="368"/>
      <c r="V158" s="84"/>
      <c r="W158" s="84"/>
      <c r="X158" s="84"/>
      <c r="Y158" s="358"/>
    </row>
    <row r="159" customFormat="false" ht="14.15" hidden="false" customHeight="true" outlineLevel="0" collapsed="false">
      <c r="A159" s="146" t="n">
        <v>23</v>
      </c>
      <c r="B159" s="196"/>
      <c r="D159" s="163" t="s">
        <v>254</v>
      </c>
      <c r="E159" s="250" t="str">
        <f aca="false">IF(Q136="","",Q136)</f>
        <v/>
      </c>
      <c r="F159" s="250" t="str">
        <f aca="false">IF(R136="","",R136)</f>
        <v/>
      </c>
      <c r="G159" s="250" t="str">
        <f aca="false">IF(S136="","",S136)</f>
        <v/>
      </c>
      <c r="H159" s="250" t="str">
        <f aca="false">IF(T136="","",T136)</f>
        <v/>
      </c>
      <c r="I159" s="250" t="str">
        <f aca="false">IF(U136="","",U136)</f>
        <v/>
      </c>
      <c r="J159" s="250" t="str">
        <f aca="false">IF(V136="","",V136)</f>
        <v/>
      </c>
      <c r="M159" s="200"/>
      <c r="O159" s="356" t="s">
        <v>461</v>
      </c>
      <c r="P159" s="369"/>
      <c r="Q159" s="370"/>
      <c r="R159" s="370"/>
      <c r="S159" s="371"/>
      <c r="T159" s="371"/>
      <c r="U159" s="372"/>
      <c r="V159" s="84"/>
      <c r="W159" s="84"/>
      <c r="X159" s="84"/>
      <c r="Y159" s="358"/>
    </row>
    <row r="160" customFormat="false" ht="14.15" hidden="false" customHeight="true" outlineLevel="0" collapsed="false">
      <c r="A160" s="146" t="n">
        <v>24</v>
      </c>
      <c r="B160" s="196"/>
      <c r="D160" s="163" t="s">
        <v>256</v>
      </c>
      <c r="E160" s="250" t="str">
        <f aca="false">IF(Q137="","",Q137)</f>
        <v/>
      </c>
      <c r="F160" s="250" t="str">
        <f aca="false">IF(R137="","",R137)</f>
        <v/>
      </c>
      <c r="G160" s="250" t="str">
        <f aca="false">IF(S137="","",S137)</f>
        <v/>
      </c>
      <c r="H160" s="250" t="str">
        <f aca="false">IF(T137="","",T137)</f>
        <v/>
      </c>
      <c r="I160" s="250" t="str">
        <f aca="false">IF(U137="","",U137)</f>
        <v/>
      </c>
      <c r="J160" s="250" t="str">
        <f aca="false">IF(V137="","",V137)</f>
        <v/>
      </c>
      <c r="M160" s="200"/>
      <c r="O160" s="356" t="s">
        <v>462</v>
      </c>
      <c r="P160" s="369"/>
      <c r="Q160" s="370"/>
      <c r="R160" s="370"/>
      <c r="S160" s="373"/>
      <c r="T160" s="373"/>
      <c r="U160" s="372"/>
      <c r="V160" s="84"/>
      <c r="W160" s="84"/>
      <c r="X160" s="84"/>
      <c r="Y160" s="358"/>
    </row>
    <row r="161" customFormat="false" ht="14.15" hidden="false" customHeight="true" outlineLevel="0" collapsed="false">
      <c r="A161" s="146" t="n">
        <v>25</v>
      </c>
      <c r="B161" s="196"/>
      <c r="D161" s="163" t="s">
        <v>433</v>
      </c>
      <c r="E161" s="250" t="str">
        <f aca="false">IF(Q138="","",Q138)</f>
        <v/>
      </c>
      <c r="F161" s="250" t="str">
        <f aca="false">IF(R138="","",R138)</f>
        <v/>
      </c>
      <c r="G161" s="250" t="str">
        <f aca="false">IF(S138="","",S138)</f>
        <v/>
      </c>
      <c r="H161" s="250" t="str">
        <f aca="false">IF(T138="","",T138)</f>
        <v/>
      </c>
      <c r="I161" s="250" t="str">
        <f aca="false">IF(U138="","",U138)</f>
        <v/>
      </c>
      <c r="J161" s="250" t="str">
        <f aca="false">IF(V138="","",V138)</f>
        <v/>
      </c>
      <c r="M161" s="200"/>
      <c r="O161" s="356" t="s">
        <v>463</v>
      </c>
      <c r="P161" s="374"/>
      <c r="Q161" s="375"/>
      <c r="R161" s="375"/>
      <c r="S161" s="376"/>
      <c r="T161" s="376"/>
      <c r="U161" s="377"/>
      <c r="V161" s="84"/>
      <c r="W161" s="84"/>
      <c r="X161" s="84"/>
      <c r="Y161" s="358"/>
    </row>
    <row r="162" customFormat="false" ht="14.15" hidden="false" customHeight="true" outlineLevel="0" collapsed="false">
      <c r="A162" s="146" t="n">
        <v>26</v>
      </c>
      <c r="B162" s="196"/>
      <c r="D162" s="163" t="s">
        <v>391</v>
      </c>
      <c r="E162" s="345" t="str">
        <f aca="false">IF(Q139="","",Q139)</f>
        <v/>
      </c>
      <c r="F162" s="345" t="str">
        <f aca="false">IF(R139="","",R139)</f>
        <v/>
      </c>
      <c r="G162" s="345" t="str">
        <f aca="false">IF(S139="","",S139)</f>
        <v/>
      </c>
      <c r="H162" s="345" t="str">
        <f aca="false">IF(T139="","",T139)</f>
        <v/>
      </c>
      <c r="I162" s="345" t="str">
        <f aca="false">IF(U139="","",U139)</f>
        <v/>
      </c>
      <c r="J162" s="345" t="str">
        <f aca="false">IF(V139="","",V139)</f>
        <v/>
      </c>
      <c r="M162" s="200"/>
      <c r="O162" s="158"/>
      <c r="Q162" s="155" t="s">
        <v>464</v>
      </c>
      <c r="T162" s="84"/>
      <c r="U162" s="84"/>
      <c r="V162" s="84"/>
      <c r="W162" s="84"/>
      <c r="X162" s="84"/>
      <c r="Y162" s="358"/>
    </row>
    <row r="163" customFormat="false" ht="14.15" hidden="false" customHeight="true" outlineLevel="0" collapsed="false">
      <c r="A163" s="146" t="n">
        <v>27</v>
      </c>
      <c r="B163" s="196"/>
      <c r="D163" s="163" t="s">
        <v>434</v>
      </c>
      <c r="E163" s="345" t="str">
        <f aca="false">IF(Q140="","",Q140)</f>
        <v/>
      </c>
      <c r="F163" s="345" t="str">
        <f aca="false">IF(R140="","",R140)</f>
        <v/>
      </c>
      <c r="G163" s="345" t="str">
        <f aca="false">IF(S140="","",S140)</f>
        <v/>
      </c>
      <c r="H163" s="345" t="str">
        <f aca="false">IF(T140="","",T140)</f>
        <v/>
      </c>
      <c r="I163" s="345" t="str">
        <f aca="false">IF(U140="","",U140)</f>
        <v/>
      </c>
      <c r="J163" s="345" t="str">
        <f aca="false">IF(V140="","",V140)</f>
        <v/>
      </c>
      <c r="M163" s="200"/>
      <c r="O163" s="158"/>
      <c r="T163" s="84"/>
      <c r="U163" s="84"/>
      <c r="V163" s="84"/>
      <c r="W163" s="84"/>
      <c r="X163" s="84"/>
      <c r="Y163" s="358"/>
    </row>
    <row r="164" customFormat="false" ht="14.15" hidden="false" customHeight="true" outlineLevel="0" collapsed="false">
      <c r="A164" s="146" t="n">
        <v>28</v>
      </c>
      <c r="B164" s="196"/>
      <c r="D164" s="163" t="s">
        <v>435</v>
      </c>
      <c r="E164" s="345" t="str">
        <f aca="false">IF(Q141="","",Q141)</f>
        <v/>
      </c>
      <c r="F164" s="345" t="str">
        <f aca="false">IF(R141="","",R141)</f>
        <v/>
      </c>
      <c r="G164" s="345" t="str">
        <f aca="false">IF(S141="","",S141)</f>
        <v/>
      </c>
      <c r="H164" s="345" t="str">
        <f aca="false">IF(T141="","",T141)</f>
        <v/>
      </c>
      <c r="I164" s="345" t="str">
        <f aca="false">IF(U141="","",U141)</f>
        <v/>
      </c>
      <c r="J164" s="345" t="str">
        <f aca="false">IF(V141="","",V141)</f>
        <v/>
      </c>
      <c r="M164" s="200"/>
      <c r="O164" s="378"/>
      <c r="P164" s="361" t="s">
        <v>465</v>
      </c>
      <c r="Q164" s="361"/>
      <c r="R164" s="361"/>
      <c r="S164" s="361"/>
      <c r="T164" s="361"/>
      <c r="U164" s="361"/>
      <c r="V164" s="84"/>
      <c r="W164" s="84"/>
      <c r="X164" s="84"/>
      <c r="Y164" s="358"/>
    </row>
    <row r="165" customFormat="false" ht="14.15" hidden="false" customHeight="true" outlineLevel="0" collapsed="false">
      <c r="A165" s="146" t="n">
        <v>29</v>
      </c>
      <c r="B165" s="196"/>
      <c r="D165" s="163" t="s">
        <v>436</v>
      </c>
      <c r="E165" s="345" t="str">
        <f aca="false">IF(Q142="","",Q142)</f>
        <v/>
      </c>
      <c r="F165" s="345" t="str">
        <f aca="false">IF(R142="","",R142)</f>
        <v/>
      </c>
      <c r="G165" s="345" t="str">
        <f aca="false">IF(S142="","",S142)</f>
        <v/>
      </c>
      <c r="H165" s="345" t="str">
        <f aca="false">IF(T142="","",T142)</f>
        <v/>
      </c>
      <c r="I165" s="345" t="str">
        <f aca="false">IF(U142="","",U142)</f>
        <v/>
      </c>
      <c r="J165" s="345" t="str">
        <f aca="false">IF(V142="","",V142)</f>
        <v/>
      </c>
      <c r="M165" s="200"/>
      <c r="O165" s="378"/>
      <c r="P165" s="361" t="s">
        <v>452</v>
      </c>
      <c r="Q165" s="364" t="s">
        <v>453</v>
      </c>
      <c r="R165" s="364"/>
      <c r="S165" s="364"/>
      <c r="T165" s="364" t="s">
        <v>453</v>
      </c>
      <c r="U165" s="363" t="s">
        <v>454</v>
      </c>
      <c r="V165" s="84"/>
      <c r="W165" s="84"/>
      <c r="X165" s="84"/>
      <c r="Y165" s="358"/>
    </row>
    <row r="166" customFormat="false" ht="14.15" hidden="false" customHeight="true" outlineLevel="0" collapsed="false">
      <c r="A166" s="146" t="n">
        <v>30</v>
      </c>
      <c r="B166" s="196"/>
      <c r="D166" s="276" t="s">
        <v>418</v>
      </c>
      <c r="E166" s="155" t="s">
        <v>466</v>
      </c>
      <c r="M166" s="200"/>
      <c r="O166" s="378"/>
      <c r="P166" s="361" t="s">
        <v>452</v>
      </c>
      <c r="Q166" s="364" t="s">
        <v>455</v>
      </c>
      <c r="R166" s="364" t="s">
        <v>456</v>
      </c>
      <c r="S166" s="364" t="s">
        <v>457</v>
      </c>
      <c r="T166" s="364" t="s">
        <v>458</v>
      </c>
      <c r="U166" s="363" t="s">
        <v>452</v>
      </c>
      <c r="V166" s="84"/>
      <c r="W166" s="84"/>
      <c r="X166" s="84"/>
      <c r="Y166" s="358"/>
    </row>
    <row r="167" customFormat="false" ht="14.15" hidden="false" customHeight="true" outlineLevel="0" collapsed="false">
      <c r="A167" s="146" t="n">
        <v>31</v>
      </c>
      <c r="B167" s="196"/>
      <c r="D167" s="270" t="str">
        <f aca="false">P145</f>
        <v>Comments:</v>
      </c>
      <c r="E167" s="273" t="str">
        <f aca="false">IF(Q145="","",IF(LEN(Q145)&lt;=135,Q145,IF(LEN(Q145)&lt;=260,LEFT(Q145,SEARCH(" ",Q145,125)),LEFT(Q145,SEARCH(" ",Q145,130)))))</f>
        <v/>
      </c>
      <c r="F167" s="379"/>
      <c r="G167" s="379"/>
      <c r="H167" s="379"/>
      <c r="I167" s="379"/>
      <c r="J167" s="379"/>
      <c r="K167" s="379"/>
      <c r="L167" s="379"/>
      <c r="M167" s="380"/>
      <c r="O167" s="356" t="s">
        <v>460</v>
      </c>
      <c r="P167" s="381" t="str">
        <f aca="false">IF(OR(P158="",$P$155=""),"",P158/$P$155)</f>
        <v/>
      </c>
      <c r="Q167" s="382" t="str">
        <f aca="false">IF(OR(Q158="",$P$155=""),"",Q158/$P$155)</f>
        <v/>
      </c>
      <c r="R167" s="382" t="str">
        <f aca="false">IF(OR(R158="",$P$155=""),"",R158/$P$155)</f>
        <v/>
      </c>
      <c r="S167" s="382" t="str">
        <f aca="false">IF(OR(S158="",$P$155=""),"",S158/$P$155)</f>
        <v/>
      </c>
      <c r="T167" s="382" t="str">
        <f aca="false">IF(OR(T158="",$P$155=""),"",T158/$P$155)</f>
        <v/>
      </c>
      <c r="U167" s="383" t="str">
        <f aca="false">IF(OR(U158="",$P$155=""),"",U158/$P$155)</f>
        <v/>
      </c>
      <c r="V167" s="84"/>
      <c r="W167" s="84"/>
      <c r="X167" s="84"/>
      <c r="Y167" s="358"/>
    </row>
    <row r="168" customFormat="false" ht="14.15" hidden="false" customHeight="true" outlineLevel="0" collapsed="false">
      <c r="A168" s="146" t="n">
        <v>32</v>
      </c>
      <c r="B168" s="196"/>
      <c r="D168" s="155"/>
      <c r="E168" s="384" t="str">
        <f aca="false">IF(LEN(Q145)&lt;=135,"",IF(LEN(Q145)&lt;=260,RIGHT(Q145,LEN(Q145)-SEARCH(" ",Q145,125)),MID(Q145,SEARCH(" ",Q145,130),IF(LEN(Q145)&lt;=265,LEN(Q145),SEARCH(" ",Q145,255)-SEARCH(" ",Q145,130)))))</f>
        <v/>
      </c>
      <c r="F168" s="385"/>
      <c r="G168" s="385"/>
      <c r="H168" s="385"/>
      <c r="I168" s="385"/>
      <c r="J168" s="385"/>
      <c r="K168" s="385"/>
      <c r="L168" s="385"/>
      <c r="M168" s="386"/>
      <c r="O168" s="356" t="s">
        <v>461</v>
      </c>
      <c r="P168" s="387" t="str">
        <f aca="false">IF(OR(P159="",$P$155=""),"",P159/$P$155)</f>
        <v/>
      </c>
      <c r="Q168" s="388" t="str">
        <f aca="false">IF(OR(Q159="",$P$155=""),"",Q159/$P$155)</f>
        <v/>
      </c>
      <c r="R168" s="388" t="str">
        <f aca="false">IF(OR(R159="",$P$155=""),"",R159/$P$155)</f>
        <v/>
      </c>
      <c r="S168" s="388" t="str">
        <f aca="false">IF(OR(S159="",$P$155=""),"",S159/$P$155)</f>
        <v/>
      </c>
      <c r="T168" s="388" t="str">
        <f aca="false">IF(OR(T159="",$P$155=""),"",T159/$P$155)</f>
        <v/>
      </c>
      <c r="U168" s="389" t="str">
        <f aca="false">IF(OR(U159="",$P$155=""),"",U159/$P$155)</f>
        <v/>
      </c>
      <c r="V168" s="84"/>
      <c r="W168" s="84"/>
      <c r="X168" s="84"/>
      <c r="Y168" s="358"/>
    </row>
    <row r="169" customFormat="false" ht="14.15" hidden="false" customHeight="true" outlineLevel="0" collapsed="false">
      <c r="A169" s="146" t="n">
        <v>33</v>
      </c>
      <c r="B169" s="196"/>
      <c r="D169" s="155"/>
      <c r="E169" s="384" t="str">
        <f aca="false">IF(LEN(Q145)&lt;=265,"",RIGHT(Q145,LEN(Q145)-SEARCH(" ",Q145,255)))</f>
        <v/>
      </c>
      <c r="F169" s="385"/>
      <c r="G169" s="385"/>
      <c r="H169" s="385"/>
      <c r="I169" s="385"/>
      <c r="J169" s="385"/>
      <c r="K169" s="385"/>
      <c r="L169" s="385"/>
      <c r="M169" s="386"/>
      <c r="O169" s="356" t="s">
        <v>462</v>
      </c>
      <c r="P169" s="387" t="str">
        <f aca="false">IF(OR(P160="",$P$155=""),"",P160/$P$155)</f>
        <v/>
      </c>
      <c r="Q169" s="388" t="str">
        <f aca="false">IF(OR(Q160="",$P$155=""),"",Q160/$P$155)</f>
        <v/>
      </c>
      <c r="R169" s="388" t="str">
        <f aca="false">IF(OR(R160="",$P$155=""),"",R160/$P$155)</f>
        <v/>
      </c>
      <c r="S169" s="388" t="str">
        <f aca="false">IF(OR(S160="",$P$155=""),"",S160/$P$155)</f>
        <v/>
      </c>
      <c r="T169" s="388" t="str">
        <f aca="false">IF(OR(T160="",$P$155=""),"",T160/$P$155)</f>
        <v/>
      </c>
      <c r="U169" s="389" t="str">
        <f aca="false">IF(OR(U160="",$P$155=""),"",U160/$P$155)</f>
        <v/>
      </c>
      <c r="V169" s="84"/>
      <c r="W169" s="84"/>
      <c r="X169" s="84"/>
      <c r="Y169" s="358"/>
    </row>
    <row r="170" customFormat="false" ht="14.15" hidden="false" customHeight="true" outlineLevel="0" collapsed="false">
      <c r="A170" s="146" t="n">
        <v>34</v>
      </c>
      <c r="B170" s="359"/>
      <c r="C170" s="169"/>
      <c r="D170" s="169"/>
      <c r="E170" s="169"/>
      <c r="F170" s="169"/>
      <c r="G170" s="169"/>
      <c r="H170" s="169"/>
      <c r="I170" s="169"/>
      <c r="J170" s="169"/>
      <c r="K170" s="169"/>
      <c r="L170" s="169"/>
      <c r="M170" s="360"/>
      <c r="O170" s="356" t="s">
        <v>463</v>
      </c>
      <c r="P170" s="390" t="str">
        <f aca="false">IF(OR(P161="",$P$155=""),"",P161/$P$155)</f>
        <v/>
      </c>
      <c r="Q170" s="391" t="str">
        <f aca="false">IF(OR(Q161="",$P$155=""),"",Q161/$P$155)</f>
        <v/>
      </c>
      <c r="R170" s="391" t="str">
        <f aca="false">IF(OR(R161="",$P$155=""),"",R161/$P$155)</f>
        <v/>
      </c>
      <c r="S170" s="391" t="str">
        <f aca="false">IF(OR(S161="",$P$155=""),"",S161/$P$155)</f>
        <v/>
      </c>
      <c r="T170" s="391" t="str">
        <f aca="false">IF(OR(T161="",$P$155=""),"",T161/$P$155)</f>
        <v/>
      </c>
      <c r="U170" s="392" t="str">
        <f aca="false">IF(OR(U161="",$P$155=""),"",U161/$P$155)</f>
        <v/>
      </c>
      <c r="V170" s="84"/>
      <c r="W170" s="84"/>
      <c r="X170" s="84"/>
      <c r="Y170" s="358"/>
    </row>
    <row r="171" customFormat="false" ht="14.15" hidden="false" customHeight="true" outlineLevel="0" collapsed="false">
      <c r="A171" s="146" t="n">
        <v>35</v>
      </c>
      <c r="B171" s="196"/>
      <c r="C171" s="337" t="s">
        <v>442</v>
      </c>
      <c r="M171" s="200"/>
      <c r="O171" s="158" t="s">
        <v>467</v>
      </c>
      <c r="P171" s="393" t="str">
        <f aca="false">IF(OR(P167="",P168=""),"",ABS(P167)+ABS(P168))</f>
        <v/>
      </c>
      <c r="Q171" s="394" t="str">
        <f aca="false">IF(OR(Q167="",Q168=""),"",ABS(Q167)+ABS(Q168))</f>
        <v/>
      </c>
      <c r="R171" s="394" t="str">
        <f aca="false">IF(OR(R167="",R168=""),"",ABS(R167)+ABS(R168))</f>
        <v/>
      </c>
      <c r="S171" s="394" t="str">
        <f aca="false">IF(OR(S167="",S168=""),"",ABS(S167)+ABS(S168))</f>
        <v/>
      </c>
      <c r="T171" s="394" t="str">
        <f aca="false">IF(OR(T167="",T168=""),"",ABS(T167)+ABS(T168))</f>
        <v/>
      </c>
      <c r="U171" s="395" t="str">
        <f aca="false">IF(OR(U167="",U168=""),"",ABS(U167)+ABS(U168))</f>
        <v/>
      </c>
      <c r="V171" s="84"/>
      <c r="W171" s="84"/>
      <c r="X171" s="84"/>
      <c r="Y171" s="358"/>
    </row>
    <row r="172" customFormat="false" ht="14.15" hidden="false" customHeight="true" outlineLevel="0" collapsed="false">
      <c r="A172" s="146" t="n">
        <v>36</v>
      </c>
      <c r="B172" s="196"/>
      <c r="D172" s="347" t="s">
        <v>443</v>
      </c>
      <c r="E172" s="347"/>
      <c r="F172" s="347"/>
      <c r="G172" s="347"/>
      <c r="H172" s="348"/>
      <c r="I172" s="347" t="s">
        <v>444</v>
      </c>
      <c r="J172" s="347"/>
      <c r="M172" s="200"/>
      <c r="O172" s="158" t="s">
        <v>468</v>
      </c>
      <c r="P172" s="396" t="str">
        <f aca="false">IF(OR(P169="",P170=""),"",ABS(P169)+ABS(P170))</f>
        <v/>
      </c>
      <c r="Q172" s="397" t="str">
        <f aca="false">IF(OR(Q169="",Q170=""),"",ABS(Q169)+ABS(Q170))</f>
        <v/>
      </c>
      <c r="R172" s="397" t="str">
        <f aca="false">IF(OR(R169="",R170=""),"",ABS(R169)+ABS(R170))</f>
        <v/>
      </c>
      <c r="S172" s="397" t="str">
        <f aca="false">IF(OR(S169="",S170=""),"",ABS(S169)+ABS(S170))</f>
        <v/>
      </c>
      <c r="T172" s="397" t="str">
        <f aca="false">IF(OR(T169="",T170=""),"",ABS(T169)+ABS(T170))</f>
        <v/>
      </c>
      <c r="U172" s="398" t="str">
        <f aca="false">IF(OR(U169="",U170=""),"",ABS(U169)+ABS(U170))</f>
        <v/>
      </c>
      <c r="V172" s="84"/>
      <c r="W172" s="84"/>
      <c r="X172" s="84"/>
      <c r="Y172" s="358"/>
    </row>
    <row r="173" customFormat="false" ht="14.15" hidden="false" customHeight="true" outlineLevel="0" collapsed="false">
      <c r="A173" s="146" t="n">
        <v>37</v>
      </c>
      <c r="B173" s="196"/>
      <c r="D173" s="349" t="s">
        <v>445</v>
      </c>
      <c r="E173" s="349" t="s">
        <v>446</v>
      </c>
      <c r="F173" s="349" t="s">
        <v>447</v>
      </c>
      <c r="G173" s="350" t="s">
        <v>448</v>
      </c>
      <c r="H173" s="348"/>
      <c r="I173" s="351" t="s">
        <v>449</v>
      </c>
      <c r="J173" s="351"/>
      <c r="M173" s="200"/>
      <c r="O173" s="158"/>
      <c r="P173" s="270" t="s">
        <v>418</v>
      </c>
      <c r="Q173" s="155" t="s">
        <v>469</v>
      </c>
      <c r="Y173" s="160"/>
    </row>
    <row r="174" customFormat="false" ht="14.15" hidden="false" customHeight="true" outlineLevel="0" collapsed="false">
      <c r="A174" s="146" t="n">
        <v>38</v>
      </c>
      <c r="B174" s="196"/>
      <c r="D174" s="399" t="str">
        <f aca="false">IF(P152="","",P152)</f>
        <v/>
      </c>
      <c r="E174" s="399" t="str">
        <f aca="false">IF(Q152="","",Q152)</f>
        <v/>
      </c>
      <c r="F174" s="399" t="str">
        <f aca="false">IF(R152="","",R152)</f>
        <v/>
      </c>
      <c r="G174" s="400" t="str">
        <f aca="false">IF(S152="","",S152)</f>
        <v/>
      </c>
      <c r="H174" s="348"/>
      <c r="I174" s="401" t="str">
        <f aca="false">IF(U152="","",U152)</f>
        <v/>
      </c>
      <c r="J174" s="401"/>
      <c r="L174" s="163" t="s">
        <v>436</v>
      </c>
      <c r="M174" s="402" t="str">
        <f aca="false">IF(Y152="","",Y152)</f>
        <v/>
      </c>
      <c r="O174" s="158"/>
      <c r="P174" s="155"/>
      <c r="Q174" s="155" t="s">
        <v>470</v>
      </c>
      <c r="Y174" s="160"/>
    </row>
    <row r="175" customFormat="false" ht="14.15" hidden="false" customHeight="true" outlineLevel="0" collapsed="false">
      <c r="A175" s="146" t="n">
        <v>39</v>
      </c>
      <c r="B175" s="196"/>
      <c r="D175" s="276" t="s">
        <v>418</v>
      </c>
      <c r="E175" s="155" t="s">
        <v>471</v>
      </c>
      <c r="M175" s="200"/>
      <c r="O175" s="158"/>
      <c r="Q175" s="155" t="s">
        <v>472</v>
      </c>
      <c r="Y175" s="160"/>
    </row>
    <row r="176" customFormat="false" ht="14.15" hidden="false" customHeight="true" outlineLevel="0" collapsed="false">
      <c r="A176" s="146" t="n">
        <v>40</v>
      </c>
      <c r="B176" s="359"/>
      <c r="C176" s="169"/>
      <c r="D176" s="169"/>
      <c r="E176" s="169"/>
      <c r="F176" s="169"/>
      <c r="G176" s="169"/>
      <c r="H176" s="169"/>
      <c r="I176" s="169"/>
      <c r="J176" s="169"/>
      <c r="K176" s="169"/>
      <c r="L176" s="169"/>
      <c r="M176" s="360"/>
      <c r="O176" s="316" t="s">
        <v>473</v>
      </c>
      <c r="Y176" s="160"/>
    </row>
    <row r="177" customFormat="false" ht="14.15" hidden="false" customHeight="true" outlineLevel="0" collapsed="false">
      <c r="A177" s="146" t="n">
        <v>41</v>
      </c>
      <c r="B177" s="196"/>
      <c r="C177" s="337" t="s">
        <v>474</v>
      </c>
      <c r="G177" s="216" t="s">
        <v>473</v>
      </c>
      <c r="M177" s="200"/>
      <c r="O177" s="158"/>
      <c r="P177" s="145"/>
      <c r="U177" s="84"/>
      <c r="V177" s="84"/>
      <c r="W177" s="84"/>
      <c r="X177" s="84"/>
      <c r="Y177" s="358"/>
    </row>
    <row r="178" customFormat="false" ht="14.15" hidden="false" customHeight="true" outlineLevel="0" collapsed="false">
      <c r="A178" s="146" t="n">
        <v>42</v>
      </c>
      <c r="B178" s="196"/>
      <c r="C178" s="403" t="s">
        <v>451</v>
      </c>
      <c r="D178" s="145"/>
      <c r="M178" s="200"/>
      <c r="O178" s="158"/>
      <c r="P178" s="361" t="s">
        <v>452</v>
      </c>
      <c r="Q178" s="364" t="s">
        <v>453</v>
      </c>
      <c r="R178" s="364"/>
      <c r="S178" s="364"/>
      <c r="T178" s="364" t="s">
        <v>452</v>
      </c>
      <c r="U178" s="363" t="s">
        <v>454</v>
      </c>
      <c r="V178" s="84"/>
      <c r="W178" s="84"/>
      <c r="X178" s="84"/>
      <c r="Y178" s="358"/>
    </row>
    <row r="179" customFormat="false" ht="14.15" hidden="false" customHeight="true" outlineLevel="0" collapsed="false">
      <c r="A179" s="146" t="n">
        <v>43</v>
      </c>
      <c r="B179" s="196"/>
      <c r="C179" s="330" t="n">
        <f aca="false">IF(P155="","",P155)</f>
        <v>65</v>
      </c>
      <c r="D179" s="334" t="s">
        <v>475</v>
      </c>
      <c r="E179" s="334"/>
      <c r="F179" s="334"/>
      <c r="G179" s="334"/>
      <c r="H179" s="334"/>
      <c r="I179" s="334"/>
      <c r="J179" s="84"/>
      <c r="K179" s="84"/>
      <c r="L179" s="84"/>
      <c r="M179" s="200"/>
      <c r="O179" s="158"/>
      <c r="P179" s="361" t="s">
        <v>452</v>
      </c>
      <c r="Q179" s="364" t="s">
        <v>455</v>
      </c>
      <c r="R179" s="364" t="s">
        <v>456</v>
      </c>
      <c r="S179" s="364" t="s">
        <v>457</v>
      </c>
      <c r="T179" s="364" t="s">
        <v>458</v>
      </c>
      <c r="U179" s="363" t="s">
        <v>452</v>
      </c>
      <c r="V179" s="84"/>
      <c r="W179" s="84"/>
      <c r="X179" s="84"/>
      <c r="Y179" s="358"/>
    </row>
    <row r="180" customFormat="false" ht="14.15" hidden="false" customHeight="true" outlineLevel="0" collapsed="false">
      <c r="A180" s="146" t="n">
        <v>44</v>
      </c>
      <c r="B180" s="196"/>
      <c r="C180" s="145"/>
      <c r="D180" s="361" t="s">
        <v>452</v>
      </c>
      <c r="E180" s="362" t="s">
        <v>453</v>
      </c>
      <c r="F180" s="362"/>
      <c r="G180" s="362"/>
      <c r="H180" s="362" t="s">
        <v>452</v>
      </c>
      <c r="I180" s="404" t="s">
        <v>454</v>
      </c>
      <c r="J180" s="84"/>
      <c r="K180" s="84"/>
      <c r="L180" s="84"/>
      <c r="M180" s="200"/>
      <c r="O180" s="356" t="s">
        <v>460</v>
      </c>
      <c r="P180" s="405"/>
      <c r="Q180" s="406"/>
      <c r="R180" s="406"/>
      <c r="S180" s="406"/>
      <c r="T180" s="406"/>
      <c r="U180" s="368"/>
      <c r="V180" s="84"/>
      <c r="W180" s="84"/>
      <c r="X180" s="84"/>
      <c r="Y180" s="358"/>
    </row>
    <row r="181" customFormat="false" ht="14.15" hidden="false" customHeight="true" outlineLevel="0" collapsed="false">
      <c r="A181" s="146" t="n">
        <v>45</v>
      </c>
      <c r="B181" s="196"/>
      <c r="C181" s="145"/>
      <c r="D181" s="361" t="s">
        <v>452</v>
      </c>
      <c r="E181" s="362" t="s">
        <v>455</v>
      </c>
      <c r="F181" s="364" t="s">
        <v>456</v>
      </c>
      <c r="G181" s="364" t="s">
        <v>457</v>
      </c>
      <c r="H181" s="362" t="s">
        <v>458</v>
      </c>
      <c r="I181" s="404" t="s">
        <v>458</v>
      </c>
      <c r="J181" s="84"/>
      <c r="K181" s="84"/>
      <c r="L181" s="84"/>
      <c r="M181" s="200"/>
      <c r="O181" s="356" t="s">
        <v>461</v>
      </c>
      <c r="P181" s="407"/>
      <c r="Q181" s="408"/>
      <c r="R181" s="408"/>
      <c r="S181" s="408"/>
      <c r="T181" s="409"/>
      <c r="U181" s="372"/>
      <c r="V181" s="84"/>
      <c r="W181" s="84"/>
      <c r="X181" s="84"/>
      <c r="Y181" s="358"/>
    </row>
    <row r="182" customFormat="false" ht="14.15" hidden="false" customHeight="true" outlineLevel="0" collapsed="false">
      <c r="A182" s="146" t="n">
        <v>46</v>
      </c>
      <c r="B182" s="196"/>
      <c r="C182" s="163" t="s">
        <v>460</v>
      </c>
      <c r="D182" s="410" t="str">
        <f aca="false">IF(P167="","",P167)</f>
        <v/>
      </c>
      <c r="E182" s="411" t="str">
        <f aca="false">IF(Q167="","",Q167)</f>
        <v/>
      </c>
      <c r="F182" s="411" t="str">
        <f aca="false">IF(R167="","",R167)</f>
        <v/>
      </c>
      <c r="G182" s="411" t="str">
        <f aca="false">IF(S167="","",S167)</f>
        <v/>
      </c>
      <c r="H182" s="412" t="str">
        <f aca="false">IF(T167="","",T167)</f>
        <v/>
      </c>
      <c r="I182" s="413" t="str">
        <f aca="false">IF(U167="","",U167)</f>
        <v/>
      </c>
      <c r="J182" s="84"/>
      <c r="K182" s="84"/>
      <c r="L182" s="84"/>
      <c r="M182" s="200"/>
      <c r="O182" s="356" t="s">
        <v>462</v>
      </c>
      <c r="P182" s="407"/>
      <c r="Q182" s="408"/>
      <c r="R182" s="408"/>
      <c r="S182" s="408"/>
      <c r="T182" s="408"/>
      <c r="U182" s="372"/>
      <c r="V182" s="84"/>
      <c r="W182" s="84"/>
      <c r="X182" s="84"/>
      <c r="Y182" s="358"/>
    </row>
    <row r="183" customFormat="false" ht="14.15" hidden="false" customHeight="true" outlineLevel="0" collapsed="false">
      <c r="A183" s="146" t="n">
        <v>47</v>
      </c>
      <c r="B183" s="196"/>
      <c r="C183" s="163" t="s">
        <v>461</v>
      </c>
      <c r="D183" s="410" t="str">
        <f aca="false">IF(P168="","",P168)</f>
        <v/>
      </c>
      <c r="E183" s="411" t="str">
        <f aca="false">IF(Q168="","",Q168)</f>
        <v/>
      </c>
      <c r="F183" s="411" t="str">
        <f aca="false">IF(R168="","",R168)</f>
        <v/>
      </c>
      <c r="G183" s="411" t="str">
        <f aca="false">IF(S168="","",S168)</f>
        <v/>
      </c>
      <c r="H183" s="412" t="str">
        <f aca="false">IF(T168="","",T168)</f>
        <v/>
      </c>
      <c r="I183" s="413" t="str">
        <f aca="false">IF(U168="","",U168)</f>
        <v/>
      </c>
      <c r="J183" s="84"/>
      <c r="K183" s="84"/>
      <c r="L183" s="84"/>
      <c r="M183" s="200"/>
      <c r="O183" s="356" t="s">
        <v>463</v>
      </c>
      <c r="P183" s="407"/>
      <c r="Q183" s="408"/>
      <c r="R183" s="408"/>
      <c r="S183" s="408"/>
      <c r="T183" s="408"/>
      <c r="U183" s="372"/>
      <c r="V183" s="84"/>
      <c r="W183" s="84"/>
      <c r="X183" s="84"/>
      <c r="Y183" s="358"/>
    </row>
    <row r="184" customFormat="false" ht="14.15" hidden="false" customHeight="true" outlineLevel="0" collapsed="false">
      <c r="A184" s="146" t="n">
        <v>48</v>
      </c>
      <c r="B184" s="196"/>
      <c r="C184" s="163" t="s">
        <v>462</v>
      </c>
      <c r="D184" s="410" t="str">
        <f aca="false">IF(P169="","",P169)</f>
        <v/>
      </c>
      <c r="E184" s="411" t="str">
        <f aca="false">IF(Q169="","",Q169)</f>
        <v/>
      </c>
      <c r="F184" s="411" t="str">
        <f aca="false">IF(R169="","",R169)</f>
        <v/>
      </c>
      <c r="G184" s="411" t="str">
        <f aca="false">IF(S169="","",S169)</f>
        <v/>
      </c>
      <c r="H184" s="412" t="str">
        <f aca="false">IF(T169="","",T169)</f>
        <v/>
      </c>
      <c r="I184" s="413" t="str">
        <f aca="false">IF(U169="","",U169)</f>
        <v/>
      </c>
      <c r="J184" s="84"/>
      <c r="K184" s="84"/>
      <c r="L184" s="84"/>
      <c r="M184" s="200"/>
      <c r="O184" s="356" t="s">
        <v>476</v>
      </c>
      <c r="P184" s="414"/>
      <c r="Q184" s="415"/>
      <c r="R184" s="415"/>
      <c r="S184" s="415"/>
      <c r="T184" s="415"/>
      <c r="U184" s="377"/>
      <c r="V184" s="84"/>
      <c r="W184" s="84"/>
      <c r="X184" s="84"/>
      <c r="Y184" s="358"/>
    </row>
    <row r="185" customFormat="false" ht="14.15" hidden="false" customHeight="true" outlineLevel="0" collapsed="false">
      <c r="A185" s="146" t="n">
        <v>49</v>
      </c>
      <c r="B185" s="196"/>
      <c r="C185" s="163" t="s">
        <v>463</v>
      </c>
      <c r="D185" s="410" t="str">
        <f aca="false">IF(P170="","",P170)</f>
        <v/>
      </c>
      <c r="E185" s="411" t="str">
        <f aca="false">IF(Q170="","",Q170)</f>
        <v/>
      </c>
      <c r="F185" s="411" t="str">
        <f aca="false">IF(R170="","",R170)</f>
        <v/>
      </c>
      <c r="G185" s="411" t="str">
        <f aca="false">IF(S170="","",S170)</f>
        <v/>
      </c>
      <c r="H185" s="412" t="str">
        <f aca="false">IF(T170="","",T170)</f>
        <v/>
      </c>
      <c r="I185" s="413" t="str">
        <f aca="false">IF(U170="","",U170)</f>
        <v/>
      </c>
      <c r="J185" s="84"/>
      <c r="K185" s="84"/>
      <c r="L185" s="84"/>
      <c r="M185" s="200"/>
      <c r="O185" s="158"/>
      <c r="Q185" s="155" t="s">
        <v>477</v>
      </c>
      <c r="U185" s="197"/>
      <c r="V185" s="197"/>
      <c r="W185" s="197"/>
      <c r="X185" s="197"/>
      <c r="Y185" s="160"/>
    </row>
    <row r="186" customFormat="false" ht="14.15" hidden="false" customHeight="true" outlineLevel="0" collapsed="false">
      <c r="A186" s="146" t="n">
        <v>50</v>
      </c>
      <c r="B186" s="196"/>
      <c r="C186" s="163" t="s">
        <v>478</v>
      </c>
      <c r="D186" s="393" t="str">
        <f aca="false">IF(P171="","",P171)</f>
        <v/>
      </c>
      <c r="E186" s="394" t="str">
        <f aca="false">IF(Q171="","",Q171)</f>
        <v/>
      </c>
      <c r="F186" s="394" t="str">
        <f aca="false">IF(R171="","",R171)</f>
        <v/>
      </c>
      <c r="G186" s="394" t="str">
        <f aca="false">IF(S171="","",S171)</f>
        <v/>
      </c>
      <c r="H186" s="416" t="str">
        <f aca="false">IF(T171="","",T171)</f>
        <v/>
      </c>
      <c r="I186" s="395" t="str">
        <f aca="false">IF(U171="","",U171)</f>
        <v/>
      </c>
      <c r="J186" s="84"/>
      <c r="K186" s="84"/>
      <c r="L186" s="84"/>
      <c r="M186" s="200"/>
      <c r="O186" s="378"/>
      <c r="P186" s="84"/>
      <c r="Q186" s="84"/>
      <c r="R186" s="84"/>
      <c r="S186" s="84"/>
      <c r="T186" s="84"/>
      <c r="U186" s="84"/>
      <c r="V186" s="84"/>
      <c r="W186" s="84"/>
      <c r="X186" s="84"/>
      <c r="Y186" s="358"/>
    </row>
    <row r="187" customFormat="false" ht="14.15" hidden="false" customHeight="true" outlineLevel="0" collapsed="false">
      <c r="A187" s="146" t="n">
        <v>51</v>
      </c>
      <c r="B187" s="196"/>
      <c r="C187" s="144" t="s">
        <v>479</v>
      </c>
      <c r="D187" s="396" t="str">
        <f aca="false">IF(P172="","",P172)</f>
        <v/>
      </c>
      <c r="E187" s="397" t="str">
        <f aca="false">IF(Q172="","",Q172)</f>
        <v/>
      </c>
      <c r="F187" s="397" t="str">
        <f aca="false">IF(R172="","",R172)</f>
        <v/>
      </c>
      <c r="G187" s="397" t="str">
        <f aca="false">IF(S172="","",S172)</f>
        <v/>
      </c>
      <c r="H187" s="417" t="str">
        <f aca="false">IF(T172="","",T172)</f>
        <v/>
      </c>
      <c r="I187" s="398" t="str">
        <f aca="false">IF(U172="","",U172)</f>
        <v/>
      </c>
      <c r="M187" s="200"/>
      <c r="O187" s="378"/>
      <c r="P187" s="143" t="s">
        <v>465</v>
      </c>
      <c r="Q187" s="143"/>
      <c r="R187" s="143"/>
      <c r="S187" s="143"/>
      <c r="T187" s="143"/>
      <c r="U187" s="143"/>
      <c r="V187" s="84"/>
      <c r="W187" s="84"/>
      <c r="X187" s="84"/>
      <c r="Y187" s="358"/>
    </row>
    <row r="188" customFormat="false" ht="14.15" hidden="false" customHeight="true" outlineLevel="0" collapsed="false">
      <c r="A188" s="146" t="n">
        <v>52</v>
      </c>
      <c r="B188" s="196"/>
      <c r="C188" s="163" t="s">
        <v>436</v>
      </c>
      <c r="D188" s="418" t="str">
        <f aca="false">IF(OR(D186="",D187=""),"",IF(OR(D186&gt;0.02,D187&gt;0.02),"NO","YES"))</f>
        <v/>
      </c>
      <c r="E188" s="419" t="str">
        <f aca="false">IF(OR(E186="",E187=""),"",IF(OR(E186&gt;0.02,E187&gt;0.02),"NO","YES"))</f>
        <v/>
      </c>
      <c r="F188" s="419" t="str">
        <f aca="false">IF(OR(F186="",F187=""),"",IF(OR(F186&gt;0.02,F187&gt;0.02),"NO","YES"))</f>
        <v/>
      </c>
      <c r="G188" s="419" t="str">
        <f aca="false">IF(OR(G186="",G187=""),"",IF(OR(G186&gt;0.02,G187&gt;0.02),"NO","YES"))</f>
        <v/>
      </c>
      <c r="H188" s="420" t="str">
        <f aca="false">IF(OR(H186="",H187=""),"",IF(OR(H186&gt;0.02,H187&gt;0.02),"NO","YES"))</f>
        <v/>
      </c>
      <c r="I188" s="421" t="str">
        <f aca="false">IF(OR(I186="",I187=""),"",IF(OR(I186&gt;0.02,I187&gt;0.02),"NO","YES"))</f>
        <v/>
      </c>
      <c r="M188" s="200"/>
      <c r="O188" s="378"/>
      <c r="P188" s="361" t="s">
        <v>452</v>
      </c>
      <c r="Q188" s="364" t="s">
        <v>453</v>
      </c>
      <c r="R188" s="364"/>
      <c r="S188" s="364"/>
      <c r="T188" s="364" t="s">
        <v>452</v>
      </c>
      <c r="U188" s="363" t="s">
        <v>454</v>
      </c>
      <c r="V188" s="84"/>
      <c r="W188" s="84"/>
      <c r="X188" s="84"/>
      <c r="Y188" s="358"/>
      <c r="AA188" s="197"/>
      <c r="AC188" s="84"/>
      <c r="AD188" s="84"/>
      <c r="AL188" s="197"/>
    </row>
    <row r="189" customFormat="false" ht="14.15" hidden="false" customHeight="true" outlineLevel="0" collapsed="false">
      <c r="A189" s="146" t="n">
        <v>53</v>
      </c>
      <c r="B189" s="422"/>
      <c r="C189" s="145"/>
      <c r="D189" s="334" t="s">
        <v>480</v>
      </c>
      <c r="E189" s="334"/>
      <c r="F189" s="334"/>
      <c r="G189" s="334"/>
      <c r="H189" s="334"/>
      <c r="I189" s="334"/>
      <c r="J189" s="84"/>
      <c r="K189" s="84"/>
      <c r="L189" s="84"/>
      <c r="M189" s="268"/>
      <c r="O189" s="378"/>
      <c r="P189" s="361" t="s">
        <v>452</v>
      </c>
      <c r="Q189" s="364" t="s">
        <v>455</v>
      </c>
      <c r="R189" s="364" t="s">
        <v>456</v>
      </c>
      <c r="S189" s="364" t="s">
        <v>457</v>
      </c>
      <c r="T189" s="364" t="s">
        <v>458</v>
      </c>
      <c r="U189" s="363"/>
      <c r="V189" s="84"/>
      <c r="W189" s="84"/>
      <c r="X189" s="84"/>
      <c r="Y189" s="358"/>
      <c r="AA189" s="197"/>
      <c r="AC189" s="84"/>
      <c r="AD189" s="84"/>
      <c r="AL189" s="197"/>
    </row>
    <row r="190" customFormat="false" ht="14.15" hidden="false" customHeight="true" outlineLevel="0" collapsed="false">
      <c r="A190" s="146" t="n">
        <v>54</v>
      </c>
      <c r="B190" s="422"/>
      <c r="C190" s="163" t="s">
        <v>460</v>
      </c>
      <c r="D190" s="410" t="str">
        <f aca="false">IF(P190="","",P190)</f>
        <v/>
      </c>
      <c r="E190" s="411" t="str">
        <f aca="false">IF(Q190="","",Q190)</f>
        <v/>
      </c>
      <c r="F190" s="411" t="str">
        <f aca="false">IF(R190="","",R190)</f>
        <v/>
      </c>
      <c r="G190" s="411" t="str">
        <f aca="false">IF(S190="","",S190)</f>
        <v/>
      </c>
      <c r="H190" s="412" t="str">
        <f aca="false">IF(T190="","",T190)</f>
        <v/>
      </c>
      <c r="I190" s="413" t="str">
        <f aca="false">IF(U190="","",U190)</f>
        <v/>
      </c>
      <c r="J190" s="84"/>
      <c r="K190" s="84"/>
      <c r="L190" s="84"/>
      <c r="M190" s="268"/>
      <c r="O190" s="356" t="s">
        <v>460</v>
      </c>
      <c r="P190" s="381" t="str">
        <f aca="false">IF(OR(P180="",$P$155=""),"",P180/$P$155)</f>
        <v/>
      </c>
      <c r="Q190" s="382" t="str">
        <f aca="false">IF(OR(Q180="",$P$155=""),"",Q180/$P$155)</f>
        <v/>
      </c>
      <c r="R190" s="382" t="str">
        <f aca="false">IF(OR(R180="",$P$155=""),"",R180/$P$155)</f>
        <v/>
      </c>
      <c r="S190" s="382" t="str">
        <f aca="false">IF(OR(S180="",$P$155=""),"",S180/$P$155)</f>
        <v/>
      </c>
      <c r="T190" s="382" t="str">
        <f aca="false">IF(OR(T180="",$P$155=""),"",T180/$P$155)</f>
        <v/>
      </c>
      <c r="U190" s="383" t="str">
        <f aca="false">IF(OR(U180="",$P$155=""),"",U180/$P$155)</f>
        <v/>
      </c>
      <c r="V190" s="84"/>
      <c r="W190" s="84"/>
      <c r="X190" s="84"/>
      <c r="Y190" s="358"/>
      <c r="AA190" s="197"/>
      <c r="AC190" s="84"/>
      <c r="AD190" s="84"/>
      <c r="AL190" s="197"/>
    </row>
    <row r="191" customFormat="false" ht="14.15" hidden="false" customHeight="true" outlineLevel="0" collapsed="false">
      <c r="A191" s="146" t="n">
        <v>55</v>
      </c>
      <c r="B191" s="422"/>
      <c r="C191" s="163" t="s">
        <v>461</v>
      </c>
      <c r="D191" s="410" t="str">
        <f aca="false">IF(P191="","",P191)</f>
        <v/>
      </c>
      <c r="E191" s="411" t="str">
        <f aca="false">IF(Q191="","",Q191)</f>
        <v/>
      </c>
      <c r="F191" s="411" t="str">
        <f aca="false">IF(R191="","",R191)</f>
        <v/>
      </c>
      <c r="G191" s="411" t="str">
        <f aca="false">IF(S191="","",S191)</f>
        <v/>
      </c>
      <c r="H191" s="412" t="str">
        <f aca="false">IF(T191="","",T191)</f>
        <v/>
      </c>
      <c r="I191" s="413" t="str">
        <f aca="false">IF(U191="","",U191)</f>
        <v/>
      </c>
      <c r="J191" s="84"/>
      <c r="K191" s="84"/>
      <c r="L191" s="84"/>
      <c r="M191" s="268"/>
      <c r="O191" s="356" t="s">
        <v>461</v>
      </c>
      <c r="P191" s="387" t="str">
        <f aca="false">IF(OR(P181="",$P$155=""),"",P181/$P$155)</f>
        <v/>
      </c>
      <c r="Q191" s="388" t="str">
        <f aca="false">IF(OR(Q181="",$P$155=""),"",Q181/$P$155)</f>
        <v/>
      </c>
      <c r="R191" s="388" t="str">
        <f aca="false">IF(OR(R181="",$P$155=""),"",R181/$P$155)</f>
        <v/>
      </c>
      <c r="S191" s="388" t="str">
        <f aca="false">IF(OR(S181="",$P$155=""),"",S181/$P$155)</f>
        <v/>
      </c>
      <c r="T191" s="388" t="str">
        <f aca="false">IF(OR(T181="",$P$155=""),"",T181/$P$155)</f>
        <v/>
      </c>
      <c r="U191" s="389" t="str">
        <f aca="false">IF(OR(U181="",$P$155=""),"",U181/$P$155)</f>
        <v/>
      </c>
      <c r="V191" s="84"/>
      <c r="W191" s="84"/>
      <c r="X191" s="84"/>
      <c r="Y191" s="358"/>
      <c r="AA191" s="197"/>
      <c r="AC191" s="84"/>
      <c r="AD191" s="84"/>
      <c r="AL191" s="197"/>
    </row>
    <row r="192" customFormat="false" ht="14.15" hidden="false" customHeight="true" outlineLevel="0" collapsed="false">
      <c r="A192" s="146" t="n">
        <v>56</v>
      </c>
      <c r="B192" s="422"/>
      <c r="C192" s="163" t="s">
        <v>462</v>
      </c>
      <c r="D192" s="410" t="str">
        <f aca="false">IF(P192="","",P192)</f>
        <v/>
      </c>
      <c r="E192" s="411" t="str">
        <f aca="false">IF(Q192="","",Q192)</f>
        <v/>
      </c>
      <c r="F192" s="411" t="str">
        <f aca="false">IF(R192="","",R192)</f>
        <v/>
      </c>
      <c r="G192" s="411" t="str">
        <f aca="false">IF(S192="","",S192)</f>
        <v/>
      </c>
      <c r="H192" s="412" t="str">
        <f aca="false">IF(T192="","",T192)</f>
        <v/>
      </c>
      <c r="I192" s="413" t="str">
        <f aca="false">IF(U192="","",U192)</f>
        <v/>
      </c>
      <c r="J192" s="84"/>
      <c r="K192" s="84"/>
      <c r="L192" s="84"/>
      <c r="M192" s="268"/>
      <c r="O192" s="356" t="s">
        <v>462</v>
      </c>
      <c r="P192" s="387" t="str">
        <f aca="false">IF(OR(P182="",$P$155=""),"",P182/$P$155)</f>
        <v/>
      </c>
      <c r="Q192" s="388" t="str">
        <f aca="false">IF(OR(Q182="",$P$155=""),"",Q182/$P$155)</f>
        <v/>
      </c>
      <c r="R192" s="388" t="str">
        <f aca="false">IF(OR(R182="",$P$155=""),"",R182/$P$155)</f>
        <v/>
      </c>
      <c r="S192" s="388" t="str">
        <f aca="false">IF(OR(S182="",$P$155=""),"",S182/$P$155)</f>
        <v/>
      </c>
      <c r="T192" s="388" t="str">
        <f aca="false">IF(OR(T182="",$P$155=""),"",T182/$P$155)</f>
        <v/>
      </c>
      <c r="U192" s="389" t="str">
        <f aca="false">IF(OR(U182="",$P$155=""),"",U182/$P$155)</f>
        <v/>
      </c>
      <c r="V192" s="84"/>
      <c r="W192" s="84"/>
      <c r="X192" s="84"/>
      <c r="Y192" s="358"/>
      <c r="AA192" s="197"/>
      <c r="AC192" s="84"/>
      <c r="AD192" s="84"/>
      <c r="AL192" s="197"/>
    </row>
    <row r="193" customFormat="false" ht="14.15" hidden="false" customHeight="true" outlineLevel="0" collapsed="false">
      <c r="A193" s="146" t="n">
        <v>57</v>
      </c>
      <c r="B193" s="422"/>
      <c r="C193" s="163" t="s">
        <v>463</v>
      </c>
      <c r="D193" s="410" t="str">
        <f aca="false">IF(P193="","",P193)</f>
        <v/>
      </c>
      <c r="E193" s="411" t="str">
        <f aca="false">IF(Q193="","",Q193)</f>
        <v/>
      </c>
      <c r="F193" s="411" t="str">
        <f aca="false">IF(R193="","",R193)</f>
        <v/>
      </c>
      <c r="G193" s="411" t="str">
        <f aca="false">IF(S193="","",S193)</f>
        <v/>
      </c>
      <c r="H193" s="412" t="str">
        <f aca="false">IF(T193="","",T193)</f>
        <v/>
      </c>
      <c r="I193" s="413" t="str">
        <f aca="false">IF(U193="","",U193)</f>
        <v/>
      </c>
      <c r="J193" s="84"/>
      <c r="K193" s="84"/>
      <c r="L193" s="84"/>
      <c r="M193" s="268"/>
      <c r="O193" s="356" t="s">
        <v>463</v>
      </c>
      <c r="P193" s="387" t="str">
        <f aca="false">IF(OR(P183="",$P$155=""),"",P183/$P$155)</f>
        <v/>
      </c>
      <c r="Q193" s="388" t="str">
        <f aca="false">IF(OR(Q183="",$P$155=""),"",Q183/$P$155)</f>
        <v/>
      </c>
      <c r="R193" s="388" t="str">
        <f aca="false">IF(OR(R183="",$P$155=""),"",R183/$P$155)</f>
        <v/>
      </c>
      <c r="S193" s="388" t="str">
        <f aca="false">IF(OR(S183="",$P$155=""),"",S183/$P$155)</f>
        <v/>
      </c>
      <c r="T193" s="388" t="str">
        <f aca="false">IF(OR(T183="",$P$155=""),"",T183/$P$155)</f>
        <v/>
      </c>
      <c r="U193" s="389" t="str">
        <f aca="false">IF(OR(U183="",$P$155=""),"",U183/$P$155)</f>
        <v/>
      </c>
      <c r="V193" s="84"/>
      <c r="W193" s="84"/>
      <c r="X193" s="84"/>
      <c r="Y193" s="358"/>
      <c r="AA193" s="197"/>
      <c r="AB193" s="197"/>
      <c r="AC193" s="84"/>
      <c r="AD193" s="84"/>
      <c r="AE193" s="197"/>
      <c r="AF193" s="197"/>
      <c r="AG193" s="197"/>
      <c r="AH193" s="197"/>
      <c r="AI193" s="197"/>
      <c r="AJ193" s="197"/>
      <c r="AK193" s="197"/>
      <c r="AL193" s="197"/>
    </row>
    <row r="194" customFormat="false" ht="14.15" hidden="false" customHeight="true" outlineLevel="0" collapsed="false">
      <c r="A194" s="146" t="n">
        <v>58</v>
      </c>
      <c r="B194" s="422"/>
      <c r="C194" s="163" t="s">
        <v>476</v>
      </c>
      <c r="D194" s="396" t="str">
        <f aca="false">IF(P194="","",P194)</f>
        <v/>
      </c>
      <c r="E194" s="397" t="str">
        <f aca="false">IF(Q194="","",Q194)</f>
        <v/>
      </c>
      <c r="F194" s="397" t="str">
        <f aca="false">IF(R194="","",R194)</f>
        <v/>
      </c>
      <c r="G194" s="397" t="str">
        <f aca="false">IF(S194="","",S194)</f>
        <v/>
      </c>
      <c r="H194" s="417" t="str">
        <f aca="false">IF(T194="","",T194)</f>
        <v/>
      </c>
      <c r="I194" s="398" t="str">
        <f aca="false">IF(U194="","",U194)</f>
        <v/>
      </c>
      <c r="J194" s="84"/>
      <c r="K194" s="84"/>
      <c r="L194" s="84"/>
      <c r="M194" s="268"/>
      <c r="O194" s="356" t="s">
        <v>476</v>
      </c>
      <c r="P194" s="390" t="str">
        <f aca="false">IF(OR(P184="",$P$155=""),"",P184/$P$155)</f>
        <v/>
      </c>
      <c r="Q194" s="391" t="str">
        <f aca="false">IF(OR(Q184="",$P$155=""),"",Q184/$P$155)</f>
        <v/>
      </c>
      <c r="R194" s="391" t="str">
        <f aca="false">IF(OR(R184="",$P$155=""),"",R184/$P$155)</f>
        <v/>
      </c>
      <c r="S194" s="391" t="str">
        <f aca="false">IF(OR(S184="",$P$155=""),"",S184/$P$155)</f>
        <v/>
      </c>
      <c r="T194" s="391" t="str">
        <f aca="false">IF(OR(T184="",$P$155=""),"",T184/$P$155)</f>
        <v/>
      </c>
      <c r="U194" s="392" t="str">
        <f aca="false">IF(OR(U184="",$P$155=""),"",U184/$P$155)</f>
        <v/>
      </c>
      <c r="V194" s="84"/>
      <c r="W194" s="84"/>
      <c r="X194" s="84"/>
      <c r="Y194" s="358"/>
      <c r="AA194" s="84"/>
      <c r="AB194" s="84"/>
      <c r="AC194" s="84"/>
      <c r="AD194" s="84"/>
      <c r="AE194" s="84"/>
      <c r="AF194" s="84"/>
      <c r="AG194" s="84"/>
      <c r="AH194" s="84"/>
      <c r="AI194" s="84"/>
      <c r="AJ194" s="84"/>
      <c r="AK194" s="84"/>
      <c r="AL194" s="84"/>
    </row>
    <row r="195" customFormat="false" ht="14.15" hidden="false" customHeight="true" outlineLevel="0" collapsed="false">
      <c r="A195" s="146" t="n">
        <v>59</v>
      </c>
      <c r="B195" s="422"/>
      <c r="C195" s="163" t="s">
        <v>436</v>
      </c>
      <c r="D195" s="423" t="str">
        <f aca="false">IF(OR(D190="",D191="",D192="",D193="",D194=""),"",IF($O$34=1,IF(AND(D190&lt;=0.02,D191&lt;=0.02,D192&lt;=0.02,D193&lt;=0.02,D194&lt;=0.01),"YES","NO"),IF(AND(D190&lt;=0.02,D191&lt;=0.02,D192&lt;=0.04,D193&lt;=0.02,D194&lt;=0.01),"YES","NO")))</f>
        <v/>
      </c>
      <c r="E195" s="419" t="str">
        <f aca="false">IF(OR(E190="",E191="",E192="",E193="",E194=""),"",IF($O$34=1,IF(AND(E190&lt;=0.02,E191&lt;=0.02,E192&lt;=0.02,E193&lt;=0.02,E194&lt;=0.01),"YES","NO"),IF(AND(E190&lt;=0.02,E191&lt;=0.02,E192&lt;=0.04,E193&lt;=0.02,E194&lt;=0.01),"YES","NO")))</f>
        <v/>
      </c>
      <c r="F195" s="419" t="str">
        <f aca="false">IF(OR(F190="",F191="",F192="",F193="",F194=""),"",IF($O$34=1,IF(AND(F190&lt;=0.02,F191&lt;=0.02,F192&lt;=0.02,F193&lt;=0.02,F194&lt;=0.01),"YES","NO"),IF(AND(F190&lt;=0.02,F191&lt;=0.02,F192&lt;=0.04,F193&lt;=0.02,F194&lt;=0.01),"YES","NO")))</f>
        <v/>
      </c>
      <c r="G195" s="419" t="str">
        <f aca="false">IF(OR(G190="",G191="",G192="",G193="",G194=""),"",IF($O$34=1,IF(AND(G190&lt;=0.02,G191&lt;=0.02,G192&lt;=0.02,G193&lt;=0.02,G194&lt;=0.01),"YES","NO"),IF(AND(G190&lt;=0.02,G191&lt;=0.02,G192&lt;=0.04,G193&lt;=0.02,G194&lt;=0.01),"YES","NO")))</f>
        <v/>
      </c>
      <c r="H195" s="420" t="str">
        <f aca="false">IF(OR(H190="",H191="",H192="",H193="",H194=""),"",IF($O$34=1,IF(AND(H190&lt;=0.02,H191&lt;=0.02,H192&lt;=0.02,H193&lt;=0.02,H194&lt;=0.01),"YES","NO"),IF(AND(H190&lt;=0.02,H191&lt;=0.02,H192&lt;=0.04,H193&lt;=0.02,H194&lt;=0.01),"YES","NO")))</f>
        <v/>
      </c>
      <c r="I195" s="421" t="str">
        <f aca="false">IF(OR(I190="",I191="",I192="",I193="",I194=""),"",IF($O$34=1,IF(AND(I190&lt;=0.02,I191&lt;=0.02,I192&lt;=0.02,I193&lt;=0.02,I194&lt;=0.01),"YES","NO"),IF(AND(I190&lt;=0.02,I191&lt;=0.02,I192&lt;=0.04,I193&lt;=0.02,I194&lt;=0.01),"YES","NO")))</f>
        <v/>
      </c>
      <c r="J195" s="84"/>
      <c r="K195" s="84"/>
      <c r="L195" s="84"/>
      <c r="M195" s="268"/>
      <c r="O195" s="227"/>
      <c r="P195" s="290" t="s">
        <v>351</v>
      </c>
      <c r="Q195" s="84"/>
      <c r="R195" s="84"/>
      <c r="S195" s="84"/>
      <c r="T195" s="84"/>
      <c r="U195" s="84"/>
      <c r="V195" s="84"/>
      <c r="W195" s="84"/>
      <c r="X195" s="84"/>
      <c r="Y195" s="160"/>
      <c r="AA195" s="84"/>
      <c r="AB195" s="84"/>
      <c r="AC195" s="84"/>
      <c r="AD195" s="84"/>
      <c r="AE195" s="84"/>
      <c r="AF195" s="84"/>
      <c r="AG195" s="84"/>
      <c r="AH195" s="84"/>
      <c r="AI195" s="84"/>
      <c r="AJ195" s="84"/>
      <c r="AK195" s="84"/>
      <c r="AL195" s="84"/>
    </row>
    <row r="196" customFormat="false" ht="14.15" hidden="false" customHeight="true" outlineLevel="0" collapsed="false">
      <c r="A196" s="146" t="n">
        <v>60</v>
      </c>
      <c r="B196" s="422"/>
      <c r="C196" s="276" t="s">
        <v>418</v>
      </c>
      <c r="D196" s="155" t="s">
        <v>481</v>
      </c>
      <c r="E196" s="84"/>
      <c r="F196" s="84"/>
      <c r="G196" s="84"/>
      <c r="H196" s="84"/>
      <c r="I196" s="84"/>
      <c r="J196" s="84"/>
      <c r="K196" s="84"/>
      <c r="L196" s="84"/>
      <c r="M196" s="268"/>
      <c r="O196" s="227"/>
      <c r="P196" s="290" t="s">
        <v>482</v>
      </c>
      <c r="Q196" s="84"/>
      <c r="R196" s="84"/>
      <c r="S196" s="84"/>
      <c r="T196" s="84"/>
      <c r="U196" s="84"/>
      <c r="V196" s="84"/>
      <c r="W196" s="84"/>
      <c r="X196" s="84"/>
      <c r="Y196" s="160"/>
      <c r="AA196" s="84"/>
      <c r="AB196" s="84"/>
      <c r="AC196" s="84"/>
      <c r="AD196" s="84"/>
      <c r="AE196" s="84"/>
      <c r="AF196" s="84"/>
      <c r="AG196" s="84"/>
      <c r="AH196" s="84"/>
      <c r="AI196" s="84"/>
      <c r="AJ196" s="84"/>
      <c r="AK196" s="84"/>
      <c r="AL196" s="84"/>
    </row>
    <row r="197" customFormat="false" ht="14.15" hidden="false" customHeight="true" outlineLevel="0" collapsed="false">
      <c r="A197" s="146" t="n">
        <v>61</v>
      </c>
      <c r="B197" s="422"/>
      <c r="D197" s="155" t="s">
        <v>483</v>
      </c>
      <c r="E197" s="84"/>
      <c r="F197" s="84"/>
      <c r="G197" s="84"/>
      <c r="H197" s="84"/>
      <c r="I197" s="84"/>
      <c r="J197" s="84"/>
      <c r="K197" s="84"/>
      <c r="L197" s="84"/>
      <c r="M197" s="268"/>
      <c r="O197" s="378"/>
      <c r="P197" s="84"/>
      <c r="Q197" s="84"/>
      <c r="R197" s="84"/>
      <c r="S197" s="84"/>
      <c r="T197" s="84"/>
      <c r="U197" s="84"/>
      <c r="V197" s="84"/>
      <c r="W197" s="84"/>
      <c r="X197" s="84"/>
      <c r="Y197" s="160"/>
      <c r="AA197" s="84"/>
      <c r="AB197" s="84"/>
      <c r="AC197" s="84"/>
      <c r="AD197" s="84"/>
      <c r="AE197" s="84"/>
      <c r="AF197" s="84"/>
      <c r="AG197" s="84"/>
      <c r="AH197" s="84"/>
      <c r="AI197" s="84"/>
      <c r="AJ197" s="84"/>
      <c r="AK197" s="84"/>
      <c r="AL197" s="84"/>
    </row>
    <row r="198" customFormat="false" ht="14.15" hidden="false" customHeight="true" outlineLevel="0" collapsed="false">
      <c r="A198" s="146" t="n">
        <v>62</v>
      </c>
      <c r="B198" s="422"/>
      <c r="D198" s="155" t="s">
        <v>484</v>
      </c>
      <c r="E198" s="84"/>
      <c r="F198" s="84"/>
      <c r="G198" s="84"/>
      <c r="H198" s="84"/>
      <c r="I198" s="84"/>
      <c r="J198" s="84"/>
      <c r="K198" s="84"/>
      <c r="L198" s="84"/>
      <c r="M198" s="268"/>
      <c r="O198" s="158"/>
      <c r="P198" s="270" t="s">
        <v>418</v>
      </c>
      <c r="Q198" s="155" t="s">
        <v>483</v>
      </c>
      <c r="U198" s="197"/>
      <c r="V198" s="197"/>
      <c r="W198" s="197"/>
      <c r="X198" s="197"/>
      <c r="Y198" s="160"/>
      <c r="AA198" s="84"/>
      <c r="AB198" s="84"/>
      <c r="AC198" s="84"/>
      <c r="AD198" s="84"/>
      <c r="AE198" s="84"/>
      <c r="AF198" s="84"/>
      <c r="AG198" s="84"/>
      <c r="AH198" s="84"/>
      <c r="AI198" s="84"/>
      <c r="AJ198" s="84"/>
      <c r="AK198" s="84"/>
      <c r="AL198" s="84"/>
    </row>
    <row r="199" customFormat="false" ht="14.15" hidden="false" customHeight="true" outlineLevel="0" collapsed="false">
      <c r="A199" s="146" t="n">
        <v>63</v>
      </c>
      <c r="B199" s="422"/>
      <c r="D199" s="155" t="s">
        <v>485</v>
      </c>
      <c r="E199" s="84"/>
      <c r="F199" s="84"/>
      <c r="G199" s="84"/>
      <c r="H199" s="84"/>
      <c r="I199" s="84"/>
      <c r="J199" s="84"/>
      <c r="K199" s="84"/>
      <c r="L199" s="84"/>
      <c r="M199" s="268"/>
      <c r="O199" s="158"/>
      <c r="Q199" s="155" t="s">
        <v>484</v>
      </c>
      <c r="Y199" s="160"/>
      <c r="AA199" s="84"/>
      <c r="AB199" s="84"/>
      <c r="AC199" s="84"/>
      <c r="AD199" s="84"/>
      <c r="AE199" s="84"/>
      <c r="AF199" s="84"/>
      <c r="AG199" s="84"/>
      <c r="AH199" s="84"/>
      <c r="AI199" s="84"/>
      <c r="AJ199" s="84"/>
      <c r="AK199" s="84"/>
      <c r="AL199" s="84"/>
    </row>
    <row r="200" customFormat="false" ht="14.15" hidden="false" customHeight="true" outlineLevel="0" collapsed="false">
      <c r="A200" s="146" t="n">
        <v>64</v>
      </c>
      <c r="B200" s="422"/>
      <c r="D200" s="155" t="s">
        <v>486</v>
      </c>
      <c r="E200" s="84"/>
      <c r="F200" s="84"/>
      <c r="G200" s="84"/>
      <c r="H200" s="84"/>
      <c r="I200" s="84"/>
      <c r="J200" s="84"/>
      <c r="K200" s="84"/>
      <c r="L200" s="84"/>
      <c r="M200" s="268"/>
      <c r="O200" s="158"/>
      <c r="Q200" s="155" t="s">
        <v>485</v>
      </c>
      <c r="Y200" s="160"/>
      <c r="AA200" s="84"/>
      <c r="AB200" s="84"/>
      <c r="AC200" s="84"/>
      <c r="AD200" s="84"/>
      <c r="AE200" s="84"/>
      <c r="AF200" s="84"/>
      <c r="AG200" s="84"/>
      <c r="AH200" s="84"/>
      <c r="AI200" s="84"/>
      <c r="AJ200" s="84"/>
      <c r="AK200" s="84"/>
      <c r="AL200" s="84"/>
    </row>
    <row r="201" customFormat="false" ht="14.15" hidden="false" customHeight="true" outlineLevel="0" collapsed="false">
      <c r="A201" s="146" t="n">
        <v>65</v>
      </c>
      <c r="B201" s="422"/>
      <c r="C201" s="197"/>
      <c r="D201" s="424" t="s">
        <v>487</v>
      </c>
      <c r="E201" s="84"/>
      <c r="F201" s="84"/>
      <c r="G201" s="84"/>
      <c r="H201" s="84"/>
      <c r="I201" s="84"/>
      <c r="J201" s="84"/>
      <c r="K201" s="84"/>
      <c r="L201" s="84"/>
      <c r="M201" s="268"/>
      <c r="O201" s="158"/>
      <c r="Q201" s="155" t="s">
        <v>486</v>
      </c>
      <c r="Y201" s="160"/>
      <c r="AA201" s="84"/>
      <c r="AB201" s="84"/>
      <c r="AC201" s="84"/>
      <c r="AD201" s="84"/>
      <c r="AE201" s="84"/>
      <c r="AF201" s="84"/>
      <c r="AG201" s="84"/>
      <c r="AH201" s="84"/>
      <c r="AI201" s="84"/>
      <c r="AJ201" s="84"/>
      <c r="AK201" s="84"/>
      <c r="AL201" s="84"/>
    </row>
    <row r="202" customFormat="false" ht="14.15" hidden="false" customHeight="true" outlineLevel="0" collapsed="false">
      <c r="A202" s="146" t="n">
        <v>66</v>
      </c>
      <c r="B202" s="425"/>
      <c r="C202" s="426"/>
      <c r="D202" s="426"/>
      <c r="E202" s="426"/>
      <c r="F202" s="426"/>
      <c r="G202" s="426"/>
      <c r="H202" s="426"/>
      <c r="I202" s="426"/>
      <c r="J202" s="426"/>
      <c r="K202" s="426"/>
      <c r="L202" s="426"/>
      <c r="M202" s="427"/>
      <c r="O202" s="158"/>
      <c r="Q202" s="155" t="s">
        <v>487</v>
      </c>
      <c r="Y202" s="160"/>
      <c r="AA202" s="84"/>
      <c r="AB202" s="84"/>
      <c r="AC202" s="84"/>
      <c r="AD202" s="84"/>
      <c r="AE202" s="84"/>
      <c r="AF202" s="84"/>
      <c r="AG202" s="84"/>
      <c r="AH202" s="84"/>
      <c r="AI202" s="84"/>
      <c r="AJ202" s="84"/>
      <c r="AK202" s="84"/>
      <c r="AL202" s="84"/>
    </row>
    <row r="203" customFormat="false" ht="14.15" hidden="false" customHeight="true" outlineLevel="0" collapsed="false">
      <c r="A203" s="146" t="n">
        <v>67</v>
      </c>
      <c r="C203" s="270" t="s">
        <v>217</v>
      </c>
      <c r="D203" s="271" t="str">
        <f aca="false">IF($P$7="","",$P$7)</f>
        <v/>
      </c>
      <c r="E203" s="155"/>
      <c r="F203" s="155"/>
      <c r="G203" s="155"/>
      <c r="H203" s="155"/>
      <c r="I203" s="155"/>
      <c r="J203" s="155"/>
      <c r="K203" s="155"/>
      <c r="L203" s="270" t="s">
        <v>218</v>
      </c>
      <c r="M203" s="272" t="str">
        <f aca="false">IF($X$7="","",$X$7)</f>
        <v>Eugene Mah</v>
      </c>
      <c r="O203" s="168"/>
      <c r="P203" s="169"/>
      <c r="Q203" s="428"/>
      <c r="R203" s="169"/>
      <c r="S203" s="169"/>
      <c r="T203" s="169"/>
      <c r="U203" s="169"/>
      <c r="V203" s="169"/>
      <c r="W203" s="169"/>
      <c r="X203" s="169"/>
      <c r="Y203" s="170"/>
      <c r="AA203" s="84"/>
      <c r="AB203" s="84"/>
      <c r="AC203" s="84"/>
      <c r="AD203" s="84"/>
      <c r="AE203" s="84"/>
      <c r="AF203" s="84"/>
      <c r="AG203" s="84"/>
      <c r="AH203" s="84"/>
      <c r="AI203" s="84"/>
      <c r="AJ203" s="84"/>
      <c r="AK203" s="84"/>
      <c r="AL203" s="84"/>
    </row>
    <row r="204" customFormat="false" ht="14.15" hidden="false" customHeight="true" outlineLevel="0" collapsed="false">
      <c r="A204" s="146" t="n">
        <v>68</v>
      </c>
      <c r="C204" s="270" t="s">
        <v>324</v>
      </c>
      <c r="D204" s="273" t="str">
        <f aca="false">IF($R$14="","",$R$14)</f>
        <v/>
      </c>
      <c r="E204" s="155"/>
      <c r="F204" s="155"/>
      <c r="G204" s="155"/>
      <c r="H204" s="155"/>
      <c r="I204" s="155"/>
      <c r="J204" s="155"/>
      <c r="K204" s="155"/>
      <c r="L204" s="270" t="s">
        <v>241</v>
      </c>
      <c r="M204" s="274" t="str">
        <f aca="false">IF($R$13="","",$R$13)</f>
        <v/>
      </c>
      <c r="O204" s="316" t="s">
        <v>384</v>
      </c>
      <c r="Y204" s="160"/>
      <c r="AA204" s="84"/>
      <c r="AB204" s="84"/>
      <c r="AC204" s="84"/>
      <c r="AD204" s="84"/>
      <c r="AE204" s="84"/>
      <c r="AF204" s="84"/>
      <c r="AG204" s="84"/>
      <c r="AH204" s="84"/>
      <c r="AI204" s="84"/>
      <c r="AJ204" s="84"/>
      <c r="AK204" s="84"/>
      <c r="AL204" s="84"/>
    </row>
    <row r="205" customFormat="false" ht="14.15" hidden="false" customHeight="true" outlineLevel="0" collapsed="false">
      <c r="A205" s="146" t="n">
        <v>1</v>
      </c>
      <c r="M205" s="275" t="str">
        <f aca="false">$H$2</f>
        <v>Medical University of South Carolina</v>
      </c>
      <c r="O205" s="158"/>
      <c r="P205" s="163" t="s">
        <v>488</v>
      </c>
      <c r="Q205" s="333"/>
      <c r="R205" s="333"/>
      <c r="S205" s="333"/>
      <c r="T205" s="84"/>
      <c r="U205" s="84"/>
      <c r="V205" s="84"/>
      <c r="W205" s="84"/>
      <c r="X205" s="84"/>
      <c r="Y205" s="160"/>
      <c r="AA205" s="84"/>
      <c r="AB205" s="84"/>
      <c r="AC205" s="84"/>
      <c r="AD205" s="84"/>
      <c r="AE205" s="84"/>
      <c r="AF205" s="84"/>
      <c r="AG205" s="84"/>
      <c r="AH205" s="84"/>
      <c r="AI205" s="84"/>
      <c r="AJ205" s="84"/>
      <c r="AK205" s="84"/>
      <c r="AL205" s="84"/>
    </row>
    <row r="206" customFormat="false" ht="14.15" hidden="false" customHeight="true" outlineLevel="0" collapsed="false">
      <c r="A206" s="146" t="n">
        <v>2</v>
      </c>
      <c r="H206" s="179" t="s">
        <v>275</v>
      </c>
      <c r="M206" s="276" t="str">
        <f aca="false">$H$5</f>
        <v>Mammography System Compliance Inspection</v>
      </c>
      <c r="O206" s="158"/>
      <c r="P206" s="163" t="s">
        <v>254</v>
      </c>
      <c r="Q206" s="333"/>
      <c r="R206" s="333"/>
      <c r="S206" s="333"/>
      <c r="Y206" s="160"/>
      <c r="AA206" s="84"/>
      <c r="AB206" s="84"/>
      <c r="AC206" s="84"/>
      <c r="AD206" s="84"/>
      <c r="AE206" s="84"/>
      <c r="AF206" s="84"/>
      <c r="AG206" s="84"/>
      <c r="AH206" s="84"/>
      <c r="AI206" s="84"/>
      <c r="AJ206" s="84"/>
      <c r="AK206" s="84"/>
      <c r="AL206" s="84"/>
    </row>
    <row r="207" customFormat="false" ht="14.15" hidden="false" customHeight="true" outlineLevel="0" collapsed="false">
      <c r="A207" s="146" t="n">
        <v>3</v>
      </c>
      <c r="B207" s="187"/>
      <c r="C207" s="189" t="str">
        <f aca="false">O215</f>
        <v>AEC Thickness Tracking – 2D</v>
      </c>
      <c r="D207" s="188"/>
      <c r="E207" s="188"/>
      <c r="F207" s="188"/>
      <c r="G207" s="188"/>
      <c r="H207" s="188"/>
      <c r="I207" s="188"/>
      <c r="J207" s="188"/>
      <c r="K207" s="188"/>
      <c r="L207" s="188"/>
      <c r="M207" s="190"/>
      <c r="O207" s="158"/>
      <c r="P207" s="163" t="s">
        <v>391</v>
      </c>
      <c r="Q207" s="333"/>
      <c r="R207" s="333"/>
      <c r="S207" s="333"/>
      <c r="Y207" s="160"/>
      <c r="AA207" s="84"/>
      <c r="AB207" s="84"/>
      <c r="AC207" s="84"/>
      <c r="AD207" s="84"/>
      <c r="AE207" s="84"/>
      <c r="AF207" s="84"/>
      <c r="AG207" s="84"/>
      <c r="AH207" s="84"/>
      <c r="AI207" s="84"/>
      <c r="AJ207" s="84"/>
      <c r="AK207" s="84"/>
      <c r="AL207" s="84"/>
    </row>
    <row r="208" customFormat="false" ht="14.15" hidden="false" customHeight="true" outlineLevel="0" collapsed="false">
      <c r="A208" s="146" t="n">
        <v>4</v>
      </c>
      <c r="B208" s="196"/>
      <c r="C208" s="163" t="s">
        <v>489</v>
      </c>
      <c r="D208" s="429" t="str">
        <f aca="false">IF(P216="","",P216)</f>
        <v/>
      </c>
      <c r="F208" s="163" t="s">
        <v>490</v>
      </c>
      <c r="G208" s="429" t="str">
        <f aca="false">IF(S216="","",S216)</f>
        <v/>
      </c>
      <c r="M208" s="200"/>
      <c r="O208" s="158"/>
      <c r="P208" s="163" t="s">
        <v>434</v>
      </c>
      <c r="Q208" s="333"/>
      <c r="R208" s="333"/>
      <c r="S208" s="333"/>
      <c r="Y208" s="160"/>
      <c r="AA208" s="84"/>
      <c r="AB208" s="84"/>
      <c r="AC208" s="84"/>
      <c r="AD208" s="84"/>
      <c r="AE208" s="84"/>
      <c r="AF208" s="84"/>
      <c r="AG208" s="84"/>
      <c r="AH208" s="84"/>
      <c r="AI208" s="84"/>
      <c r="AJ208" s="84"/>
      <c r="AK208" s="84"/>
      <c r="AL208" s="84"/>
    </row>
    <row r="209" customFormat="false" ht="14.15" hidden="false" customHeight="true" outlineLevel="0" collapsed="false">
      <c r="A209" s="146" t="n">
        <v>5</v>
      </c>
      <c r="B209" s="196"/>
      <c r="D209" s="143" t="s">
        <v>272</v>
      </c>
      <c r="I209" s="143" t="s">
        <v>491</v>
      </c>
      <c r="K209" s="145"/>
      <c r="M209" s="200"/>
      <c r="O209" s="158"/>
      <c r="P209" s="163" t="s">
        <v>492</v>
      </c>
      <c r="Q209" s="333"/>
      <c r="R209" s="333"/>
      <c r="S209" s="333"/>
      <c r="Y209" s="160"/>
      <c r="AA209" s="84"/>
      <c r="AB209" s="84"/>
      <c r="AC209" s="84"/>
      <c r="AD209" s="84"/>
      <c r="AE209" s="84"/>
      <c r="AF209" s="84"/>
      <c r="AG209" s="84"/>
      <c r="AH209" s="84"/>
      <c r="AI209" s="84"/>
      <c r="AJ209" s="84"/>
      <c r="AK209" s="84"/>
      <c r="AL209" s="84"/>
    </row>
    <row r="210" customFormat="false" ht="14.15" hidden="false" customHeight="true" outlineLevel="0" collapsed="false">
      <c r="A210" s="146" t="n">
        <v>6</v>
      </c>
      <c r="B210" s="196"/>
      <c r="D210" s="143" t="s">
        <v>493</v>
      </c>
      <c r="E210" s="143" t="s">
        <v>229</v>
      </c>
      <c r="F210" s="143" t="s">
        <v>494</v>
      </c>
      <c r="G210" s="143" t="s">
        <v>274</v>
      </c>
      <c r="H210" s="143" t="s">
        <v>495</v>
      </c>
      <c r="I210" s="143" t="s">
        <v>496</v>
      </c>
      <c r="J210" s="143" t="s">
        <v>497</v>
      </c>
      <c r="K210" s="145"/>
      <c r="M210" s="200"/>
      <c r="O210" s="158"/>
      <c r="P210" s="163" t="s">
        <v>436</v>
      </c>
      <c r="Q210" s="220" t="str">
        <f aca="false">IF(Q209="","",IF(AND(Q205="2D",Q209&gt;=7),"Pass",IF(AND(Q205="3D",Q209&gt;=3),"Pass","Fail")))</f>
        <v/>
      </c>
      <c r="R210" s="220" t="str">
        <f aca="false">IF(R209="","",IF(AND(R205="2D",R209&gt;=7),"Pass",IF(AND(R205="3D",R209&gt;=3),"Pass","Fail")))</f>
        <v/>
      </c>
      <c r="S210" s="220" t="str">
        <f aca="false">IF(S209="","",IF(AND(S205="2D",S209&gt;=7),"Pass",IF(AND(S205="3D",S209&gt;=3),"Pass","Fail")))</f>
        <v/>
      </c>
      <c r="Y210" s="160"/>
      <c r="AA210" s="84"/>
      <c r="AB210" s="84"/>
      <c r="AC210" s="84"/>
      <c r="AD210" s="84"/>
      <c r="AE210" s="84"/>
      <c r="AF210" s="84"/>
      <c r="AG210" s="84"/>
      <c r="AH210" s="84"/>
      <c r="AI210" s="84"/>
      <c r="AJ210" s="84"/>
      <c r="AK210" s="84"/>
      <c r="AL210" s="84"/>
    </row>
    <row r="211" customFormat="false" ht="14.15" hidden="false" customHeight="true" outlineLevel="0" collapsed="false">
      <c r="A211" s="146" t="n">
        <v>7</v>
      </c>
      <c r="B211" s="196"/>
      <c r="D211" s="201" t="n">
        <f aca="false">IF(P219="","",P219)</f>
        <v>2</v>
      </c>
      <c r="E211" s="202" t="str">
        <f aca="false">IF(Q219="","",Q219)</f>
        <v/>
      </c>
      <c r="F211" s="202" t="str">
        <f aca="false">IF(R219="","",R219)</f>
        <v/>
      </c>
      <c r="G211" s="202" t="str">
        <f aca="false">IF(S219="","",S219)</f>
        <v/>
      </c>
      <c r="H211" s="202" t="str">
        <f aca="false">IF(T219="","",T219)</f>
        <v/>
      </c>
      <c r="I211" s="202" t="str">
        <f aca="false">IF(V219="","",V219)</f>
        <v/>
      </c>
      <c r="J211" s="395" t="str">
        <f aca="false">IF(W219="","",W219)</f>
        <v/>
      </c>
      <c r="K211" s="145"/>
      <c r="M211" s="200"/>
      <c r="O211" s="158"/>
      <c r="P211" s="163" t="s">
        <v>498</v>
      </c>
      <c r="Q211" s="430" t="str">
        <f aca="false">IF(AB94="","",AB94)</f>
        <v/>
      </c>
      <c r="R211" s="430" t="str">
        <f aca="false">IF(AB95="","",AB95)</f>
        <v/>
      </c>
      <c r="S211" s="430" t="str">
        <f aca="false">IF(AB96="","",AB96)</f>
        <v/>
      </c>
      <c r="T211" s="84"/>
      <c r="U211" s="84"/>
      <c r="V211" s="84"/>
      <c r="W211" s="84"/>
      <c r="X211" s="84"/>
      <c r="Y211" s="160"/>
      <c r="AA211" s="84"/>
      <c r="AB211" s="84"/>
      <c r="AC211" s="84"/>
      <c r="AD211" s="84"/>
      <c r="AE211" s="84"/>
      <c r="AF211" s="84"/>
      <c r="AG211" s="84"/>
      <c r="AH211" s="84"/>
      <c r="AI211" s="84"/>
      <c r="AJ211" s="84"/>
      <c r="AK211" s="84"/>
      <c r="AL211" s="84"/>
    </row>
    <row r="212" customFormat="false" ht="14.15" hidden="false" customHeight="true" outlineLevel="0" collapsed="false">
      <c r="A212" s="146" t="n">
        <v>8</v>
      </c>
      <c r="B212" s="196"/>
      <c r="D212" s="219" t="n">
        <f aca="false">IF(P220="","",P220)</f>
        <v>4</v>
      </c>
      <c r="E212" s="220" t="str">
        <f aca="false">IF(Q220="","",Q220)</f>
        <v/>
      </c>
      <c r="F212" s="220" t="str">
        <f aca="false">IF(R220="","",R220)</f>
        <v/>
      </c>
      <c r="G212" s="220" t="str">
        <f aca="false">IF(S220="","",S220)</f>
        <v/>
      </c>
      <c r="H212" s="220" t="str">
        <f aca="false">IF(T220="","",T220)</f>
        <v/>
      </c>
      <c r="I212" s="220" t="str">
        <f aca="false">IF(V220="","",V220)</f>
        <v/>
      </c>
      <c r="J212" s="413" t="str">
        <f aca="false">IF(W220="","",W220)</f>
        <v/>
      </c>
      <c r="K212" s="145"/>
      <c r="M212" s="200"/>
      <c r="O212" s="158"/>
      <c r="P212" s="84"/>
      <c r="Q212" s="84"/>
      <c r="R212" s="84"/>
      <c r="S212" s="84"/>
      <c r="T212" s="84"/>
      <c r="U212" s="84"/>
      <c r="V212" s="84"/>
      <c r="W212" s="84"/>
      <c r="X212" s="84"/>
      <c r="Y212" s="160"/>
      <c r="AA212" s="84"/>
      <c r="AB212" s="84"/>
      <c r="AC212" s="84"/>
      <c r="AD212" s="84"/>
      <c r="AE212" s="84"/>
      <c r="AF212" s="84"/>
      <c r="AG212" s="84"/>
      <c r="AH212" s="84"/>
      <c r="AI212" s="84"/>
      <c r="AJ212" s="84"/>
      <c r="AK212" s="84"/>
      <c r="AL212" s="84"/>
    </row>
    <row r="213" customFormat="false" ht="14.15" hidden="false" customHeight="true" outlineLevel="0" collapsed="false">
      <c r="A213" s="146" t="n">
        <v>9</v>
      </c>
      <c r="B213" s="196"/>
      <c r="D213" s="219" t="n">
        <f aca="false">IF(P221="","",P221)</f>
        <v>4</v>
      </c>
      <c r="E213" s="220" t="n">
        <f aca="false">IF(Q221="","",Q221)</f>
        <v>0</v>
      </c>
      <c r="F213" s="220" t="n">
        <f aca="false">IF(R221="","",R221)</f>
        <v>0</v>
      </c>
      <c r="G213" s="220" t="str">
        <f aca="false">IF(S221="","",S221)</f>
        <v/>
      </c>
      <c r="H213" s="220" t="str">
        <f aca="false">IF(T221="","",T221)</f>
        <v/>
      </c>
      <c r="I213" s="220" t="str">
        <f aca="false">IF(V221="","",V221)</f>
        <v/>
      </c>
      <c r="J213" s="413" t="str">
        <f aca="false">IF(W221="","",W221)</f>
        <v/>
      </c>
      <c r="K213" s="145"/>
      <c r="M213" s="200"/>
      <c r="O213" s="158"/>
      <c r="P213" s="431" t="s">
        <v>418</v>
      </c>
      <c r="Q213" s="424" t="s">
        <v>499</v>
      </c>
      <c r="R213" s="197"/>
      <c r="S213" s="197"/>
      <c r="T213" s="197"/>
      <c r="U213" s="197"/>
      <c r="V213" s="197"/>
      <c r="W213" s="197"/>
      <c r="X213" s="197"/>
      <c r="Y213" s="160"/>
      <c r="AA213" s="84"/>
      <c r="AB213" s="84"/>
      <c r="AC213" s="84"/>
      <c r="AD213" s="84"/>
      <c r="AE213" s="84"/>
      <c r="AF213" s="84"/>
      <c r="AG213" s="84"/>
      <c r="AH213" s="84"/>
      <c r="AI213" s="84"/>
      <c r="AJ213" s="84"/>
      <c r="AK213" s="84"/>
      <c r="AL213" s="84"/>
    </row>
    <row r="214" customFormat="false" ht="14.15" hidden="false" customHeight="true" outlineLevel="0" collapsed="false">
      <c r="A214" s="146" t="n">
        <v>10</v>
      </c>
      <c r="B214" s="196"/>
      <c r="D214" s="219" t="n">
        <f aca="false">IF(P222="","",P222)</f>
        <v>4</v>
      </c>
      <c r="E214" s="220" t="n">
        <f aca="false">IF(Q222="","",Q222)</f>
        <v>0</v>
      </c>
      <c r="F214" s="220" t="n">
        <f aca="false">IF(R222="","",R222)</f>
        <v>0</v>
      </c>
      <c r="G214" s="220" t="str">
        <f aca="false">IF(S222="","",S222)</f>
        <v/>
      </c>
      <c r="H214" s="220" t="str">
        <f aca="false">IF(T222="","",T222)</f>
        <v/>
      </c>
      <c r="I214" s="220" t="str">
        <f aca="false">IF(V222="","",V222)</f>
        <v/>
      </c>
      <c r="J214" s="413" t="str">
        <f aca="false">IF(W222="","",W222)</f>
        <v/>
      </c>
      <c r="K214" s="145"/>
      <c r="M214" s="200"/>
      <c r="O214" s="168"/>
      <c r="P214" s="169"/>
      <c r="Q214" s="428" t="s">
        <v>500</v>
      </c>
      <c r="R214" s="169"/>
      <c r="S214" s="169"/>
      <c r="T214" s="169"/>
      <c r="U214" s="169"/>
      <c r="V214" s="169"/>
      <c r="W214" s="169"/>
      <c r="X214" s="169"/>
      <c r="Y214" s="170"/>
      <c r="AA214" s="143"/>
      <c r="AB214" s="143"/>
      <c r="AC214" s="143"/>
    </row>
    <row r="215" customFormat="false" ht="14.15" hidden="false" customHeight="true" outlineLevel="0" collapsed="false">
      <c r="A215" s="146" t="n">
        <v>11</v>
      </c>
      <c r="B215" s="196"/>
      <c r="D215" s="219" t="n">
        <f aca="false">IF(P223="","",P223)</f>
        <v>4</v>
      </c>
      <c r="E215" s="220" t="n">
        <f aca="false">IF(Q223="","",Q223)</f>
        <v>0</v>
      </c>
      <c r="F215" s="220" t="n">
        <f aca="false">IF(R223="","",R223)</f>
        <v>0</v>
      </c>
      <c r="G215" s="220" t="str">
        <f aca="false">IF(S223="","",S223)</f>
        <v/>
      </c>
      <c r="H215" s="220" t="str">
        <f aca="false">IF(T223="","",T223)</f>
        <v/>
      </c>
      <c r="I215" s="220" t="str">
        <f aca="false">IF(V223="","",V223)</f>
        <v/>
      </c>
      <c r="J215" s="413" t="str">
        <f aca="false">IF(W223="","",W223)</f>
        <v/>
      </c>
      <c r="K215" s="145"/>
      <c r="M215" s="200"/>
      <c r="O215" s="316" t="s">
        <v>501</v>
      </c>
      <c r="Y215" s="160"/>
      <c r="AA215" s="143"/>
      <c r="AB215" s="143"/>
      <c r="AC215" s="143"/>
    </row>
    <row r="216" customFormat="false" ht="14.15" hidden="false" customHeight="true" outlineLevel="0" collapsed="false">
      <c r="A216" s="146" t="n">
        <v>12</v>
      </c>
      <c r="B216" s="196"/>
      <c r="D216" s="219" t="n">
        <f aca="false">IF(P224="","",P224)</f>
        <v>6</v>
      </c>
      <c r="E216" s="220" t="str">
        <f aca="false">IF(Q224="","",Q224)</f>
        <v/>
      </c>
      <c r="F216" s="220" t="str">
        <f aca="false">IF(R224="","",R224)</f>
        <v/>
      </c>
      <c r="G216" s="220" t="str">
        <f aca="false">IF(S224="","",S224)</f>
        <v/>
      </c>
      <c r="H216" s="220" t="str">
        <f aca="false">IF(T224="","",T224)</f>
        <v/>
      </c>
      <c r="I216" s="220" t="str">
        <f aca="false">IF(V224="","",V224)</f>
        <v/>
      </c>
      <c r="J216" s="413" t="str">
        <f aca="false">IF(W224="","",W224)</f>
        <v/>
      </c>
      <c r="K216" s="145"/>
      <c r="M216" s="200"/>
      <c r="O216" s="158" t="s">
        <v>489</v>
      </c>
      <c r="P216" s="432"/>
      <c r="R216" s="163" t="s">
        <v>490</v>
      </c>
      <c r="S216" s="317"/>
      <c r="U216" s="433" t="s">
        <v>502</v>
      </c>
      <c r="V216" s="317"/>
      <c r="W216" s="144" t="s">
        <v>503</v>
      </c>
      <c r="Y216" s="160"/>
      <c r="AA216" s="143"/>
      <c r="AB216" s="143"/>
      <c r="AC216" s="143"/>
    </row>
    <row r="217" customFormat="false" ht="14.15" hidden="false" customHeight="true" outlineLevel="0" collapsed="false">
      <c r="A217" s="146" t="n">
        <v>13</v>
      </c>
      <c r="B217" s="196"/>
      <c r="D217" s="219" t="n">
        <f aca="false">IF(P225="","",P225)</f>
        <v>8</v>
      </c>
      <c r="E217" s="220" t="str">
        <f aca="false">IF(Q225="","",Q225)</f>
        <v/>
      </c>
      <c r="F217" s="220" t="str">
        <f aca="false">IF(R225="","",R225)</f>
        <v/>
      </c>
      <c r="G217" s="220" t="str">
        <f aca="false">IF(S225="","",S225)</f>
        <v/>
      </c>
      <c r="H217" s="220" t="str">
        <f aca="false">IF(T225="","",T225)</f>
        <v/>
      </c>
      <c r="I217" s="220" t="str">
        <f aca="false">IF(V225="","",V225)</f>
        <v/>
      </c>
      <c r="J217" s="413" t="str">
        <f aca="false">IF(W225="","",W225)</f>
        <v/>
      </c>
      <c r="K217" s="145"/>
      <c r="M217" s="200"/>
      <c r="O217" s="158"/>
      <c r="P217" s="143" t="s">
        <v>272</v>
      </c>
      <c r="U217" s="143" t="s">
        <v>504</v>
      </c>
      <c r="V217" s="143" t="s">
        <v>491</v>
      </c>
      <c r="Y217" s="160"/>
    </row>
    <row r="218" customFormat="false" ht="14.15" hidden="false" customHeight="true" outlineLevel="0" collapsed="false">
      <c r="A218" s="146" t="n">
        <v>14</v>
      </c>
      <c r="B218" s="196"/>
      <c r="D218" s="281" t="n">
        <f aca="false">IF(P226="","",P226)</f>
        <v>4</v>
      </c>
      <c r="E218" s="282" t="str">
        <f aca="false">IF(Q226="","",Q226)</f>
        <v/>
      </c>
      <c r="F218" s="282" t="str">
        <f aca="false">IF(R226="","",R226)</f>
        <v/>
      </c>
      <c r="G218" s="282" t="str">
        <f aca="false">IF(S226="","",S226)</f>
        <v/>
      </c>
      <c r="H218" s="282" t="str">
        <f aca="false">IF(T226="","",T226)</f>
        <v/>
      </c>
      <c r="I218" s="282" t="str">
        <f aca="false">IF(V226="","",V226)</f>
        <v/>
      </c>
      <c r="J218" s="398" t="str">
        <f aca="false">IF(W226="","",W226)</f>
        <v/>
      </c>
      <c r="K218" s="145"/>
      <c r="M218" s="200"/>
      <c r="O218" s="158"/>
      <c r="P218" s="143" t="s">
        <v>493</v>
      </c>
      <c r="Q218" s="143" t="s">
        <v>229</v>
      </c>
      <c r="R218" s="143" t="s">
        <v>494</v>
      </c>
      <c r="S218" s="143" t="s">
        <v>274</v>
      </c>
      <c r="T218" s="143" t="s">
        <v>495</v>
      </c>
      <c r="U218" s="143" t="s">
        <v>495</v>
      </c>
      <c r="V218" s="143" t="s">
        <v>496</v>
      </c>
      <c r="W218" s="143" t="s">
        <v>497</v>
      </c>
      <c r="Y218" s="160"/>
    </row>
    <row r="219" customFormat="false" ht="14.15" hidden="false" customHeight="true" outlineLevel="0" collapsed="false">
      <c r="A219" s="146" t="n">
        <v>15</v>
      </c>
      <c r="B219" s="196"/>
      <c r="G219" s="163" t="s">
        <v>505</v>
      </c>
      <c r="H219" s="434" t="str">
        <f aca="false">IF(U227="","",U227)</f>
        <v/>
      </c>
      <c r="J219" s="434" t="str">
        <f aca="false">IF(W227="","",W227)</f>
        <v/>
      </c>
      <c r="K219" s="145"/>
      <c r="M219" s="200"/>
      <c r="O219" s="158"/>
      <c r="P219" s="435" t="n">
        <v>2</v>
      </c>
      <c r="Q219" s="436"/>
      <c r="R219" s="437"/>
      <c r="S219" s="437"/>
      <c r="T219" s="437"/>
      <c r="U219" s="438" t="str">
        <f aca="false">IF(T219="","",IF($V$216=-1,T219,T219/VLOOKUP(P219,Tables!$A$130:$H$134,MATCH($V$216,Tables!$A$130:$H$130))))</f>
        <v/>
      </c>
      <c r="V219" s="437"/>
      <c r="W219" s="395" t="str">
        <f aca="false">IF(OR(U219="",$U$227=""),"",ABS((U219-$U$227)/$U$227))</f>
        <v/>
      </c>
      <c r="Y219" s="160"/>
    </row>
    <row r="220" customFormat="false" ht="14.15" hidden="false" customHeight="true" outlineLevel="0" collapsed="false">
      <c r="A220" s="146" t="n">
        <v>16</v>
      </c>
      <c r="B220" s="196"/>
      <c r="D220" s="276" t="s">
        <v>418</v>
      </c>
      <c r="E220" s="155" t="s">
        <v>506</v>
      </c>
      <c r="M220" s="200"/>
      <c r="O220" s="158"/>
      <c r="P220" s="439" t="n">
        <v>4</v>
      </c>
      <c r="Q220" s="440"/>
      <c r="R220" s="315"/>
      <c r="S220" s="315"/>
      <c r="T220" s="315"/>
      <c r="U220" s="441" t="str">
        <f aca="false">IF(T220="","",IF($V$216=-1,T220,T220/VLOOKUP(P220,Tables!$A$130:$H$134,MATCH($V$216,Tables!$A$130:$H$130))))</f>
        <v/>
      </c>
      <c r="V220" s="315"/>
      <c r="W220" s="413" t="str">
        <f aca="false">IF(OR(U220="",$U$227=""),"",ABS((U220-$U$227)/$U$227))</f>
        <v/>
      </c>
      <c r="Y220" s="160"/>
    </row>
    <row r="221" customFormat="false" ht="14.15" hidden="false" customHeight="true" outlineLevel="0" collapsed="false">
      <c r="A221" s="146" t="n">
        <v>17</v>
      </c>
      <c r="B221" s="196"/>
      <c r="M221" s="200"/>
      <c r="O221" s="158"/>
      <c r="P221" s="439" t="n">
        <v>4</v>
      </c>
      <c r="Q221" s="249" t="n">
        <f aca="false">Q220</f>
        <v>0</v>
      </c>
      <c r="R221" s="250" t="n">
        <f aca="false">R220</f>
        <v>0</v>
      </c>
      <c r="S221" s="315"/>
      <c r="T221" s="315"/>
      <c r="U221" s="441" t="str">
        <f aca="false">IF(T221="","",IF($V$216=-1,T221,T221/VLOOKUP(P221,Tables!$A$130:$H$134,MATCH($V$216,Tables!$A$130:$H$130))))</f>
        <v/>
      </c>
      <c r="V221" s="315"/>
      <c r="W221" s="413" t="str">
        <f aca="false">IF(OR(U221="",$U$227=""),"",ABS((U221-$U$227)/$U$227))</f>
        <v/>
      </c>
      <c r="Y221" s="160"/>
    </row>
    <row r="222" customFormat="false" ht="14.15" hidden="false" customHeight="true" outlineLevel="0" collapsed="false">
      <c r="A222" s="146" t="n">
        <v>18</v>
      </c>
      <c r="B222" s="422"/>
      <c r="C222" s="216" t="str">
        <f aca="false">O230</f>
        <v>AEC Thickness Tracking – 3D</v>
      </c>
      <c r="D222" s="84"/>
      <c r="E222" s="84"/>
      <c r="F222" s="84"/>
      <c r="G222" s="84"/>
      <c r="H222" s="84"/>
      <c r="I222" s="84"/>
      <c r="J222" s="84"/>
      <c r="K222" s="84"/>
      <c r="L222" s="84"/>
      <c r="M222" s="268"/>
      <c r="O222" s="158"/>
      <c r="P222" s="439" t="n">
        <v>4</v>
      </c>
      <c r="Q222" s="249" t="n">
        <f aca="false">Q221</f>
        <v>0</v>
      </c>
      <c r="R222" s="250" t="n">
        <f aca="false">R221</f>
        <v>0</v>
      </c>
      <c r="S222" s="315"/>
      <c r="T222" s="315"/>
      <c r="U222" s="441" t="str">
        <f aca="false">IF(T222="","",IF($V$216=-1,T222,T222/VLOOKUP(P222,Tables!$A$130:$H$134,MATCH($V$216,Tables!$A$130:$H$130))))</f>
        <v/>
      </c>
      <c r="V222" s="315"/>
      <c r="W222" s="413" t="str">
        <f aca="false">IF(OR(U222="",$U$227=""),"",ABS((U222-$U$227)/$U$227))</f>
        <v/>
      </c>
      <c r="Y222" s="160"/>
    </row>
    <row r="223" customFormat="false" ht="14.15" hidden="false" customHeight="true" outlineLevel="0" collapsed="false">
      <c r="A223" s="146" t="n">
        <v>19</v>
      </c>
      <c r="B223" s="422"/>
      <c r="C223" s="163" t="s">
        <v>489</v>
      </c>
      <c r="D223" s="429" t="str">
        <f aca="false">IF(P231="","",P231)</f>
        <v/>
      </c>
      <c r="F223" s="163" t="s">
        <v>490</v>
      </c>
      <c r="G223" s="429" t="str">
        <f aca="false">IF(S231="","",S231)</f>
        <v/>
      </c>
      <c r="K223" s="84"/>
      <c r="L223" s="84"/>
      <c r="M223" s="268"/>
      <c r="O223" s="158"/>
      <c r="P223" s="439" t="n">
        <v>4</v>
      </c>
      <c r="Q223" s="249" t="n">
        <f aca="false">Q222</f>
        <v>0</v>
      </c>
      <c r="R223" s="250" t="n">
        <f aca="false">R222</f>
        <v>0</v>
      </c>
      <c r="S223" s="315"/>
      <c r="T223" s="315"/>
      <c r="U223" s="441" t="str">
        <f aca="false">IF(T223="","",IF($V$216=-1,T223,T223/VLOOKUP(P223,Tables!$A$130:$H$134,MATCH($V$216,Tables!$A$130:$H$130))))</f>
        <v/>
      </c>
      <c r="V223" s="315"/>
      <c r="W223" s="413" t="str">
        <f aca="false">IF(OR(U223="",$U$227=""),"",ABS((U223-$U$227)/$U$227))</f>
        <v/>
      </c>
      <c r="Y223" s="160"/>
      <c r="Z223" s="84"/>
      <c r="AA223" s="84"/>
      <c r="AB223" s="84"/>
      <c r="AC223" s="84"/>
    </row>
    <row r="224" customFormat="false" ht="14.15" hidden="false" customHeight="true" outlineLevel="0" collapsed="false">
      <c r="A224" s="146" t="n">
        <v>20</v>
      </c>
      <c r="B224" s="422"/>
      <c r="D224" s="143" t="s">
        <v>272</v>
      </c>
      <c r="I224" s="143" t="s">
        <v>491</v>
      </c>
      <c r="K224" s="84"/>
      <c r="L224" s="84"/>
      <c r="M224" s="268"/>
      <c r="O224" s="158"/>
      <c r="P224" s="439" t="n">
        <v>6</v>
      </c>
      <c r="Q224" s="440"/>
      <c r="R224" s="315"/>
      <c r="S224" s="315"/>
      <c r="T224" s="442"/>
      <c r="U224" s="441" t="str">
        <f aca="false">IF(T224="","",IF($V$216=-1,T224,T224/VLOOKUP(P224,Tables!$A$130:$H$134,MATCH($V$216,Tables!$A$130:$H$130))))</f>
        <v/>
      </c>
      <c r="V224" s="315"/>
      <c r="W224" s="413" t="str">
        <f aca="false">IF(OR(U224="",$U$227=""),"",ABS((U224-$U$227)/$U$227))</f>
        <v/>
      </c>
      <c r="Y224" s="160"/>
      <c r="Z224" s="84"/>
      <c r="AA224" s="84"/>
      <c r="AB224" s="84"/>
      <c r="AC224" s="84"/>
    </row>
    <row r="225" customFormat="false" ht="14.15" hidden="false" customHeight="true" outlineLevel="0" collapsed="false">
      <c r="A225" s="146" t="n">
        <v>21</v>
      </c>
      <c r="B225" s="422"/>
      <c r="D225" s="143" t="s">
        <v>493</v>
      </c>
      <c r="E225" s="143" t="s">
        <v>229</v>
      </c>
      <c r="F225" s="143" t="s">
        <v>494</v>
      </c>
      <c r="G225" s="143" t="s">
        <v>274</v>
      </c>
      <c r="H225" s="143" t="s">
        <v>495</v>
      </c>
      <c r="I225" s="143" t="s">
        <v>496</v>
      </c>
      <c r="J225" s="143" t="s">
        <v>497</v>
      </c>
      <c r="K225" s="84"/>
      <c r="L225" s="84"/>
      <c r="M225" s="268"/>
      <c r="O225" s="158"/>
      <c r="P225" s="439" t="n">
        <v>8</v>
      </c>
      <c r="Q225" s="440"/>
      <c r="R225" s="315"/>
      <c r="S225" s="315"/>
      <c r="T225" s="442"/>
      <c r="U225" s="441" t="str">
        <f aca="false">IF(T225="","",IF($V$216=-1,T225,T225/VLOOKUP(P225,Tables!$A$130:$H$134,MATCH($V$216,Tables!$A$130:$H$130))))</f>
        <v/>
      </c>
      <c r="V225" s="315"/>
      <c r="W225" s="413" t="str">
        <f aca="false">IF(OR(U225="",$U$227=""),"",ABS((U225-$U$227)/$U$227))</f>
        <v/>
      </c>
      <c r="Y225" s="160"/>
      <c r="Z225" s="84"/>
      <c r="AA225" s="84"/>
      <c r="AB225" s="84"/>
      <c r="AC225" s="84"/>
    </row>
    <row r="226" customFormat="false" ht="14.15" hidden="false" customHeight="true" outlineLevel="0" collapsed="false">
      <c r="A226" s="146" t="n">
        <v>22</v>
      </c>
      <c r="B226" s="422"/>
      <c r="D226" s="201" t="n">
        <f aca="false">IF(P234="","",P234)</f>
        <v>2</v>
      </c>
      <c r="E226" s="202" t="str">
        <f aca="false">IF(Q234="","",Q234)</f>
        <v/>
      </c>
      <c r="F226" s="202" t="str">
        <f aca="false">IF(R234="","",R234)</f>
        <v/>
      </c>
      <c r="G226" s="202" t="str">
        <f aca="false">IF(S234="","",S234)</f>
        <v/>
      </c>
      <c r="H226" s="202" t="str">
        <f aca="false">IF(T234="","",T234)</f>
        <v/>
      </c>
      <c r="I226" s="202" t="str">
        <f aca="false">IF(V234="","",V234)</f>
        <v/>
      </c>
      <c r="J226" s="395" t="str">
        <f aca="false">IF(W234="","",W234)</f>
        <v/>
      </c>
      <c r="K226" s="84"/>
      <c r="L226" s="84"/>
      <c r="M226" s="268"/>
      <c r="O226" s="356" t="s">
        <v>507</v>
      </c>
      <c r="P226" s="443" t="n">
        <v>4</v>
      </c>
      <c r="Q226" s="444"/>
      <c r="R226" s="445"/>
      <c r="S226" s="445"/>
      <c r="T226" s="446"/>
      <c r="U226" s="447" t="str">
        <f aca="false">IF(T226="","",IF($V$216=-1,T226,T226/VLOOKUP(P226,Tables!$A$130:$H$134,MATCH($V$216,Tables!$A$130:$H$130))))</f>
        <v/>
      </c>
      <c r="V226" s="445"/>
      <c r="W226" s="398" t="str">
        <f aca="false">IF(OR(U226="",$U$227=""),"",ABS((U226-$U$227)/$U$227))</f>
        <v/>
      </c>
      <c r="Y226" s="160"/>
      <c r="Z226" s="84"/>
      <c r="AA226" s="84"/>
      <c r="AB226" s="84"/>
      <c r="AC226" s="84"/>
    </row>
    <row r="227" customFormat="false" ht="14.15" hidden="false" customHeight="true" outlineLevel="0" collapsed="false">
      <c r="A227" s="146" t="n">
        <v>23</v>
      </c>
      <c r="B227" s="422"/>
      <c r="D227" s="219" t="n">
        <f aca="false">IF(P235="","",P235)</f>
        <v>4</v>
      </c>
      <c r="E227" s="220" t="str">
        <f aca="false">IF(Q235="","",Q235)</f>
        <v/>
      </c>
      <c r="F227" s="220" t="str">
        <f aca="false">IF(R235="","",R235)</f>
        <v/>
      </c>
      <c r="G227" s="220" t="str">
        <f aca="false">IF(S235="","",S235)</f>
        <v/>
      </c>
      <c r="H227" s="220" t="str">
        <f aca="false">IF(T235="","",T235)</f>
        <v/>
      </c>
      <c r="I227" s="220" t="str">
        <f aca="false">IF(V235="","",V235)</f>
        <v/>
      </c>
      <c r="J227" s="413" t="str">
        <f aca="false">IF(W235="","",W235)</f>
        <v/>
      </c>
      <c r="K227" s="84"/>
      <c r="L227" s="84"/>
      <c r="M227" s="268"/>
      <c r="O227" s="158"/>
      <c r="S227" s="84"/>
      <c r="T227" s="163" t="s">
        <v>505</v>
      </c>
      <c r="U227" s="448" t="str">
        <f aca="false">IF(U219="","",IF(O35=1,AVERAGE(U219:U225),AVERAGE(U219:U226)))</f>
        <v/>
      </c>
      <c r="W227" s="449" t="str">
        <f aca="false">IF(W219="","",IF(MAX(W219:W226)&gt;0.1,"Fail","Pass"))</f>
        <v/>
      </c>
      <c r="Y227" s="160"/>
      <c r="Z227" s="84"/>
      <c r="AA227" s="84"/>
      <c r="AB227" s="84"/>
      <c r="AC227" s="84"/>
    </row>
    <row r="228" customFormat="false" ht="14.15" hidden="false" customHeight="true" outlineLevel="0" collapsed="false">
      <c r="A228" s="146" t="n">
        <v>24</v>
      </c>
      <c r="B228" s="422"/>
      <c r="D228" s="219" t="n">
        <f aca="false">IF(P236="","",P236)</f>
        <v>4</v>
      </c>
      <c r="E228" s="220" t="n">
        <f aca="false">IF(Q236="","",Q236)</f>
        <v>0</v>
      </c>
      <c r="F228" s="220" t="n">
        <f aca="false">IF(R236="","",R236)</f>
        <v>0</v>
      </c>
      <c r="G228" s="220" t="str">
        <f aca="false">IF(S236="","",S236)</f>
        <v/>
      </c>
      <c r="H228" s="220" t="str">
        <f aca="false">IF(T236="","",T236)</f>
        <v/>
      </c>
      <c r="I228" s="220" t="str">
        <f aca="false">IF(V236="","",V236)</f>
        <v/>
      </c>
      <c r="J228" s="413" t="str">
        <f aca="false">IF(W236="","",W236)</f>
        <v/>
      </c>
      <c r="K228" s="84"/>
      <c r="L228" s="84"/>
      <c r="M228" s="268"/>
      <c r="O228" s="158"/>
      <c r="P228" s="270" t="s">
        <v>418</v>
      </c>
      <c r="Q228" s="155" t="s">
        <v>506</v>
      </c>
      <c r="Y228" s="160"/>
      <c r="Z228" s="84"/>
      <c r="AA228" s="84"/>
      <c r="AB228" s="84"/>
      <c r="AC228" s="84"/>
    </row>
    <row r="229" customFormat="false" ht="14.15" hidden="false" customHeight="true" outlineLevel="0" collapsed="false">
      <c r="A229" s="146" t="n">
        <v>25</v>
      </c>
      <c r="B229" s="422"/>
      <c r="D229" s="219" t="n">
        <f aca="false">IF(P237="","",P237)</f>
        <v>4</v>
      </c>
      <c r="E229" s="220" t="n">
        <f aca="false">IF(Q237="","",Q237)</f>
        <v>0</v>
      </c>
      <c r="F229" s="220" t="n">
        <f aca="false">IF(R237="","",R237)</f>
        <v>0</v>
      </c>
      <c r="G229" s="220" t="str">
        <f aca="false">IF(S237="","",S237)</f>
        <v/>
      </c>
      <c r="H229" s="220" t="str">
        <f aca="false">IF(T237="","",T237)</f>
        <v/>
      </c>
      <c r="I229" s="220" t="str">
        <f aca="false">IF(V237="","",V237)</f>
        <v/>
      </c>
      <c r="J229" s="413" t="str">
        <f aca="false">IF(W237="","",W237)</f>
        <v/>
      </c>
      <c r="K229" s="84"/>
      <c r="L229" s="84"/>
      <c r="M229" s="268"/>
      <c r="O229" s="158"/>
      <c r="Y229" s="160"/>
      <c r="Z229" s="84"/>
      <c r="AA229" s="84"/>
      <c r="AB229" s="84"/>
      <c r="AC229" s="84"/>
    </row>
    <row r="230" customFormat="false" ht="14.15" hidden="false" customHeight="true" outlineLevel="0" collapsed="false">
      <c r="A230" s="146" t="n">
        <v>26</v>
      </c>
      <c r="B230" s="422"/>
      <c r="D230" s="219" t="n">
        <f aca="false">IF(P238="","",P238)</f>
        <v>4</v>
      </c>
      <c r="E230" s="220" t="n">
        <f aca="false">IF(Q238="","",Q238)</f>
        <v>0</v>
      </c>
      <c r="F230" s="220" t="n">
        <f aca="false">IF(R238="","",R238)</f>
        <v>0</v>
      </c>
      <c r="G230" s="220" t="str">
        <f aca="false">IF(S238="","",S238)</f>
        <v/>
      </c>
      <c r="H230" s="220" t="str">
        <f aca="false">IF(T238="","",T238)</f>
        <v/>
      </c>
      <c r="I230" s="220" t="str">
        <f aca="false">IF(V238="","",V238)</f>
        <v/>
      </c>
      <c r="J230" s="413" t="str">
        <f aca="false">IF(W238="","",W238)</f>
        <v/>
      </c>
      <c r="K230" s="84"/>
      <c r="L230" s="84"/>
      <c r="M230" s="268"/>
      <c r="O230" s="316" t="s">
        <v>508</v>
      </c>
      <c r="Y230" s="160"/>
      <c r="Z230" s="84"/>
      <c r="AA230" s="84"/>
      <c r="AB230" s="84"/>
      <c r="AC230" s="84"/>
    </row>
    <row r="231" customFormat="false" ht="14.15" hidden="false" customHeight="true" outlineLevel="0" collapsed="false">
      <c r="A231" s="146" t="n">
        <v>27</v>
      </c>
      <c r="B231" s="422"/>
      <c r="D231" s="219" t="n">
        <f aca="false">IF(P239="","",P239)</f>
        <v>6</v>
      </c>
      <c r="E231" s="220" t="str">
        <f aca="false">IF(Q239="","",Q239)</f>
        <v/>
      </c>
      <c r="F231" s="220" t="str">
        <f aca="false">IF(R239="","",R239)</f>
        <v/>
      </c>
      <c r="G231" s="220" t="str">
        <f aca="false">IF(S239="","",S239)</f>
        <v/>
      </c>
      <c r="H231" s="220" t="str">
        <f aca="false">IF(T239="","",T239)</f>
        <v/>
      </c>
      <c r="I231" s="220" t="str">
        <f aca="false">IF(V239="","",V239)</f>
        <v/>
      </c>
      <c r="J231" s="413" t="str">
        <f aca="false">IF(W239="","",W239)</f>
        <v/>
      </c>
      <c r="K231" s="84"/>
      <c r="L231" s="84"/>
      <c r="M231" s="268"/>
      <c r="O231" s="158" t="s">
        <v>489</v>
      </c>
      <c r="P231" s="432"/>
      <c r="R231" s="163" t="s">
        <v>490</v>
      </c>
      <c r="S231" s="317"/>
      <c r="U231" s="433" t="s">
        <v>502</v>
      </c>
      <c r="V231" s="317"/>
      <c r="Y231" s="160"/>
      <c r="Z231" s="84"/>
      <c r="AA231" s="84"/>
      <c r="AB231" s="84"/>
      <c r="AC231" s="84"/>
    </row>
    <row r="232" customFormat="false" ht="14.15" hidden="false" customHeight="true" outlineLevel="0" collapsed="false">
      <c r="A232" s="146" t="n">
        <v>28</v>
      </c>
      <c r="B232" s="422"/>
      <c r="D232" s="281" t="n">
        <f aca="false">IF(P240="","",P240)</f>
        <v>8</v>
      </c>
      <c r="E232" s="282" t="str">
        <f aca="false">IF(Q240="","",Q240)</f>
        <v/>
      </c>
      <c r="F232" s="282" t="str">
        <f aca="false">IF(R240="","",R240)</f>
        <v/>
      </c>
      <c r="G232" s="282" t="str">
        <f aca="false">IF(S240="","",S240)</f>
        <v/>
      </c>
      <c r="H232" s="282" t="str">
        <f aca="false">IF(T240="","",T240)</f>
        <v/>
      </c>
      <c r="I232" s="282" t="str">
        <f aca="false">IF(V240="","",V240)</f>
        <v/>
      </c>
      <c r="J232" s="398" t="str">
        <f aca="false">IF(W240="","",W240)</f>
        <v/>
      </c>
      <c r="K232" s="84"/>
      <c r="L232" s="84"/>
      <c r="M232" s="268"/>
      <c r="O232" s="158"/>
      <c r="P232" s="143" t="s">
        <v>272</v>
      </c>
      <c r="U232" s="143" t="s">
        <v>504</v>
      </c>
      <c r="V232" s="143" t="s">
        <v>491</v>
      </c>
      <c r="Y232" s="160"/>
      <c r="Z232" s="84"/>
      <c r="AA232" s="84"/>
      <c r="AB232" s="84"/>
      <c r="AC232" s="84"/>
    </row>
    <row r="233" customFormat="false" ht="14.15" hidden="false" customHeight="true" outlineLevel="0" collapsed="false">
      <c r="A233" s="146" t="n">
        <v>29</v>
      </c>
      <c r="B233" s="422"/>
      <c r="G233" s="163" t="s">
        <v>505</v>
      </c>
      <c r="H233" s="434" t="str">
        <f aca="false">IF(U241="","",U241)</f>
        <v/>
      </c>
      <c r="J233" s="434" t="str">
        <f aca="false">IF(W241="","",W241)</f>
        <v/>
      </c>
      <c r="K233" s="84"/>
      <c r="L233" s="84"/>
      <c r="M233" s="268"/>
      <c r="O233" s="158"/>
      <c r="P233" s="143" t="s">
        <v>493</v>
      </c>
      <c r="Q233" s="143" t="s">
        <v>229</v>
      </c>
      <c r="R233" s="143" t="s">
        <v>494</v>
      </c>
      <c r="S233" s="143" t="s">
        <v>274</v>
      </c>
      <c r="T233" s="143" t="s">
        <v>495</v>
      </c>
      <c r="U233" s="143" t="s">
        <v>495</v>
      </c>
      <c r="V233" s="143" t="s">
        <v>496</v>
      </c>
      <c r="W233" s="143" t="s">
        <v>497</v>
      </c>
      <c r="Y233" s="160"/>
      <c r="Z233" s="84"/>
      <c r="AA233" s="84"/>
      <c r="AB233" s="84"/>
      <c r="AC233" s="84"/>
    </row>
    <row r="234" customFormat="false" ht="14.15" hidden="false" customHeight="true" outlineLevel="0" collapsed="false">
      <c r="A234" s="146" t="n">
        <v>30</v>
      </c>
      <c r="B234" s="422"/>
      <c r="D234" s="276" t="s">
        <v>418</v>
      </c>
      <c r="E234" s="155" t="s">
        <v>506</v>
      </c>
      <c r="K234" s="84"/>
      <c r="L234" s="84"/>
      <c r="M234" s="268"/>
      <c r="O234" s="158"/>
      <c r="P234" s="435" t="n">
        <v>2</v>
      </c>
      <c r="Q234" s="436"/>
      <c r="R234" s="437"/>
      <c r="S234" s="437"/>
      <c r="T234" s="450"/>
      <c r="U234" s="438" t="str">
        <f aca="false">IF(T234="","",T234/VLOOKUP(P234,Tables!$A$148:$C$152,MATCH($V$231,Tables!$A$148:$C$148)))</f>
        <v/>
      </c>
      <c r="V234" s="437"/>
      <c r="W234" s="395" t="str">
        <f aca="false">IF(OR(U234="",$U$241=""),"",ABS((U234-$U$241)/$U$241))</f>
        <v/>
      </c>
      <c r="Y234" s="160"/>
      <c r="Z234" s="84"/>
      <c r="AA234" s="84"/>
      <c r="AB234" s="84"/>
      <c r="AC234" s="84"/>
    </row>
    <row r="235" customFormat="false" ht="14.15" hidden="false" customHeight="true" outlineLevel="0" collapsed="false">
      <c r="A235" s="146" t="n">
        <v>31</v>
      </c>
      <c r="B235" s="422"/>
      <c r="D235" s="84"/>
      <c r="E235" s="84"/>
      <c r="F235" s="84"/>
      <c r="G235" s="84"/>
      <c r="H235" s="84"/>
      <c r="I235" s="84"/>
      <c r="J235" s="84"/>
      <c r="K235" s="84"/>
      <c r="L235" s="84"/>
      <c r="M235" s="268"/>
      <c r="O235" s="158"/>
      <c r="P235" s="439" t="n">
        <v>4</v>
      </c>
      <c r="Q235" s="440"/>
      <c r="R235" s="315"/>
      <c r="S235" s="315"/>
      <c r="T235" s="442"/>
      <c r="U235" s="441" t="str">
        <f aca="false">IF(T235="","",T235/VLOOKUP(P235,Tables!$A$148:$C$152,MATCH($V$231,Tables!$A$148:$C$148)))</f>
        <v/>
      </c>
      <c r="V235" s="315"/>
      <c r="W235" s="413" t="str">
        <f aca="false">IF(OR(U235="",$U$241=""),"",ABS((U235-$U$241)/$U$241))</f>
        <v/>
      </c>
      <c r="Y235" s="160"/>
      <c r="Z235" s="84"/>
      <c r="AA235" s="84"/>
      <c r="AB235" s="84"/>
      <c r="AC235" s="84"/>
    </row>
    <row r="236" customFormat="false" ht="14.15" hidden="false" customHeight="true" outlineLevel="0" collapsed="false">
      <c r="A236" s="146" t="n">
        <v>32</v>
      </c>
      <c r="B236" s="196"/>
      <c r="C236" s="216" t="s">
        <v>509</v>
      </c>
      <c r="I236" s="143"/>
      <c r="M236" s="200"/>
      <c r="O236" s="158"/>
      <c r="P236" s="439" t="n">
        <v>4</v>
      </c>
      <c r="Q236" s="249" t="n">
        <f aca="false">Q235</f>
        <v>0</v>
      </c>
      <c r="R236" s="250" t="n">
        <f aca="false">R235</f>
        <v>0</v>
      </c>
      <c r="S236" s="315"/>
      <c r="T236" s="442"/>
      <c r="U236" s="441" t="str">
        <f aca="false">IF(T236="","",T236/VLOOKUP(P236,Tables!$A$148:$C$152,MATCH($V$231,Tables!$A$148:$C$148)))</f>
        <v/>
      </c>
      <c r="V236" s="315"/>
      <c r="W236" s="413" t="str">
        <f aca="false">IF(OR(U236="",$U$241=""),"",ABS((U236-$U$241)/$U$241))</f>
        <v/>
      </c>
      <c r="Y236" s="160"/>
      <c r="AA236" s="451"/>
    </row>
    <row r="237" customFormat="false" ht="14.15" hidden="false" customHeight="true" outlineLevel="0" collapsed="false">
      <c r="A237" s="146" t="n">
        <v>33</v>
      </c>
      <c r="B237" s="196"/>
      <c r="C237" s="163" t="s">
        <v>489</v>
      </c>
      <c r="D237" s="429" t="n">
        <f aca="false">IF(P246="","",P246)</f>
        <v>0</v>
      </c>
      <c r="F237" s="163" t="s">
        <v>490</v>
      </c>
      <c r="G237" s="330" t="n">
        <f aca="false">IF(S246="","",S246)</f>
        <v>0</v>
      </c>
      <c r="H237" s="143"/>
      <c r="I237" s="163" t="s">
        <v>391</v>
      </c>
      <c r="J237" s="330" t="str">
        <f aca="false">IF(Q248="","",Q248)</f>
        <v/>
      </c>
      <c r="M237" s="200"/>
      <c r="O237" s="158"/>
      <c r="P237" s="439" t="n">
        <v>4</v>
      </c>
      <c r="Q237" s="249" t="n">
        <f aca="false">Q236</f>
        <v>0</v>
      </c>
      <c r="R237" s="250" t="n">
        <f aca="false">R236</f>
        <v>0</v>
      </c>
      <c r="S237" s="315"/>
      <c r="T237" s="442"/>
      <c r="U237" s="441" t="str">
        <f aca="false">IF(T237="","",T237/VLOOKUP(P237,Tables!$A$148:$C$152,MATCH($V$231,Tables!$A$148:$C$148)))</f>
        <v/>
      </c>
      <c r="V237" s="315"/>
      <c r="W237" s="413" t="str">
        <f aca="false">IF(OR(U237="",$U$241=""),"",ABS((U237-$U$241)/$U$241))</f>
        <v/>
      </c>
      <c r="Y237" s="160"/>
      <c r="AA237" s="451"/>
    </row>
    <row r="238" customFormat="false" ht="14.15" hidden="false" customHeight="true" outlineLevel="0" collapsed="false">
      <c r="A238" s="146" t="n">
        <v>34</v>
      </c>
      <c r="B238" s="196"/>
      <c r="D238" s="145"/>
      <c r="E238" s="145"/>
      <c r="F238" s="145"/>
      <c r="G238" s="143" t="s">
        <v>491</v>
      </c>
      <c r="H238" s="145"/>
      <c r="J238" s="145"/>
      <c r="M238" s="200"/>
      <c r="O238" s="158"/>
      <c r="P238" s="439" t="n">
        <v>4</v>
      </c>
      <c r="Q238" s="249" t="n">
        <f aca="false">Q237</f>
        <v>0</v>
      </c>
      <c r="R238" s="250" t="n">
        <f aca="false">R237</f>
        <v>0</v>
      </c>
      <c r="S238" s="315"/>
      <c r="T238" s="442"/>
      <c r="U238" s="441" t="str">
        <f aca="false">IF(T238="","",T238/VLOOKUP(P238,Tables!$A$148:$C$152,MATCH($V$231,Tables!$A$148:$C$148)))</f>
        <v/>
      </c>
      <c r="V238" s="315"/>
      <c r="W238" s="413" t="str">
        <f aca="false">IF(OR(U238="",$U$241=""),"",ABS((U238-$U$241)/$U$241))</f>
        <v/>
      </c>
      <c r="Y238" s="160"/>
      <c r="AA238" s="451"/>
    </row>
    <row r="239" customFormat="false" ht="14.15" hidden="false" customHeight="true" outlineLevel="0" collapsed="false">
      <c r="A239" s="146" t="n">
        <v>35</v>
      </c>
      <c r="B239" s="196"/>
      <c r="D239" s="201" t="s">
        <v>510</v>
      </c>
      <c r="E239" s="202" t="s">
        <v>274</v>
      </c>
      <c r="F239" s="202" t="s">
        <v>495</v>
      </c>
      <c r="G239" s="202" t="s">
        <v>496</v>
      </c>
      <c r="H239" s="202" t="s">
        <v>511</v>
      </c>
      <c r="I239" s="452" t="s">
        <v>512</v>
      </c>
      <c r="J239" s="145"/>
      <c r="M239" s="200"/>
      <c r="O239" s="158"/>
      <c r="P239" s="439" t="n">
        <v>6</v>
      </c>
      <c r="Q239" s="440"/>
      <c r="R239" s="315"/>
      <c r="S239" s="315"/>
      <c r="T239" s="442"/>
      <c r="U239" s="441" t="str">
        <f aca="false">IF(T239="","",T239/VLOOKUP(P239,Tables!$A$148:$C$152,MATCH($V$231,Tables!$A$148:$C$148)))</f>
        <v/>
      </c>
      <c r="V239" s="315"/>
      <c r="W239" s="413" t="str">
        <f aca="false">IF(OR(U239="",$U$241=""),"",ABS((U239-$U$241)/$U$241))</f>
        <v/>
      </c>
      <c r="Y239" s="160"/>
      <c r="AA239" s="451"/>
    </row>
    <row r="240" customFormat="false" ht="14.15" hidden="false" customHeight="true" outlineLevel="0" collapsed="false">
      <c r="A240" s="146" t="n">
        <v>36</v>
      </c>
      <c r="B240" s="196"/>
      <c r="D240" s="219" t="n">
        <f aca="false">P248</f>
        <v>-3</v>
      </c>
      <c r="E240" s="220" t="str">
        <f aca="false">IF(R248="","",R248)</f>
        <v/>
      </c>
      <c r="F240" s="220" t="str">
        <f aca="false">IF(S248="","",S248)</f>
        <v/>
      </c>
      <c r="G240" s="453" t="str">
        <f aca="false">IF(T248="","",T248)</f>
        <v/>
      </c>
      <c r="H240" s="453" t="str">
        <f aca="false">IF(U248="","",U248)</f>
        <v/>
      </c>
      <c r="I240" s="454" t="str">
        <f aca="false">IF(U248="","",IF(AND(U248&gt;=X248,U248&lt;=Y248),"Pass","Fail"))</f>
        <v/>
      </c>
      <c r="J240" s="145"/>
      <c r="M240" s="200"/>
      <c r="O240" s="158"/>
      <c r="P240" s="443" t="n">
        <v>8</v>
      </c>
      <c r="Q240" s="444"/>
      <c r="R240" s="445"/>
      <c r="S240" s="445"/>
      <c r="T240" s="446"/>
      <c r="U240" s="447" t="str">
        <f aca="false">IF(T240="","",T240/VLOOKUP(P240,Tables!$A$148:$C$152,MATCH($V$231,Tables!$A$148:$C$148)))</f>
        <v/>
      </c>
      <c r="V240" s="445"/>
      <c r="W240" s="398" t="str">
        <f aca="false">IF(OR(U240="",$U$241=""),"",ABS((U240-$U$241)/$U$241))</f>
        <v/>
      </c>
      <c r="Y240" s="160"/>
      <c r="AA240" s="451"/>
    </row>
    <row r="241" customFormat="false" ht="14.15" hidden="false" customHeight="true" outlineLevel="0" collapsed="false">
      <c r="A241" s="146" t="n">
        <v>37</v>
      </c>
      <c r="B241" s="196"/>
      <c r="D241" s="219" t="n">
        <f aca="false">P249</f>
        <v>-2</v>
      </c>
      <c r="E241" s="220" t="str">
        <f aca="false">IF(R249="","",R249)</f>
        <v/>
      </c>
      <c r="F241" s="220" t="str">
        <f aca="false">IF(S249="","",S249)</f>
        <v/>
      </c>
      <c r="G241" s="453" t="str">
        <f aca="false">IF(T249="","",T249)</f>
        <v/>
      </c>
      <c r="H241" s="453" t="str">
        <f aca="false">IF(U249="","",U249)</f>
        <v/>
      </c>
      <c r="I241" s="454" t="str">
        <f aca="false">IF(U249="","",IF(AND(U249&gt;=X249,U249&lt;=Y249),"Pass","Fail"))</f>
        <v/>
      </c>
      <c r="J241" s="145"/>
      <c r="M241" s="200"/>
      <c r="O241" s="158"/>
      <c r="S241" s="84"/>
      <c r="T241" s="163" t="s">
        <v>505</v>
      </c>
      <c r="U241" s="448" t="str">
        <f aca="false">IF(U234="","",AVERAGE(U234:U240))</f>
        <v/>
      </c>
      <c r="V241" s="455"/>
      <c r="W241" s="449" t="str">
        <f aca="false">IF(W234="","",IF(MAX(W234:W240)&gt;0.1,"Fail","Pass"))</f>
        <v/>
      </c>
      <c r="Y241" s="160"/>
    </row>
    <row r="242" customFormat="false" ht="14.15" hidden="false" customHeight="true" outlineLevel="0" collapsed="false">
      <c r="A242" s="146" t="n">
        <v>38</v>
      </c>
      <c r="B242" s="196"/>
      <c r="D242" s="219" t="n">
        <f aca="false">P250</f>
        <v>-1</v>
      </c>
      <c r="E242" s="220" t="str">
        <f aca="false">IF(R250="","",R250)</f>
        <v/>
      </c>
      <c r="F242" s="220" t="str">
        <f aca="false">IF(S250="","",S250)</f>
        <v/>
      </c>
      <c r="G242" s="220" t="str">
        <f aca="false">IF(T250="","",T250)</f>
        <v/>
      </c>
      <c r="H242" s="453" t="str">
        <f aca="false">IF(U250="","",U250)</f>
        <v/>
      </c>
      <c r="I242" s="454" t="str">
        <f aca="false">IF(U250="","",IF(AND(U250&gt;=X250,U250&lt;=Y250),"Pass","Fail"))</f>
        <v/>
      </c>
      <c r="J242" s="145"/>
      <c r="M242" s="200"/>
      <c r="O242" s="158"/>
      <c r="P242" s="270" t="s">
        <v>418</v>
      </c>
      <c r="Q242" s="155" t="s">
        <v>506</v>
      </c>
      <c r="W242" s="145"/>
      <c r="Y242" s="160"/>
    </row>
    <row r="243" customFormat="false" ht="14.15" hidden="false" customHeight="true" outlineLevel="0" collapsed="false">
      <c r="A243" s="146" t="n">
        <v>39</v>
      </c>
      <c r="B243" s="196"/>
      <c r="D243" s="219" t="n">
        <f aca="false">P251</f>
        <v>0</v>
      </c>
      <c r="E243" s="221" t="str">
        <f aca="false">IF(R251="","",R251)</f>
        <v/>
      </c>
      <c r="F243" s="456" t="str">
        <f aca="false">IF(S251="","",S251)</f>
        <v/>
      </c>
      <c r="G243" s="453" t="str">
        <f aca="false">IF(T251="","",T251)</f>
        <v/>
      </c>
      <c r="H243" s="453" t="str">
        <f aca="false">IF(U251="","",U251)</f>
        <v/>
      </c>
      <c r="I243" s="457"/>
      <c r="J243" s="145"/>
      <c r="M243" s="200"/>
      <c r="O243" s="158"/>
      <c r="P243" s="84"/>
      <c r="Q243" s="84"/>
      <c r="R243" s="84"/>
      <c r="S243" s="84"/>
      <c r="T243" s="84"/>
      <c r="U243" s="84"/>
      <c r="V243" s="84"/>
      <c r="Y243" s="160"/>
      <c r="AA243" s="84"/>
      <c r="AB243" s="84"/>
      <c r="AC243" s="84"/>
      <c r="AD243" s="84"/>
      <c r="AE243" s="84"/>
      <c r="AF243" s="84"/>
      <c r="AG243" s="84"/>
      <c r="AH243" s="84"/>
      <c r="AI243" s="84"/>
      <c r="AJ243" s="84"/>
      <c r="AK243" s="84"/>
      <c r="AL243" s="84"/>
    </row>
    <row r="244" customFormat="false" ht="14.15" hidden="false" customHeight="true" outlineLevel="0" collapsed="false">
      <c r="A244" s="146" t="n">
        <v>40</v>
      </c>
      <c r="B244" s="196"/>
      <c r="D244" s="219" t="n">
        <f aca="false">P252</f>
        <v>1</v>
      </c>
      <c r="E244" s="220" t="str">
        <f aca="false">IF(R252="","",R252)</f>
        <v/>
      </c>
      <c r="F244" s="220" t="str">
        <f aca="false">IF(S252="","",S252)</f>
        <v/>
      </c>
      <c r="G244" s="220" t="str">
        <f aca="false">IF(T252="","",T252)</f>
        <v/>
      </c>
      <c r="H244" s="453" t="str">
        <f aca="false">IF(U252="","",U252)</f>
        <v/>
      </c>
      <c r="I244" s="454" t="str">
        <f aca="false">IF(U252="","",IF(AND(U252&gt;=X252,U252&lt;=Y252),"Pass","Fail"))</f>
        <v/>
      </c>
      <c r="J244" s="145"/>
      <c r="M244" s="200"/>
      <c r="O244" s="158"/>
      <c r="P244" s="84"/>
      <c r="Q244" s="84"/>
      <c r="R244" s="84"/>
      <c r="S244" s="84"/>
      <c r="T244" s="84"/>
      <c r="U244" s="84"/>
      <c r="V244" s="84"/>
      <c r="W244" s="84"/>
      <c r="X244" s="84"/>
      <c r="Y244" s="160"/>
      <c r="Z244" s="84"/>
      <c r="AA244" s="84"/>
      <c r="AB244" s="84"/>
      <c r="AC244" s="84"/>
      <c r="AD244" s="84"/>
      <c r="AE244" s="84"/>
      <c r="AF244" s="84"/>
      <c r="AG244" s="84"/>
      <c r="AH244" s="84"/>
      <c r="AI244" s="84"/>
      <c r="AJ244" s="84"/>
      <c r="AK244" s="84"/>
      <c r="AL244" s="84"/>
    </row>
    <row r="245" customFormat="false" ht="14.15" hidden="false" customHeight="true" outlineLevel="0" collapsed="false">
      <c r="A245" s="146" t="n">
        <v>41</v>
      </c>
      <c r="B245" s="196"/>
      <c r="D245" s="219" t="n">
        <f aca="false">P253</f>
        <v>2</v>
      </c>
      <c r="E245" s="220" t="str">
        <f aca="false">IF(R253="","",R253)</f>
        <v/>
      </c>
      <c r="F245" s="220" t="str">
        <f aca="false">IF(S253="","",S253)</f>
        <v/>
      </c>
      <c r="G245" s="220" t="str">
        <f aca="false">IF(T253="","",T253)</f>
        <v/>
      </c>
      <c r="H245" s="453" t="str">
        <f aca="false">IF(U253="","",U253)</f>
        <v/>
      </c>
      <c r="I245" s="454" t="str">
        <f aca="false">IF(U253="","",IF(AND(U253&gt;=X253,U253&lt;=Y253),"Pass","Fail"))</f>
        <v/>
      </c>
      <c r="J245" s="145"/>
      <c r="M245" s="200"/>
      <c r="O245" s="316" t="s">
        <v>509</v>
      </c>
      <c r="Y245" s="160"/>
      <c r="Z245" s="84"/>
      <c r="AA245" s="84"/>
      <c r="AB245" s="84"/>
      <c r="AC245" s="84"/>
      <c r="AD245" s="84"/>
      <c r="AE245" s="84"/>
      <c r="AF245" s="84"/>
      <c r="AG245" s="84"/>
      <c r="AH245" s="84"/>
      <c r="AI245" s="84"/>
      <c r="AJ245" s="84"/>
      <c r="AK245" s="84"/>
      <c r="AL245" s="84"/>
    </row>
    <row r="246" customFormat="false" ht="14.15" hidden="false" customHeight="true" outlineLevel="0" collapsed="false">
      <c r="A246" s="146" t="n">
        <v>42</v>
      </c>
      <c r="B246" s="196"/>
      <c r="D246" s="219" t="n">
        <f aca="false">P254</f>
        <v>3</v>
      </c>
      <c r="E246" s="220" t="str">
        <f aca="false">IF(R254="","",R254)</f>
        <v/>
      </c>
      <c r="F246" s="220" t="str">
        <f aca="false">IF(S254="","",S254)</f>
        <v/>
      </c>
      <c r="G246" s="220" t="str">
        <f aca="false">IF(T254="","",T254)</f>
        <v/>
      </c>
      <c r="H246" s="453" t="str">
        <f aca="false">IF(U254="","",U254)</f>
        <v/>
      </c>
      <c r="I246" s="454" t="str">
        <f aca="false">IF(U254="","",IF(AND(U254&gt;=X254,U254&lt;=Y254),"Pass","Fail"))</f>
        <v/>
      </c>
      <c r="J246" s="145"/>
      <c r="M246" s="200"/>
      <c r="O246" s="158" t="s">
        <v>489</v>
      </c>
      <c r="P246" s="357" t="n">
        <f aca="false">P216</f>
        <v>0</v>
      </c>
      <c r="R246" s="163" t="s">
        <v>490</v>
      </c>
      <c r="S246" s="357" t="n">
        <f aca="false">S216</f>
        <v>0</v>
      </c>
      <c r="T246" s="143" t="s">
        <v>491</v>
      </c>
      <c r="U246" s="145"/>
      <c r="X246" s="458" t="str">
        <f aca="false">IF($O$34=1,AB246,Z246)</f>
        <v>Selenia</v>
      </c>
      <c r="Y246" s="458"/>
      <c r="Z246" s="143" t="s">
        <v>513</v>
      </c>
      <c r="AA246" s="143"/>
      <c r="AB246" s="143" t="s">
        <v>514</v>
      </c>
      <c r="AC246" s="143"/>
      <c r="AD246" s="84"/>
      <c r="AE246" s="84"/>
      <c r="AF246" s="84"/>
      <c r="AG246" s="84"/>
      <c r="AH246" s="84"/>
      <c r="AI246" s="84"/>
      <c r="AJ246" s="84"/>
      <c r="AK246" s="84"/>
      <c r="AL246" s="84"/>
    </row>
    <row r="247" customFormat="false" ht="14.15" hidden="false" customHeight="true" outlineLevel="0" collapsed="false">
      <c r="A247" s="146" t="n">
        <v>43</v>
      </c>
      <c r="B247" s="196"/>
      <c r="D247" s="281" t="n">
        <f aca="false">P255</f>
        <v>4</v>
      </c>
      <c r="E247" s="282" t="str">
        <f aca="false">IF(R255="","",R255)</f>
        <v/>
      </c>
      <c r="F247" s="282" t="str">
        <f aca="false">IF(S255="","",S255)</f>
        <v/>
      </c>
      <c r="G247" s="282" t="str">
        <f aca="false">IF(T255="","",T255)</f>
        <v/>
      </c>
      <c r="H247" s="459" t="str">
        <f aca="false">IF(U255="","",U255)</f>
        <v/>
      </c>
      <c r="I247" s="460" t="str">
        <f aca="false">IF(U255="","",IF(AND(U255&gt;=X255,U255&lt;=Y255),"Pass","Fail"))</f>
        <v/>
      </c>
      <c r="J247" s="145"/>
      <c r="M247" s="200"/>
      <c r="O247" s="158"/>
      <c r="P247" s="143" t="s">
        <v>510</v>
      </c>
      <c r="Q247" s="143" t="s">
        <v>494</v>
      </c>
      <c r="R247" s="143" t="s">
        <v>274</v>
      </c>
      <c r="S247" s="143" t="s">
        <v>495</v>
      </c>
      <c r="T247" s="143" t="s">
        <v>496</v>
      </c>
      <c r="U247" s="143" t="s">
        <v>511</v>
      </c>
      <c r="V247" s="145"/>
      <c r="X247" s="461" t="s">
        <v>515</v>
      </c>
      <c r="Y247" s="458" t="s">
        <v>516</v>
      </c>
      <c r="Z247" s="143" t="s">
        <v>515</v>
      </c>
      <c r="AA247" s="403" t="s">
        <v>516</v>
      </c>
      <c r="AB247" s="143" t="s">
        <v>515</v>
      </c>
      <c r="AC247" s="458" t="s">
        <v>516</v>
      </c>
      <c r="AD247" s="84"/>
      <c r="AE247" s="84"/>
      <c r="AF247" s="84"/>
      <c r="AG247" s="84"/>
      <c r="AH247" s="84"/>
      <c r="AI247" s="84"/>
      <c r="AJ247" s="84"/>
      <c r="AK247" s="84"/>
      <c r="AL247" s="84"/>
    </row>
    <row r="248" customFormat="false" ht="14.15" hidden="false" customHeight="true" outlineLevel="0" collapsed="false">
      <c r="A248" s="146" t="n">
        <v>44</v>
      </c>
      <c r="B248" s="196"/>
      <c r="D248" s="276" t="s">
        <v>418</v>
      </c>
      <c r="E248" s="424" t="s">
        <v>517</v>
      </c>
      <c r="M248" s="200"/>
      <c r="O248" s="158"/>
      <c r="P248" s="201" t="n">
        <v>-3</v>
      </c>
      <c r="Q248" s="437"/>
      <c r="R248" s="437"/>
      <c r="S248" s="437"/>
      <c r="T248" s="462"/>
      <c r="U248" s="204" t="str">
        <f aca="false">IF(OR(S248="",$S$251=""),"",S248/$S$251)</f>
        <v/>
      </c>
      <c r="V248" s="145"/>
      <c r="X248" s="461" t="n">
        <f aca="false">IF($O$34=1,AB248,Z248)</f>
        <v>0.5</v>
      </c>
      <c r="Y248" s="458" t="n">
        <f aca="false">IF($O$34=1,AC248,AA248)</f>
        <v>0.61</v>
      </c>
      <c r="Z248" s="143" t="n">
        <v>0.5</v>
      </c>
      <c r="AA248" s="403" t="n">
        <v>0.61</v>
      </c>
      <c r="AB248" s="463" t="n">
        <v>0.56</v>
      </c>
      <c r="AC248" s="463" t="n">
        <v>0.66</v>
      </c>
      <c r="AD248" s="84"/>
      <c r="AE248" s="84"/>
      <c r="AF248" s="84"/>
      <c r="AG248" s="84"/>
      <c r="AH248" s="84"/>
      <c r="AI248" s="84"/>
      <c r="AJ248" s="84"/>
      <c r="AK248" s="84"/>
      <c r="AL248" s="84"/>
    </row>
    <row r="249" customFormat="false" ht="14.15" hidden="false" customHeight="true" outlineLevel="0" collapsed="false">
      <c r="A249" s="146" t="n">
        <v>45</v>
      </c>
      <c r="B249" s="359"/>
      <c r="C249" s="169"/>
      <c r="D249" s="169"/>
      <c r="E249" s="169"/>
      <c r="F249" s="169"/>
      <c r="G249" s="169"/>
      <c r="H249" s="169"/>
      <c r="I249" s="169"/>
      <c r="J249" s="169"/>
      <c r="K249" s="169"/>
      <c r="L249" s="169"/>
      <c r="M249" s="360"/>
      <c r="O249" s="158"/>
      <c r="P249" s="219" t="n">
        <v>-2</v>
      </c>
      <c r="Q249" s="464"/>
      <c r="R249" s="315"/>
      <c r="S249" s="315"/>
      <c r="T249" s="465"/>
      <c r="U249" s="222" t="str">
        <f aca="false">IF(OR(S249="",$S$251=""),"",S249/$S$251)</f>
        <v/>
      </c>
      <c r="V249" s="145"/>
      <c r="X249" s="461" t="n">
        <f aca="false">IF($O$34=1,AB249,Z249)</f>
        <v>0.63</v>
      </c>
      <c r="Y249" s="458" t="n">
        <f aca="false">IF($O$34=1,AC249,AA249)</f>
        <v>0.77</v>
      </c>
      <c r="Z249" s="143" t="n">
        <v>0.63</v>
      </c>
      <c r="AA249" s="403" t="n">
        <v>0.77</v>
      </c>
      <c r="AB249" s="463" t="n">
        <v>0.66</v>
      </c>
      <c r="AC249" s="463" t="n">
        <v>0.78</v>
      </c>
      <c r="AD249" s="84"/>
      <c r="AE249" s="84"/>
      <c r="AF249" s="84"/>
      <c r="AG249" s="84"/>
      <c r="AH249" s="84"/>
      <c r="AI249" s="84"/>
      <c r="AJ249" s="84"/>
      <c r="AK249" s="84"/>
      <c r="AL249" s="84"/>
    </row>
    <row r="250" customFormat="false" ht="14.15" hidden="false" customHeight="true" outlineLevel="0" collapsed="false">
      <c r="A250" s="146" t="n">
        <v>46</v>
      </c>
      <c r="B250" s="196"/>
      <c r="C250" s="216" t="s">
        <v>384</v>
      </c>
      <c r="M250" s="200"/>
      <c r="O250" s="158"/>
      <c r="P250" s="219" t="n">
        <v>-1</v>
      </c>
      <c r="Q250" s="466"/>
      <c r="R250" s="315"/>
      <c r="S250" s="315"/>
      <c r="T250" s="315"/>
      <c r="U250" s="222" t="str">
        <f aca="false">IF(OR(S250="",$S$251=""),"",S250/$S$251)</f>
        <v/>
      </c>
      <c r="V250" s="145"/>
      <c r="X250" s="461" t="n">
        <f aca="false">IF($O$34=1,AB250,Z250)</f>
        <v>0.77</v>
      </c>
      <c r="Y250" s="458" t="n">
        <f aca="false">IF($O$34=1,AC250,AA250)</f>
        <v>0.94</v>
      </c>
      <c r="Z250" s="143" t="n">
        <v>0.77</v>
      </c>
      <c r="AA250" s="403" t="n">
        <v>0.94</v>
      </c>
      <c r="AB250" s="463" t="n">
        <v>0.78</v>
      </c>
      <c r="AC250" s="463" t="n">
        <v>0.92</v>
      </c>
      <c r="AD250" s="84"/>
      <c r="AE250" s="84"/>
      <c r="AF250" s="84"/>
      <c r="AG250" s="84"/>
      <c r="AH250" s="84"/>
      <c r="AI250" s="84"/>
      <c r="AJ250" s="84"/>
      <c r="AK250" s="84"/>
      <c r="AL250" s="84"/>
    </row>
    <row r="251" customFormat="false" ht="14.15" hidden="false" customHeight="true" outlineLevel="0" collapsed="false">
      <c r="A251" s="146" t="n">
        <v>47</v>
      </c>
      <c r="B251" s="196"/>
      <c r="C251" s="84"/>
      <c r="D251" s="163" t="s">
        <v>488</v>
      </c>
      <c r="E251" s="220" t="str">
        <f aca="false">IF(Q205="","",Q205)</f>
        <v/>
      </c>
      <c r="F251" s="220" t="str">
        <f aca="false">IF(R205="","",R205)</f>
        <v/>
      </c>
      <c r="G251" s="220" t="str">
        <f aca="false">IF(S205="","",S205)</f>
        <v/>
      </c>
      <c r="H251" s="84"/>
      <c r="I251" s="84"/>
      <c r="J251" s="84"/>
      <c r="K251" s="84"/>
      <c r="L251" s="84"/>
      <c r="M251" s="200"/>
      <c r="O251" s="158"/>
      <c r="P251" s="219" t="n">
        <v>0</v>
      </c>
      <c r="Q251" s="466"/>
      <c r="R251" s="220" t="str">
        <f aca="false">IF(S220="","",AVERAGE(S220:S223))</f>
        <v/>
      </c>
      <c r="S251" s="220" t="str">
        <f aca="false">IF(T220="","",AVERAGE(T220:T223))</f>
        <v/>
      </c>
      <c r="T251" s="453" t="str">
        <f aca="false">IF(V220="","",AVERAGE(V220:V223))</f>
        <v/>
      </c>
      <c r="U251" s="222"/>
      <c r="V251" s="145"/>
      <c r="X251" s="461"/>
      <c r="Y251" s="458"/>
      <c r="Z251" s="143"/>
      <c r="AA251" s="403"/>
      <c r="AB251" s="463"/>
      <c r="AC251" s="463"/>
      <c r="AD251" s="84"/>
      <c r="AE251" s="84"/>
      <c r="AF251" s="84"/>
      <c r="AG251" s="84"/>
      <c r="AH251" s="84"/>
      <c r="AI251" s="84"/>
      <c r="AJ251" s="84"/>
      <c r="AK251" s="84"/>
      <c r="AL251" s="84"/>
    </row>
    <row r="252" customFormat="false" ht="14.15" hidden="false" customHeight="true" outlineLevel="0" collapsed="false">
      <c r="A252" s="146" t="n">
        <v>48</v>
      </c>
      <c r="B252" s="196"/>
      <c r="D252" s="163" t="s">
        <v>254</v>
      </c>
      <c r="E252" s="220" t="str">
        <f aca="false">IF(Q206="","",Q206)</f>
        <v/>
      </c>
      <c r="F252" s="220" t="str">
        <f aca="false">IF(R206="","",R206)</f>
        <v/>
      </c>
      <c r="G252" s="220" t="str">
        <f aca="false">IF(S206="","",S206)</f>
        <v/>
      </c>
      <c r="M252" s="200"/>
      <c r="O252" s="158"/>
      <c r="P252" s="219" t="n">
        <v>1</v>
      </c>
      <c r="Q252" s="466"/>
      <c r="R252" s="315"/>
      <c r="S252" s="315"/>
      <c r="T252" s="315"/>
      <c r="U252" s="222" t="str">
        <f aca="false">IF(OR(S252="",$S$251=""),"",S252/$S$251)</f>
        <v/>
      </c>
      <c r="V252" s="145"/>
      <c r="X252" s="461" t="n">
        <f aca="false">IF($O$34=1,AB252,Z252)</f>
        <v>1.04</v>
      </c>
      <c r="Y252" s="458" t="n">
        <f aca="false">IF($O$34=1,AC252,AA252)</f>
        <v>1.27</v>
      </c>
      <c r="Z252" s="143" t="n">
        <v>1.04</v>
      </c>
      <c r="AA252" s="403" t="n">
        <v>1.27</v>
      </c>
      <c r="AB252" s="463" t="n">
        <v>1.06</v>
      </c>
      <c r="AC252" s="463" t="n">
        <v>1.24</v>
      </c>
      <c r="AD252" s="84"/>
      <c r="AE252" s="84"/>
      <c r="AF252" s="84"/>
      <c r="AG252" s="84"/>
      <c r="AH252" s="84"/>
      <c r="AI252" s="84"/>
      <c r="AJ252" s="84"/>
      <c r="AK252" s="84"/>
      <c r="AL252" s="84"/>
    </row>
    <row r="253" customFormat="false" ht="14.15" hidden="false" customHeight="true" outlineLevel="0" collapsed="false">
      <c r="A253" s="146" t="n">
        <v>49</v>
      </c>
      <c r="B253" s="196"/>
      <c r="D253" s="163" t="s">
        <v>391</v>
      </c>
      <c r="E253" s="220" t="str">
        <f aca="false">IF(Q207="","",Q207)</f>
        <v/>
      </c>
      <c r="F253" s="220" t="str">
        <f aca="false">IF(R207="","",R207)</f>
        <v/>
      </c>
      <c r="G253" s="220" t="str">
        <f aca="false">IF(S207="","",S207)</f>
        <v/>
      </c>
      <c r="H253" s="84"/>
      <c r="I253" s="163" t="s">
        <v>436</v>
      </c>
      <c r="J253" s="334" t="str">
        <f aca="false">IF(AND(Q210="",R210="",S210=""),"",IF(OR(Q210="Fail",R210="Fail",S210="Fail"),"Fail","Pass"))</f>
        <v/>
      </c>
      <c r="M253" s="200"/>
      <c r="O253" s="158"/>
      <c r="P253" s="219" t="n">
        <v>2</v>
      </c>
      <c r="Q253" s="466"/>
      <c r="R253" s="315"/>
      <c r="S253" s="315"/>
      <c r="T253" s="315"/>
      <c r="U253" s="222" t="str">
        <f aca="false">IF(OR(S253="",$S$251=""),"",S253/$S$251)</f>
        <v/>
      </c>
      <c r="V253" s="145"/>
      <c r="X253" s="461" t="n">
        <f aca="false">IF($O$34=1,AB253,Z253)</f>
        <v>1.17</v>
      </c>
      <c r="Y253" s="458" t="n">
        <f aca="false">IF($O$34=1,AC253,AA253)</f>
        <v>1.43</v>
      </c>
      <c r="Z253" s="143" t="n">
        <v>1.17</v>
      </c>
      <c r="AA253" s="403" t="n">
        <v>1.43</v>
      </c>
      <c r="AB253" s="463" t="n">
        <v>1.22</v>
      </c>
      <c r="AC253" s="463" t="n">
        <v>1.43</v>
      </c>
      <c r="AD253" s="84"/>
      <c r="AE253" s="84"/>
      <c r="AF253" s="84"/>
      <c r="AG253" s="84"/>
      <c r="AH253" s="84"/>
      <c r="AI253" s="84"/>
      <c r="AJ253" s="84"/>
      <c r="AK253" s="84"/>
      <c r="AL253" s="84"/>
    </row>
    <row r="254" customFormat="false" ht="14.15" hidden="false" customHeight="true" outlineLevel="0" collapsed="false">
      <c r="A254" s="146" t="n">
        <v>50</v>
      </c>
      <c r="B254" s="196"/>
      <c r="D254" s="163" t="s">
        <v>434</v>
      </c>
      <c r="E254" s="220" t="str">
        <f aca="false">IF(Q208="","",Q208)</f>
        <v/>
      </c>
      <c r="F254" s="220" t="str">
        <f aca="false">IF(R208="","",R208)</f>
        <v/>
      </c>
      <c r="G254" s="220" t="str">
        <f aca="false">IF(S208="","",S208)</f>
        <v/>
      </c>
      <c r="M254" s="200"/>
      <c r="O254" s="158"/>
      <c r="P254" s="219" t="n">
        <v>3</v>
      </c>
      <c r="Q254" s="466"/>
      <c r="R254" s="315"/>
      <c r="S254" s="315"/>
      <c r="T254" s="315"/>
      <c r="U254" s="222" t="str">
        <f aca="false">IF(OR(S254="",$S$251=""),"",S254/$S$251)</f>
        <v/>
      </c>
      <c r="V254" s="145"/>
      <c r="X254" s="461" t="n">
        <f aca="false">IF($O$34=1,AB254,Z254)</f>
        <v>1.31</v>
      </c>
      <c r="Y254" s="458" t="n">
        <f aca="false">IF($O$34=1,AC254,AA254)</f>
        <v>1.6</v>
      </c>
      <c r="Z254" s="143" t="n">
        <v>1.31</v>
      </c>
      <c r="AA254" s="403" t="n">
        <v>1.6</v>
      </c>
      <c r="AB254" s="463" t="n">
        <v>1.4</v>
      </c>
      <c r="AC254" s="463" t="n">
        <v>1.64</v>
      </c>
      <c r="AD254" s="84"/>
      <c r="AE254" s="84"/>
      <c r="AF254" s="84"/>
      <c r="AG254" s="84"/>
      <c r="AH254" s="84"/>
      <c r="AI254" s="84"/>
      <c r="AJ254" s="84"/>
      <c r="AK254" s="84"/>
      <c r="AL254" s="84"/>
    </row>
    <row r="255" customFormat="false" ht="14.15" hidden="false" customHeight="true" outlineLevel="0" collapsed="false">
      <c r="A255" s="146" t="n">
        <v>51</v>
      </c>
      <c r="B255" s="196"/>
      <c r="D255" s="163" t="s">
        <v>492</v>
      </c>
      <c r="E255" s="220" t="str">
        <f aca="false">IF(Q209="","",Q209)</f>
        <v/>
      </c>
      <c r="F255" s="220" t="str">
        <f aca="false">IF(R209="","",R209)</f>
        <v/>
      </c>
      <c r="G255" s="220" t="str">
        <f aca="false">IF(S209="","",S209)</f>
        <v/>
      </c>
      <c r="M255" s="200"/>
      <c r="O255" s="158"/>
      <c r="P255" s="281" t="n">
        <v>4</v>
      </c>
      <c r="Q255" s="467"/>
      <c r="R255" s="445"/>
      <c r="S255" s="445"/>
      <c r="T255" s="445"/>
      <c r="U255" s="284" t="str">
        <f aca="false">IF(OR(S255="",$S$251=""),"",S255/$S$251)</f>
        <v/>
      </c>
      <c r="V255" s="145"/>
      <c r="X255" s="461" t="n">
        <f aca="false">IF($O$34=1,AB255,Z255)</f>
        <v>1.44</v>
      </c>
      <c r="Y255" s="458" t="n">
        <f aca="false">IF($O$34=1,AC255,AA255)</f>
        <v>1.76</v>
      </c>
      <c r="Z255" s="143" t="n">
        <v>1.44</v>
      </c>
      <c r="AA255" s="403" t="n">
        <v>1.76</v>
      </c>
      <c r="AB255" s="463" t="n">
        <v>1.61</v>
      </c>
      <c r="AC255" s="463" t="n">
        <v>1.89</v>
      </c>
      <c r="AD255" s="84"/>
      <c r="AE255" s="84"/>
      <c r="AF255" s="84"/>
      <c r="AG255" s="84"/>
      <c r="AH255" s="84"/>
      <c r="AI255" s="84"/>
      <c r="AJ255" s="84"/>
      <c r="AK255" s="84"/>
      <c r="AL255" s="84"/>
    </row>
    <row r="256" customFormat="false" ht="14.15" hidden="false" customHeight="true" outlineLevel="0" collapsed="false">
      <c r="A256" s="146" t="n">
        <v>52</v>
      </c>
      <c r="B256" s="224"/>
      <c r="C256" s="225"/>
      <c r="D256" s="468" t="s">
        <v>418</v>
      </c>
      <c r="E256" s="166" t="str">
        <f aca="false">Q213</f>
        <v>Limiting system resolution must be 7 lp/mm or higher in conventional/2D mode</v>
      </c>
      <c r="F256" s="225"/>
      <c r="G256" s="225"/>
      <c r="H256" s="225"/>
      <c r="I256" s="225"/>
      <c r="J256" s="225"/>
      <c r="K256" s="225"/>
      <c r="L256" s="225"/>
      <c r="M256" s="226"/>
      <c r="O256" s="158"/>
      <c r="P256" s="145"/>
      <c r="Q256" s="145"/>
      <c r="R256" s="145"/>
      <c r="S256" s="145"/>
      <c r="T256" s="145"/>
      <c r="U256" s="145"/>
      <c r="V256" s="145"/>
      <c r="Y256" s="160"/>
      <c r="AA256" s="84"/>
      <c r="AB256" s="84"/>
      <c r="AC256" s="84"/>
      <c r="AD256" s="84"/>
      <c r="AE256" s="84"/>
      <c r="AF256" s="84"/>
      <c r="AG256" s="84"/>
      <c r="AH256" s="84"/>
      <c r="AI256" s="84"/>
      <c r="AJ256" s="84"/>
      <c r="AK256" s="84"/>
      <c r="AL256" s="84"/>
    </row>
    <row r="257" customFormat="false" ht="14.15" hidden="false" customHeight="true" outlineLevel="0" collapsed="false">
      <c r="A257" s="146" t="n">
        <v>53</v>
      </c>
      <c r="B257" s="422"/>
      <c r="C257" s="84"/>
      <c r="D257" s="84"/>
      <c r="E257" s="84"/>
      <c r="F257" s="84"/>
      <c r="G257" s="84"/>
      <c r="H257" s="84"/>
      <c r="I257" s="84"/>
      <c r="J257" s="84"/>
      <c r="K257" s="84"/>
      <c r="L257" s="84"/>
      <c r="M257" s="200"/>
      <c r="O257" s="158"/>
      <c r="P257" s="469" t="s">
        <v>418</v>
      </c>
      <c r="Q257" s="424" t="s">
        <v>517</v>
      </c>
      <c r="R257" s="197"/>
      <c r="S257" s="197"/>
      <c r="T257" s="197"/>
      <c r="U257" s="197"/>
      <c r="V257" s="197"/>
      <c r="W257" s="197"/>
      <c r="X257" s="197"/>
      <c r="Y257" s="160"/>
      <c r="AA257" s="84"/>
      <c r="AB257" s="84"/>
      <c r="AC257" s="84"/>
      <c r="AD257" s="84"/>
      <c r="AE257" s="84"/>
      <c r="AF257" s="84"/>
      <c r="AG257" s="84"/>
      <c r="AH257" s="84"/>
      <c r="AI257" s="84"/>
      <c r="AJ257" s="84"/>
      <c r="AK257" s="84"/>
      <c r="AL257" s="84"/>
    </row>
    <row r="258" customFormat="false" ht="14.15" hidden="false" customHeight="true" outlineLevel="0" collapsed="false">
      <c r="A258" s="146" t="n">
        <v>54</v>
      </c>
      <c r="B258" s="196"/>
      <c r="C258" s="216" t="s">
        <v>518</v>
      </c>
      <c r="M258" s="200"/>
      <c r="O258" s="168"/>
      <c r="P258" s="169"/>
      <c r="Q258" s="169"/>
      <c r="R258" s="169"/>
      <c r="S258" s="169"/>
      <c r="T258" s="169"/>
      <c r="U258" s="169"/>
      <c r="V258" s="169"/>
      <c r="W258" s="169"/>
      <c r="X258" s="169"/>
      <c r="Y258" s="170"/>
      <c r="AA258" s="84"/>
      <c r="AB258" s="84"/>
      <c r="AC258" s="84"/>
      <c r="AD258" s="84"/>
      <c r="AE258" s="84"/>
      <c r="AF258" s="84"/>
      <c r="AG258" s="84"/>
      <c r="AH258" s="84"/>
      <c r="AI258" s="84"/>
      <c r="AJ258" s="84"/>
      <c r="AK258" s="84"/>
      <c r="AL258" s="84"/>
    </row>
    <row r="259" customFormat="false" ht="14.15" hidden="false" customHeight="true" outlineLevel="0" collapsed="false">
      <c r="A259" s="146" t="n">
        <v>55</v>
      </c>
      <c r="B259" s="196"/>
      <c r="D259" s="182" t="s">
        <v>519</v>
      </c>
      <c r="E259" s="182"/>
      <c r="F259" s="145"/>
      <c r="G259" s="182" t="s">
        <v>520</v>
      </c>
      <c r="H259" s="182"/>
      <c r="J259" s="145"/>
      <c r="K259" s="470" t="s">
        <v>521</v>
      </c>
      <c r="L259" s="470"/>
      <c r="M259" s="268"/>
      <c r="O259" s="314" t="s">
        <v>522</v>
      </c>
      <c r="P259" s="151"/>
      <c r="Q259" s="151"/>
      <c r="R259" s="151"/>
      <c r="S259" s="151"/>
      <c r="T259" s="151"/>
      <c r="U259" s="151"/>
      <c r="V259" s="151"/>
      <c r="W259" s="151"/>
      <c r="X259" s="151"/>
      <c r="Y259" s="152"/>
      <c r="AA259" s="84"/>
      <c r="AB259" s="84"/>
      <c r="AC259" s="84"/>
      <c r="AD259" s="84"/>
      <c r="AE259" s="84"/>
      <c r="AF259" s="84"/>
      <c r="AG259" s="84"/>
      <c r="AH259" s="84"/>
      <c r="AI259" s="84"/>
      <c r="AJ259" s="84"/>
      <c r="AK259" s="84"/>
      <c r="AL259" s="84"/>
    </row>
    <row r="260" customFormat="false" ht="14.15" hidden="false" customHeight="true" outlineLevel="0" collapsed="false">
      <c r="A260" s="146" t="n">
        <v>56</v>
      </c>
      <c r="B260" s="196"/>
      <c r="C260" s="145"/>
      <c r="D260" s="471" t="s">
        <v>391</v>
      </c>
      <c r="E260" s="435" t="n">
        <f aca="false">IF(Q410="","",Q410)</f>
        <v>0</v>
      </c>
      <c r="G260" s="143" t="s">
        <v>523</v>
      </c>
      <c r="H260" s="143" t="s">
        <v>524</v>
      </c>
      <c r="I260" s="143" t="s">
        <v>458</v>
      </c>
      <c r="J260" s="145"/>
      <c r="K260" s="143" t="s">
        <v>455</v>
      </c>
      <c r="L260" s="403" t="s">
        <v>457</v>
      </c>
      <c r="M260" s="268"/>
      <c r="O260" s="158"/>
      <c r="P260" s="163" t="s">
        <v>525</v>
      </c>
      <c r="Q260" s="432"/>
      <c r="S260" s="163" t="s">
        <v>391</v>
      </c>
      <c r="T260" s="432"/>
      <c r="V260" s="145"/>
      <c r="W260" s="145"/>
      <c r="Y260" s="160"/>
      <c r="AA260" s="84"/>
      <c r="AB260" s="84"/>
      <c r="AC260" s="84"/>
      <c r="AD260" s="84"/>
      <c r="AE260" s="84"/>
      <c r="AF260" s="84"/>
      <c r="AG260" s="84"/>
      <c r="AH260" s="84"/>
      <c r="AI260" s="84"/>
      <c r="AJ260" s="84"/>
      <c r="AK260" s="84"/>
      <c r="AL260" s="84"/>
    </row>
    <row r="261" customFormat="false" ht="14.15" hidden="false" customHeight="true" outlineLevel="0" collapsed="false">
      <c r="A261" s="146" t="n">
        <v>57</v>
      </c>
      <c r="B261" s="196"/>
      <c r="C261" s="145"/>
      <c r="D261" s="471" t="s">
        <v>393</v>
      </c>
      <c r="E261" s="439" t="n">
        <f aca="false">IF(Q411="","",Q411)</f>
        <v>0</v>
      </c>
      <c r="F261" s="163" t="s">
        <v>391</v>
      </c>
      <c r="G261" s="201" t="n">
        <f aca="false">IF(P426="","",P426)</f>
        <v>0</v>
      </c>
      <c r="H261" s="202" t="str">
        <f aca="false">IF(R426="","",R426)</f>
        <v/>
      </c>
      <c r="I261" s="472" t="str">
        <f aca="false">IF(T426="","",T426)</f>
        <v/>
      </c>
      <c r="J261" s="145"/>
      <c r="K261" s="163" t="s">
        <v>526</v>
      </c>
      <c r="L261" s="473" t="str">
        <f aca="false">IF(R418="","",R418)</f>
        <v/>
      </c>
      <c r="M261" s="268"/>
      <c r="O261" s="158"/>
      <c r="P261" s="163" t="s">
        <v>300</v>
      </c>
      <c r="Q261" s="317"/>
      <c r="S261" s="163" t="s">
        <v>393</v>
      </c>
      <c r="T261" s="432"/>
      <c r="Y261" s="160"/>
      <c r="AA261" s="84"/>
      <c r="AB261" s="84"/>
      <c r="AC261" s="84"/>
      <c r="AD261" s="84"/>
      <c r="AE261" s="84"/>
      <c r="AF261" s="84"/>
      <c r="AG261" s="84"/>
      <c r="AH261" s="84"/>
      <c r="AI261" s="84"/>
      <c r="AJ261" s="84"/>
      <c r="AK261" s="84"/>
      <c r="AL261" s="84"/>
    </row>
    <row r="262" customFormat="false" ht="14.15" hidden="false" customHeight="true" outlineLevel="0" collapsed="false">
      <c r="A262" s="146" t="n">
        <v>58</v>
      </c>
      <c r="B262" s="196"/>
      <c r="C262" s="145"/>
      <c r="D262" s="471" t="s">
        <v>527</v>
      </c>
      <c r="E262" s="439" t="str">
        <f aca="false">IF(Q412="","",Q412)</f>
        <v/>
      </c>
      <c r="F262" s="163" t="s">
        <v>393</v>
      </c>
      <c r="G262" s="219" t="n">
        <f aca="false">IF(P427="","",P427)</f>
        <v>0</v>
      </c>
      <c r="H262" s="220" t="str">
        <f aca="false">IF(R427="","",R427)</f>
        <v/>
      </c>
      <c r="I262" s="454" t="str">
        <f aca="false">IF(T427="","",T427)</f>
        <v/>
      </c>
      <c r="J262" s="163" t="s">
        <v>404</v>
      </c>
      <c r="K262" s="474" t="str">
        <f aca="false">IF(Q420="","",Q420)</f>
        <v/>
      </c>
      <c r="L262" s="475" t="str">
        <f aca="false">IF(R420="","",R420)</f>
        <v/>
      </c>
      <c r="M262" s="268"/>
      <c r="O262" s="158"/>
      <c r="S262" s="143" t="s">
        <v>491</v>
      </c>
      <c r="U262" s="144" t="s">
        <v>528</v>
      </c>
      <c r="Y262" s="160"/>
    </row>
    <row r="263" customFormat="false" ht="14.15" hidden="false" customHeight="true" outlineLevel="0" collapsed="false">
      <c r="A263" s="146" t="n">
        <v>59</v>
      </c>
      <c r="B263" s="196"/>
      <c r="C263" s="145"/>
      <c r="D263" s="471" t="s">
        <v>398</v>
      </c>
      <c r="E263" s="439" t="str">
        <f aca="false">IF(Q413="","",Q413)</f>
        <v/>
      </c>
      <c r="F263" s="163" t="s">
        <v>435</v>
      </c>
      <c r="G263" s="219" t="n">
        <f aca="false">IF(P428="","",P428)</f>
        <v>0</v>
      </c>
      <c r="H263" s="220" t="str">
        <f aca="false">IF(R428="","",R428)</f>
        <v/>
      </c>
      <c r="I263" s="454" t="str">
        <f aca="false">IF(T428="","",T428)</f>
        <v/>
      </c>
      <c r="J263" s="163" t="s">
        <v>405</v>
      </c>
      <c r="K263" s="476" t="str">
        <f aca="false">IF(Q421="","",Q421)</f>
        <v/>
      </c>
      <c r="L263" s="458" t="str">
        <f aca="false">IF(R421="","",R421)</f>
        <v/>
      </c>
      <c r="M263" s="268"/>
      <c r="O263" s="477"/>
      <c r="Q263" s="143" t="s">
        <v>274</v>
      </c>
      <c r="R263" s="143" t="s">
        <v>495</v>
      </c>
      <c r="S263" s="143" t="s">
        <v>496</v>
      </c>
      <c r="T263" s="143" t="s">
        <v>529</v>
      </c>
      <c r="U263" s="143" t="s">
        <v>530</v>
      </c>
      <c r="W263" s="163" t="s">
        <v>531</v>
      </c>
      <c r="X263" s="478" t="str">
        <f aca="false">IF(T260="","",VLOOKUP(T260,Tables!$B$85:$C$89,2))</f>
        <v/>
      </c>
      <c r="Y263" s="160"/>
    </row>
    <row r="264" customFormat="false" ht="14.15" hidden="false" customHeight="true" outlineLevel="0" collapsed="false">
      <c r="A264" s="146" t="n">
        <v>60</v>
      </c>
      <c r="B264" s="196"/>
      <c r="C264" s="145"/>
      <c r="D264" s="471" t="s">
        <v>400</v>
      </c>
      <c r="E264" s="439" t="str">
        <f aca="false">IF(Q414="","",Q414)</f>
        <v/>
      </c>
      <c r="F264" s="163" t="s">
        <v>404</v>
      </c>
      <c r="G264" s="219" t="str">
        <f aca="false">IF(P429="","",P429)</f>
        <v/>
      </c>
      <c r="H264" s="220" t="str">
        <f aca="false">IF(R429="","",R429)</f>
        <v/>
      </c>
      <c r="I264" s="454" t="str">
        <f aca="false">IF(T429="","",T429)</f>
        <v/>
      </c>
      <c r="J264" s="163" t="s">
        <v>406</v>
      </c>
      <c r="K264" s="479" t="str">
        <f aca="false">IF(Q422="","",Q422)</f>
        <v/>
      </c>
      <c r="L264" s="480" t="str">
        <f aca="false">IF(R422="","",R422)</f>
        <v/>
      </c>
      <c r="M264" s="268"/>
      <c r="O264" s="477"/>
      <c r="Q264" s="315"/>
      <c r="R264" s="315"/>
      <c r="S264" s="315"/>
      <c r="T264" s="481" t="str">
        <f aca="false">IF(Q264="","",Q264/$T$261)</f>
        <v/>
      </c>
      <c r="U264" s="453" t="str">
        <f aca="false">IF(Q264="","",($T$260^2*Tables!$D$80+Tables!$D$81)*Q264)</f>
        <v/>
      </c>
      <c r="W264" s="163" t="s">
        <v>532</v>
      </c>
      <c r="X264" s="478" t="str">
        <f aca="false">IF(U268="","",Q268*($T$260^2*Tables!$D$80+Tables!$D$81))</f>
        <v/>
      </c>
      <c r="Y264" s="160"/>
    </row>
    <row r="265" customFormat="false" ht="14.15" hidden="false" customHeight="true" outlineLevel="0" collapsed="false">
      <c r="A265" s="146" t="n">
        <v>61</v>
      </c>
      <c r="B265" s="196"/>
      <c r="C265" s="145"/>
      <c r="D265" s="471" t="s">
        <v>402</v>
      </c>
      <c r="E265" s="439" t="str">
        <f aca="false">IF(Q415="","",Q415)</f>
        <v/>
      </c>
      <c r="F265" s="163" t="s">
        <v>405</v>
      </c>
      <c r="G265" s="219" t="str">
        <f aca="false">IF(P430="","",P430)</f>
        <v/>
      </c>
      <c r="H265" s="220" t="str">
        <f aca="false">IF(R430="","",R430)</f>
        <v/>
      </c>
      <c r="I265" s="454" t="str">
        <f aca="false">IF(T430="","",T430)</f>
        <v/>
      </c>
      <c r="J265" s="145"/>
      <c r="K265" s="163" t="s">
        <v>526</v>
      </c>
      <c r="L265" s="482" t="str">
        <f aca="false">IF(V418="","",V418)</f>
        <v/>
      </c>
      <c r="M265" s="268"/>
      <c r="O265" s="477"/>
      <c r="Q265" s="315"/>
      <c r="R265" s="315"/>
      <c r="S265" s="315"/>
      <c r="T265" s="481" t="str">
        <f aca="false">IF(Q265="","",Q265/$T$261)</f>
        <v/>
      </c>
      <c r="U265" s="453" t="str">
        <f aca="false">IF(Q265="","",($T$260^2*Tables!$D$80+Tables!$D$81)*Q265)</f>
        <v/>
      </c>
      <c r="W265" s="163" t="s">
        <v>533</v>
      </c>
      <c r="X265" s="483" t="str">
        <f aca="false">IF(Q261="","",HLOOKUP(Q261,Tables!$A$99:$E$100,2))</f>
        <v/>
      </c>
      <c r="Y265" s="160"/>
    </row>
    <row r="266" customFormat="false" ht="14.15" hidden="false" customHeight="true" outlineLevel="0" collapsed="false">
      <c r="A266" s="146" t="n">
        <v>62</v>
      </c>
      <c r="B266" s="196"/>
      <c r="D266" s="471" t="s">
        <v>404</v>
      </c>
      <c r="E266" s="439" t="str">
        <f aca="false">IF(U410="","",U410)</f>
        <v/>
      </c>
      <c r="F266" s="163" t="s">
        <v>406</v>
      </c>
      <c r="G266" s="281" t="str">
        <f aca="false">IF(P431="","",P431)</f>
        <v/>
      </c>
      <c r="H266" s="282" t="str">
        <f aca="false">IF(R431="","",R431)</f>
        <v/>
      </c>
      <c r="I266" s="460" t="str">
        <f aca="false">IF(T431="","",T431)</f>
        <v/>
      </c>
      <c r="J266" s="163" t="s">
        <v>404</v>
      </c>
      <c r="K266" s="474" t="str">
        <f aca="false">IF(U420="","",U420)</f>
        <v/>
      </c>
      <c r="L266" s="475" t="str">
        <f aca="false">IF(V420="","",V420)</f>
        <v/>
      </c>
      <c r="M266" s="268"/>
      <c r="O266" s="477"/>
      <c r="Q266" s="315"/>
      <c r="R266" s="315"/>
      <c r="S266" s="315"/>
      <c r="T266" s="481" t="str">
        <f aca="false">IF(Q266="","",Q266/$T$261)</f>
        <v/>
      </c>
      <c r="U266" s="453" t="str">
        <f aca="false">IF(Q266="","",($T$260^2*Tables!$D$80+Tables!$D$81)*Q266)</f>
        <v/>
      </c>
      <c r="W266" s="163" t="s">
        <v>534</v>
      </c>
      <c r="X266" s="478" t="str">
        <f aca="false">IF(OR(X264="",X265=""),"",(X265*(X264/8.76))/100)</f>
        <v/>
      </c>
      <c r="Y266" s="160"/>
    </row>
    <row r="267" customFormat="false" ht="14.15" hidden="false" customHeight="true" outlineLevel="0" collapsed="false">
      <c r="A267" s="146" t="n">
        <v>63</v>
      </c>
      <c r="B267" s="196"/>
      <c r="D267" s="471" t="s">
        <v>405</v>
      </c>
      <c r="E267" s="439" t="str">
        <f aca="false">IF(U411="","",U411)</f>
        <v/>
      </c>
      <c r="F267" s="484" t="s">
        <v>418</v>
      </c>
      <c r="J267" s="163" t="s">
        <v>405</v>
      </c>
      <c r="K267" s="476" t="str">
        <f aca="false">IF(U421="","",U421)</f>
        <v/>
      </c>
      <c r="L267" s="458" t="str">
        <f aca="false">IF(V421="","",V421)</f>
        <v/>
      </c>
      <c r="M267" s="268"/>
      <c r="O267" s="477"/>
      <c r="Q267" s="315"/>
      <c r="R267" s="315"/>
      <c r="S267" s="315"/>
      <c r="T267" s="481" t="str">
        <f aca="false">IF(Q267="","",Q267/$T$261)</f>
        <v/>
      </c>
      <c r="U267" s="453" t="str">
        <f aca="false">IF(Q267="","",($T$260^2*Tables!$D$80+Tables!$D$81)*Q267)</f>
        <v/>
      </c>
      <c r="W267" s="163" t="s">
        <v>535</v>
      </c>
      <c r="X267" s="485" t="str">
        <f aca="false">IF(AB86="","",AB86)</f>
        <v/>
      </c>
      <c r="Y267" s="160"/>
    </row>
    <row r="268" customFormat="false" ht="14.15" hidden="false" customHeight="true" outlineLevel="0" collapsed="false">
      <c r="A268" s="146" t="n">
        <v>64</v>
      </c>
      <c r="B268" s="196"/>
      <c r="C268" s="197"/>
      <c r="D268" s="471" t="s">
        <v>406</v>
      </c>
      <c r="E268" s="443" t="str">
        <f aca="false">IF(U412="","",U412)</f>
        <v/>
      </c>
      <c r="F268" s="484" t="s">
        <v>536</v>
      </c>
      <c r="G268" s="484"/>
      <c r="H268" s="197"/>
      <c r="I268" s="197"/>
      <c r="J268" s="471" t="s">
        <v>406</v>
      </c>
      <c r="K268" s="479" t="str">
        <f aca="false">IF(U422="","",U422)</f>
        <v/>
      </c>
      <c r="L268" s="480" t="str">
        <f aca="false">IF(V422="","",V422)</f>
        <v/>
      </c>
      <c r="M268" s="268"/>
      <c r="O268" s="477"/>
      <c r="P268" s="163" t="s">
        <v>505</v>
      </c>
      <c r="Q268" s="251" t="str">
        <f aca="false">IF(OR(Q264="",Q265="",Q266="",Q267=""),"",AVERAGE(Q264:Q267))</f>
        <v/>
      </c>
      <c r="R268" s="486" t="str">
        <f aca="false">IF(OR(R264="",R265="",R266="",R267=""),"",AVERAGE(R264:R267))</f>
        <v/>
      </c>
      <c r="S268" s="487" t="str">
        <f aca="false">IF(OR(S264="",S265="",S266="",S267=""),"",AVERAGE(S264:S267))</f>
        <v/>
      </c>
      <c r="T268" s="488" t="str">
        <f aca="false">IF(OR(T264="",T265="",T266="",T267=""),"",AVERAGE(T264:T267))</f>
        <v/>
      </c>
      <c r="U268" s="487" t="str">
        <f aca="false">IF(OR(U264="",U265="",U266="",U267=""),"",AVERAGE(U264:U267))</f>
        <v/>
      </c>
      <c r="W268" s="163" t="s">
        <v>537</v>
      </c>
      <c r="X268" s="489" t="str">
        <f aca="false">IF(OR(X266="",X267=""),"",(X266-X267)/X267)</f>
        <v/>
      </c>
      <c r="Y268" s="160"/>
    </row>
    <row r="269" customFormat="false" ht="14.15" hidden="false" customHeight="true" outlineLevel="0" collapsed="false">
      <c r="A269" s="146" t="n">
        <v>65</v>
      </c>
      <c r="B269" s="490"/>
      <c r="C269" s="491"/>
      <c r="D269" s="491"/>
      <c r="E269" s="491"/>
      <c r="F269" s="492" t="s">
        <v>538</v>
      </c>
      <c r="G269" s="492"/>
      <c r="H269" s="491"/>
      <c r="I269" s="491"/>
      <c r="J269" s="491"/>
      <c r="K269" s="491"/>
      <c r="L269" s="491"/>
      <c r="M269" s="493"/>
      <c r="O269" s="477"/>
      <c r="P269" s="163" t="s">
        <v>539</v>
      </c>
      <c r="Q269" s="494" t="str">
        <f aca="false">IF(Q268="","",STDEV(Q264:Q267)/Q268)</f>
        <v/>
      </c>
      <c r="R269" s="494" t="str">
        <f aca="false">IF(R268="","",STDEV(R264:R267)/R268)</f>
        <v/>
      </c>
      <c r="S269" s="494" t="str">
        <f aca="false">IF(S268="","",STDEV(S264:S267)/S268)</f>
        <v/>
      </c>
      <c r="T269" s="494" t="str">
        <f aca="false">IF(T268="","",STDEV(T264:T267)/T268)</f>
        <v/>
      </c>
      <c r="U269" s="494" t="str">
        <f aca="false">IF(U268="","",STDEV(U264:U267)/U268)</f>
        <v/>
      </c>
      <c r="W269" s="145"/>
      <c r="X269" s="145"/>
      <c r="Y269" s="160"/>
    </row>
    <row r="270" customFormat="false" ht="14.15" hidden="false" customHeight="true" outlineLevel="0" collapsed="false">
      <c r="A270" s="146" t="n">
        <v>66</v>
      </c>
      <c r="B270" s="84"/>
      <c r="C270" s="84"/>
      <c r="D270" s="84"/>
      <c r="E270" s="84"/>
      <c r="F270" s="84"/>
      <c r="G270" s="84"/>
      <c r="H270" s="84"/>
      <c r="I270" s="84"/>
      <c r="J270" s="84"/>
      <c r="K270" s="84"/>
      <c r="L270" s="84"/>
      <c r="M270" s="84"/>
      <c r="O270" s="158"/>
      <c r="P270" s="145"/>
      <c r="Q270" s="145"/>
      <c r="R270" s="145"/>
      <c r="S270" s="145"/>
      <c r="T270" s="145"/>
      <c r="U270" s="145"/>
      <c r="Y270" s="160"/>
    </row>
    <row r="271" customFormat="false" ht="14.15" hidden="false" customHeight="true" outlineLevel="0" collapsed="false">
      <c r="A271" s="146" t="n">
        <v>67</v>
      </c>
      <c r="C271" s="270" t="s">
        <v>217</v>
      </c>
      <c r="D271" s="271" t="str">
        <f aca="false">IF($P$7="","",$P$7)</f>
        <v/>
      </c>
      <c r="E271" s="155"/>
      <c r="F271" s="155"/>
      <c r="G271" s="155"/>
      <c r="H271" s="155"/>
      <c r="I271" s="155"/>
      <c r="J271" s="155"/>
      <c r="K271" s="155"/>
      <c r="L271" s="270" t="s">
        <v>218</v>
      </c>
      <c r="M271" s="272" t="str">
        <f aca="false">IF($X$7="","",$X$7)</f>
        <v>Eugene Mah</v>
      </c>
      <c r="O271" s="158"/>
      <c r="P271" s="145" t="s">
        <v>418</v>
      </c>
      <c r="Q271" s="145" t="s">
        <v>540</v>
      </c>
      <c r="W271" s="163" t="s">
        <v>541</v>
      </c>
      <c r="X271" s="495" t="str">
        <f aca="false">IF(X266="","",(X266-AVERAGE(S264:S267))/AVERAGE(S264:S267))</f>
        <v/>
      </c>
      <c r="Y271" s="160"/>
    </row>
    <row r="272" customFormat="false" ht="14.15" hidden="false" customHeight="true" outlineLevel="0" collapsed="false">
      <c r="A272" s="146" t="n">
        <v>68</v>
      </c>
      <c r="C272" s="270" t="s">
        <v>324</v>
      </c>
      <c r="D272" s="273" t="str">
        <f aca="false">IF($R$14="","",$R$14)</f>
        <v/>
      </c>
      <c r="E272" s="155"/>
      <c r="F272" s="155"/>
      <c r="G272" s="155"/>
      <c r="H272" s="155"/>
      <c r="I272" s="155"/>
      <c r="J272" s="155"/>
      <c r="K272" s="155"/>
      <c r="L272" s="270" t="s">
        <v>241</v>
      </c>
      <c r="M272" s="274" t="str">
        <f aca="false">IF($R$13="","",$R$13)</f>
        <v/>
      </c>
      <c r="O272" s="158"/>
      <c r="P272" s="145"/>
      <c r="Q272" s="145" t="s">
        <v>542</v>
      </c>
      <c r="W272" s="163" t="s">
        <v>543</v>
      </c>
      <c r="X272" s="496" t="str">
        <f aca="false">IF(OR(X266="",Q268=""),"",3/(X266/Q268))</f>
        <v/>
      </c>
      <c r="Y272" s="160"/>
    </row>
    <row r="273" customFormat="false" ht="14.15" hidden="false" customHeight="true" outlineLevel="0" collapsed="false">
      <c r="A273" s="146" t="n">
        <v>1</v>
      </c>
      <c r="B273" s="84"/>
      <c r="C273" s="84"/>
      <c r="D273" s="84"/>
      <c r="E273" s="84"/>
      <c r="F273" s="84"/>
      <c r="G273" s="84"/>
      <c r="H273" s="84"/>
      <c r="I273" s="84"/>
      <c r="J273" s="84"/>
      <c r="K273" s="84"/>
      <c r="L273" s="84"/>
      <c r="M273" s="275" t="str">
        <f aca="false">$H$2</f>
        <v>Medical University of South Carolina</v>
      </c>
      <c r="O273" s="168"/>
      <c r="P273" s="497"/>
      <c r="Q273" s="497"/>
      <c r="R273" s="169"/>
      <c r="S273" s="169"/>
      <c r="T273" s="497"/>
      <c r="U273" s="497"/>
      <c r="V273" s="169"/>
      <c r="W273" s="498"/>
      <c r="X273" s="169"/>
      <c r="Y273" s="170"/>
    </row>
    <row r="274" customFormat="false" ht="14.15" hidden="false" customHeight="true" outlineLevel="0" collapsed="false">
      <c r="A274" s="146" t="n">
        <v>2</v>
      </c>
      <c r="B274" s="84"/>
      <c r="C274" s="84"/>
      <c r="D274" s="84"/>
      <c r="E274" s="84"/>
      <c r="F274" s="84"/>
      <c r="G274" s="84"/>
      <c r="H274" s="84"/>
      <c r="I274" s="84"/>
      <c r="J274" s="84"/>
      <c r="K274" s="84"/>
      <c r="L274" s="84"/>
      <c r="M274" s="276" t="str">
        <f aca="false">$H$5</f>
        <v>Mammography System Compliance Inspection</v>
      </c>
      <c r="O274" s="314" t="s">
        <v>544</v>
      </c>
      <c r="P274" s="151"/>
      <c r="Q274" s="151"/>
      <c r="R274" s="151"/>
      <c r="S274" s="151"/>
      <c r="T274" s="151"/>
      <c r="U274" s="151"/>
      <c r="V274" s="151"/>
      <c r="W274" s="151"/>
      <c r="X274" s="151"/>
      <c r="Y274" s="152"/>
    </row>
    <row r="275" customFormat="false" ht="14.15" hidden="false" customHeight="true" outlineLevel="0" collapsed="false">
      <c r="A275" s="146" t="n">
        <v>3</v>
      </c>
      <c r="B275" s="187"/>
      <c r="C275" s="189" t="str">
        <f aca="false">O259</f>
        <v>Mean Glandular Dose – 2D</v>
      </c>
      <c r="D275" s="188"/>
      <c r="E275" s="188"/>
      <c r="F275" s="188"/>
      <c r="G275" s="188"/>
      <c r="H275" s="188"/>
      <c r="I275" s="188"/>
      <c r="J275" s="188"/>
      <c r="K275" s="188"/>
      <c r="L275" s="188"/>
      <c r="M275" s="190"/>
      <c r="O275" s="158"/>
      <c r="P275" s="163" t="s">
        <v>525</v>
      </c>
      <c r="Q275" s="357" t="n">
        <f aca="false">$Q$260</f>
        <v>0</v>
      </c>
      <c r="S275" s="163" t="s">
        <v>391</v>
      </c>
      <c r="T275" s="317"/>
      <c r="V275" s="145"/>
      <c r="W275" s="145"/>
      <c r="Y275" s="160"/>
    </row>
    <row r="276" customFormat="false" ht="14.15" hidden="false" customHeight="true" outlineLevel="0" collapsed="false">
      <c r="A276" s="146" t="n">
        <v>4</v>
      </c>
      <c r="B276" s="196"/>
      <c r="D276" s="163" t="s">
        <v>525</v>
      </c>
      <c r="E276" s="499" t="str">
        <f aca="false">IF(Q260="","",Q260)</f>
        <v/>
      </c>
      <c r="F276" s="84"/>
      <c r="G276" s="163" t="s">
        <v>391</v>
      </c>
      <c r="H276" s="330" t="str">
        <f aca="false">IF(T260="","",T260)</f>
        <v/>
      </c>
      <c r="M276" s="200"/>
      <c r="O276" s="158"/>
      <c r="P276" s="163" t="s">
        <v>300</v>
      </c>
      <c r="Q276" s="317"/>
      <c r="S276" s="163" t="s">
        <v>393</v>
      </c>
      <c r="T276" s="317"/>
      <c r="Y276" s="160"/>
    </row>
    <row r="277" customFormat="false" ht="14.15" hidden="false" customHeight="true" outlineLevel="0" collapsed="false">
      <c r="A277" s="146" t="n">
        <v>5</v>
      </c>
      <c r="B277" s="196"/>
      <c r="D277" s="163" t="s">
        <v>300</v>
      </c>
      <c r="E277" s="330" t="str">
        <f aca="false">IF(Q261="","",Q261)</f>
        <v/>
      </c>
      <c r="F277" s="84"/>
      <c r="G277" s="163" t="s">
        <v>393</v>
      </c>
      <c r="H277" s="330" t="str">
        <f aca="false">IF(T261="","",T261)</f>
        <v/>
      </c>
      <c r="M277" s="200"/>
      <c r="O277" s="158"/>
      <c r="S277" s="143" t="s">
        <v>491</v>
      </c>
      <c r="U277" s="144" t="s">
        <v>528</v>
      </c>
      <c r="Y277" s="160"/>
    </row>
    <row r="278" customFormat="false" ht="14.15" hidden="false" customHeight="true" outlineLevel="0" collapsed="false">
      <c r="A278" s="146" t="n">
        <v>6</v>
      </c>
      <c r="B278" s="196"/>
      <c r="G278" s="143" t="s">
        <v>491</v>
      </c>
      <c r="I278" s="144" t="s">
        <v>528</v>
      </c>
      <c r="M278" s="200"/>
      <c r="O278" s="477"/>
      <c r="Q278" s="143" t="s">
        <v>274</v>
      </c>
      <c r="R278" s="143" t="s">
        <v>495</v>
      </c>
      <c r="S278" s="143" t="s">
        <v>496</v>
      </c>
      <c r="T278" s="143" t="s">
        <v>529</v>
      </c>
      <c r="U278" s="143" t="s">
        <v>530</v>
      </c>
      <c r="W278" s="163" t="s">
        <v>531</v>
      </c>
      <c r="X278" s="478" t="str">
        <f aca="false">IF(T275="","",VLOOKUP(T275,Tables!$H$85:$I$89,2))</f>
        <v/>
      </c>
      <c r="Y278" s="160"/>
    </row>
    <row r="279" customFormat="false" ht="14.15" hidden="false" customHeight="true" outlineLevel="0" collapsed="false">
      <c r="A279" s="146" t="n">
        <v>7</v>
      </c>
      <c r="B279" s="196"/>
      <c r="D279" s="143"/>
      <c r="E279" s="143" t="s">
        <v>274</v>
      </c>
      <c r="F279" s="143" t="s">
        <v>495</v>
      </c>
      <c r="G279" s="143" t="s">
        <v>496</v>
      </c>
      <c r="H279" s="143" t="s">
        <v>529</v>
      </c>
      <c r="I279" s="143" t="s">
        <v>530</v>
      </c>
      <c r="K279" s="163" t="s">
        <v>531</v>
      </c>
      <c r="L279" s="318" t="str">
        <f aca="false">IF(X263="","",X263)</f>
        <v/>
      </c>
      <c r="M279" s="200"/>
      <c r="O279" s="477"/>
      <c r="Q279" s="315"/>
      <c r="R279" s="315"/>
      <c r="S279" s="315"/>
      <c r="T279" s="481" t="str">
        <f aca="false">IF(Q279="","",Q279/$T$276)</f>
        <v/>
      </c>
      <c r="U279" s="453" t="str">
        <f aca="false">IF(Q279="","",($T$260^2*Tables!$D$80+Tables!$D$81)*Q279)</f>
        <v/>
      </c>
      <c r="W279" s="163" t="s">
        <v>532</v>
      </c>
      <c r="X279" s="478" t="str">
        <f aca="false">IF(U283="","",Q283*($T$275^2*Tables!$P$78+Tables!$P$79))</f>
        <v/>
      </c>
      <c r="Y279" s="160"/>
    </row>
    <row r="280" customFormat="false" ht="14.15" hidden="false" customHeight="true" outlineLevel="0" collapsed="false">
      <c r="A280" s="146" t="n">
        <v>8</v>
      </c>
      <c r="B280" s="196"/>
      <c r="E280" s="500" t="str">
        <f aca="false">IF(Q264="","",Q264)</f>
        <v/>
      </c>
      <c r="F280" s="202" t="str">
        <f aca="false">IF(R264="","",R264)</f>
        <v/>
      </c>
      <c r="G280" s="202" t="str">
        <f aca="false">IF(S264="","",S264)</f>
        <v/>
      </c>
      <c r="H280" s="501" t="str">
        <f aca="false">IF(T264="","",T264)</f>
        <v/>
      </c>
      <c r="I280" s="204" t="str">
        <f aca="false">IF(U264="","",U264)</f>
        <v/>
      </c>
      <c r="K280" s="163" t="s">
        <v>532</v>
      </c>
      <c r="L280" s="319" t="str">
        <f aca="false">IF(X264="","",X264)</f>
        <v/>
      </c>
      <c r="M280" s="200"/>
      <c r="O280" s="477"/>
      <c r="Q280" s="315"/>
      <c r="R280" s="315"/>
      <c r="S280" s="315"/>
      <c r="T280" s="481" t="str">
        <f aca="false">IF(Q280="","",Q280/$T$276)</f>
        <v/>
      </c>
      <c r="U280" s="453" t="str">
        <f aca="false">IF(Q280="","",($T$260^2*Tables!$D$80+Tables!$D$81)*Q280)</f>
        <v/>
      </c>
      <c r="W280" s="163" t="s">
        <v>533</v>
      </c>
      <c r="X280" s="483" t="str">
        <f aca="false">IF(Q276="","",Tables!F100)</f>
        <v/>
      </c>
      <c r="Y280" s="160"/>
    </row>
    <row r="281" customFormat="false" ht="14.15" hidden="false" customHeight="true" outlineLevel="0" collapsed="false">
      <c r="A281" s="146" t="n">
        <v>9</v>
      </c>
      <c r="B281" s="196"/>
      <c r="E281" s="502" t="str">
        <f aca="false">IF(Q265="","",Q265)</f>
        <v/>
      </c>
      <c r="F281" s="220" t="str">
        <f aca="false">IF(R265="","",R265)</f>
        <v/>
      </c>
      <c r="G281" s="220" t="str">
        <f aca="false">IF(S265="","",S265)</f>
        <v/>
      </c>
      <c r="H281" s="481" t="str">
        <f aca="false">IF(T265="","",T265)</f>
        <v/>
      </c>
      <c r="I281" s="222" t="str">
        <f aca="false">IF(U265="","",U265)</f>
        <v/>
      </c>
      <c r="K281" s="163" t="s">
        <v>533</v>
      </c>
      <c r="L281" s="503" t="str">
        <f aca="false">IF(X265="","",X265)</f>
        <v/>
      </c>
      <c r="M281" s="200"/>
      <c r="O281" s="477"/>
      <c r="Q281" s="315"/>
      <c r="R281" s="315"/>
      <c r="S281" s="315"/>
      <c r="T281" s="481" t="str">
        <f aca="false">IF(Q281="","",Q281/$T$276)</f>
        <v/>
      </c>
      <c r="U281" s="453" t="str">
        <f aca="false">IF(Q281="","",($T$260^2*Tables!$D$80+Tables!$D$81)*Q281)</f>
        <v/>
      </c>
      <c r="W281" s="163" t="s">
        <v>534</v>
      </c>
      <c r="X281" s="478" t="str">
        <f aca="false">IF($O$34=2,"NA",IF(OR(X279="",X280=""),"",(X280*(X279/8.76))/100))</f>
        <v/>
      </c>
      <c r="Y281" s="160"/>
    </row>
    <row r="282" customFormat="false" ht="14.15" hidden="false" customHeight="true" outlineLevel="0" collapsed="false">
      <c r="A282" s="146" t="n">
        <v>10</v>
      </c>
      <c r="B282" s="196"/>
      <c r="E282" s="502" t="str">
        <f aca="false">IF(Q266="","",Q266)</f>
        <v/>
      </c>
      <c r="F282" s="220" t="str">
        <f aca="false">IF(R266="","",R266)</f>
        <v/>
      </c>
      <c r="G282" s="220" t="str">
        <f aca="false">IF(S266="","",S266)</f>
        <v/>
      </c>
      <c r="H282" s="481" t="str">
        <f aca="false">IF(T266="","",T266)</f>
        <v/>
      </c>
      <c r="I282" s="222" t="str">
        <f aca="false">IF(U266="","",U266)</f>
        <v/>
      </c>
      <c r="K282" s="163" t="s">
        <v>534</v>
      </c>
      <c r="L282" s="319" t="str">
        <f aca="false">IF(X266="","",X266)</f>
        <v/>
      </c>
      <c r="M282" s="200"/>
      <c r="O282" s="477"/>
      <c r="Q282" s="315"/>
      <c r="R282" s="315"/>
      <c r="S282" s="315"/>
      <c r="T282" s="481" t="str">
        <f aca="false">IF(Q282="","",Q282/$T$276)</f>
        <v/>
      </c>
      <c r="U282" s="453" t="str">
        <f aca="false">IF(Q282="","",($T$260^2*Tables!$D$80+Tables!$D$81)*Q282)</f>
        <v/>
      </c>
      <c r="W282" s="163" t="s">
        <v>535</v>
      </c>
      <c r="X282" s="485" t="str">
        <f aca="false">IF(AB89="","",AB89)</f>
        <v/>
      </c>
      <c r="Y282" s="160"/>
    </row>
    <row r="283" customFormat="false" ht="14.15" hidden="false" customHeight="true" outlineLevel="0" collapsed="false">
      <c r="A283" s="146" t="n">
        <v>11</v>
      </c>
      <c r="B283" s="196"/>
      <c r="E283" s="504" t="str">
        <f aca="false">IF(Q267="","",Q267)</f>
        <v/>
      </c>
      <c r="F283" s="282" t="str">
        <f aca="false">IF(R267="","",R267)</f>
        <v/>
      </c>
      <c r="G283" s="282" t="str">
        <f aca="false">IF(S267="","",S267)</f>
        <v/>
      </c>
      <c r="H283" s="505" t="str">
        <f aca="false">IF(T267="","",T267)</f>
        <v/>
      </c>
      <c r="I283" s="284" t="str">
        <f aca="false">IF(U267="","",U267)</f>
        <v/>
      </c>
      <c r="K283" s="163" t="s">
        <v>535</v>
      </c>
      <c r="L283" s="319" t="str">
        <f aca="false">IF(X267="","",X267)</f>
        <v/>
      </c>
      <c r="M283" s="200"/>
      <c r="O283" s="477"/>
      <c r="P283" s="163" t="s">
        <v>505</v>
      </c>
      <c r="Q283" s="251" t="str">
        <f aca="false">IF(OR(Q279="",Q280="",Q281="",Q282=""),"",AVERAGE(Q279:Q282))</f>
        <v/>
      </c>
      <c r="R283" s="486" t="str">
        <f aca="false">IF(OR(R279="",R280="",R281="",R282=""),"",AVERAGE(R279:R282))</f>
        <v/>
      </c>
      <c r="S283" s="487" t="str">
        <f aca="false">IF(OR(S279="",S280="",S281="",S282=""),"",AVERAGE(S279:S282))</f>
        <v/>
      </c>
      <c r="T283" s="488" t="str">
        <f aca="false">IF(OR(T279="",T280="",T281="",T282=""),"",AVERAGE(T279:T282))</f>
        <v/>
      </c>
      <c r="U283" s="487" t="str">
        <f aca="false">IF(OR(U279="",U280="",U281="",U282=""),"",AVERAGE(U279:U282))</f>
        <v/>
      </c>
      <c r="W283" s="163" t="s">
        <v>537</v>
      </c>
      <c r="X283" s="489" t="str">
        <f aca="false">IF(OR(X281="",X282=""),"",(X281-X282)/X282)</f>
        <v/>
      </c>
      <c r="Y283" s="160"/>
    </row>
    <row r="284" customFormat="false" ht="14.15" hidden="false" customHeight="true" outlineLevel="0" collapsed="false">
      <c r="A284" s="146" t="n">
        <v>12</v>
      </c>
      <c r="B284" s="196"/>
      <c r="D284" s="163" t="s">
        <v>505</v>
      </c>
      <c r="E284" s="502" t="str">
        <f aca="false">IF(Q268="","",Q268)</f>
        <v/>
      </c>
      <c r="F284" s="220" t="str">
        <f aca="false">IF(R268="","",R268)</f>
        <v/>
      </c>
      <c r="G284" s="453" t="str">
        <f aca="false">IF(S268="","",S268)</f>
        <v/>
      </c>
      <c r="H284" s="481" t="str">
        <f aca="false">IF(T268="","",T268)</f>
        <v/>
      </c>
      <c r="I284" s="222" t="str">
        <f aca="false">IF(U268="","",U268)</f>
        <v/>
      </c>
      <c r="K284" s="163" t="s">
        <v>537</v>
      </c>
      <c r="L284" s="506" t="str">
        <f aca="false">IF(X268="","",X268)</f>
        <v/>
      </c>
      <c r="M284" s="200"/>
      <c r="O284" s="477"/>
      <c r="P284" s="163" t="s">
        <v>539</v>
      </c>
      <c r="Q284" s="494" t="str">
        <f aca="false">IF(Q283="","",STDEV(Q279:Q282)/Q283)</f>
        <v/>
      </c>
      <c r="R284" s="494" t="str">
        <f aca="false">IF(R283="","",STDEV(R279:R282)/R283)</f>
        <v/>
      </c>
      <c r="S284" s="494" t="str">
        <f aca="false">IF(S283="","",STDEV(S279:S282)/S283)</f>
        <v/>
      </c>
      <c r="T284" s="494" t="str">
        <f aca="false">IF(T283="","",STDEV(T279:T282)/T283)</f>
        <v/>
      </c>
      <c r="U284" s="494" t="str">
        <f aca="false">IF(U283="","",STDEV(U279:U282)/U283)</f>
        <v/>
      </c>
      <c r="W284" s="145"/>
      <c r="X284" s="145"/>
      <c r="Y284" s="160"/>
    </row>
    <row r="285" customFormat="false" ht="14.15" hidden="false" customHeight="true" outlineLevel="0" collapsed="false">
      <c r="A285" s="146" t="n">
        <v>13</v>
      </c>
      <c r="B285" s="196"/>
      <c r="D285" s="163" t="s">
        <v>539</v>
      </c>
      <c r="E285" s="396" t="str">
        <f aca="false">IF(Q269="","",Q269)</f>
        <v/>
      </c>
      <c r="F285" s="397" t="str">
        <f aca="false">IF(R269="","",R269)</f>
        <v/>
      </c>
      <c r="G285" s="397" t="str">
        <f aca="false">IF(S269="","",S269)</f>
        <v/>
      </c>
      <c r="H285" s="397" t="str">
        <f aca="false">IF(T269="","",T269)</f>
        <v/>
      </c>
      <c r="I285" s="398" t="str">
        <f aca="false">IF(U269="","",U269)</f>
        <v/>
      </c>
      <c r="M285" s="200"/>
      <c r="O285" s="158"/>
      <c r="P285" s="145"/>
      <c r="Q285" s="145"/>
      <c r="R285" s="145"/>
      <c r="S285" s="145"/>
      <c r="T285" s="145"/>
      <c r="U285" s="145"/>
      <c r="Y285" s="160"/>
    </row>
    <row r="286" customFormat="false" ht="14.15" hidden="false" customHeight="true" outlineLevel="0" collapsed="false">
      <c r="A286" s="146" t="n">
        <v>14</v>
      </c>
      <c r="B286" s="196"/>
      <c r="D286" s="276" t="s">
        <v>418</v>
      </c>
      <c r="E286" s="145" t="s">
        <v>540</v>
      </c>
      <c r="K286" s="163" t="s">
        <v>541</v>
      </c>
      <c r="L286" s="495" t="str">
        <f aca="false">IF(X271="","",X271)</f>
        <v/>
      </c>
      <c r="M286" s="200"/>
      <c r="O286" s="158"/>
      <c r="P286" s="145" t="s">
        <v>418</v>
      </c>
      <c r="Q286" s="145" t="s">
        <v>540</v>
      </c>
      <c r="W286" s="163" t="s">
        <v>541</v>
      </c>
      <c r="X286" s="495" t="str">
        <f aca="false">IF(OR(X281="NA",X281=""),"",(X281-AVERAGE(S279:S282))/AVERAGE(S279:S282))</f>
        <v/>
      </c>
      <c r="Y286" s="160"/>
    </row>
    <row r="287" customFormat="false" ht="14.15" hidden="false" customHeight="true" outlineLevel="0" collapsed="false">
      <c r="A287" s="146" t="n">
        <v>15</v>
      </c>
      <c r="B287" s="196"/>
      <c r="E287" s="145" t="s">
        <v>542</v>
      </c>
      <c r="K287" s="163" t="s">
        <v>543</v>
      </c>
      <c r="L287" s="496" t="str">
        <f aca="false">IF(X272="","",X272)</f>
        <v/>
      </c>
      <c r="M287" s="200"/>
      <c r="O287" s="158"/>
      <c r="P287" s="145"/>
      <c r="Q287" s="145" t="s">
        <v>542</v>
      </c>
      <c r="W287" s="163" t="s">
        <v>543</v>
      </c>
      <c r="X287" s="496" t="str">
        <f aca="false">IF(OR(X281="",Q283=""),"",3/(X281/Q283))</f>
        <v/>
      </c>
      <c r="Y287" s="160"/>
    </row>
    <row r="288" customFormat="false" ht="14.15" hidden="false" customHeight="true" outlineLevel="0" collapsed="false">
      <c r="A288" s="146" t="n">
        <v>16</v>
      </c>
      <c r="B288" s="359"/>
      <c r="C288" s="169"/>
      <c r="D288" s="169"/>
      <c r="E288" s="169"/>
      <c r="F288" s="169"/>
      <c r="G288" s="169"/>
      <c r="H288" s="169"/>
      <c r="I288" s="169"/>
      <c r="J288" s="169"/>
      <c r="K288" s="169"/>
      <c r="L288" s="169"/>
      <c r="M288" s="360"/>
      <c r="O288" s="158"/>
      <c r="P288" s="84"/>
      <c r="Q288" s="84" t="s">
        <v>545</v>
      </c>
      <c r="R288" s="84"/>
      <c r="S288" s="84"/>
      <c r="T288" s="84"/>
      <c r="U288" s="84"/>
      <c r="V288" s="84"/>
      <c r="W288" s="84"/>
      <c r="X288" s="84"/>
      <c r="Y288" s="160"/>
    </row>
    <row r="289" customFormat="false" ht="14.15" hidden="false" customHeight="true" outlineLevel="0" collapsed="false">
      <c r="A289" s="146" t="n">
        <v>17</v>
      </c>
      <c r="B289" s="422"/>
      <c r="C289" s="216" t="str">
        <f aca="false">O274</f>
        <v>Mean Glandular Dose – 3D</v>
      </c>
      <c r="M289" s="268"/>
      <c r="O289" s="158"/>
      <c r="P289" s="84"/>
      <c r="Q289" s="84"/>
      <c r="R289" s="84"/>
      <c r="S289" s="84"/>
      <c r="T289" s="84"/>
      <c r="U289" s="84"/>
      <c r="V289" s="84"/>
      <c r="W289" s="471"/>
      <c r="X289" s="507"/>
      <c r="Y289" s="160"/>
    </row>
    <row r="290" customFormat="false" ht="14.15" hidden="false" customHeight="true" outlineLevel="0" collapsed="false">
      <c r="A290" s="146" t="n">
        <v>18</v>
      </c>
      <c r="B290" s="422"/>
      <c r="D290" s="163" t="s">
        <v>525</v>
      </c>
      <c r="E290" s="499" t="n">
        <f aca="false">IF(Q275="","",Q275)</f>
        <v>0</v>
      </c>
      <c r="F290" s="84"/>
      <c r="G290" s="163" t="s">
        <v>391</v>
      </c>
      <c r="H290" s="330" t="str">
        <f aca="false">IF(T275="","",T275)</f>
        <v/>
      </c>
      <c r="M290" s="268"/>
      <c r="O290" s="168"/>
      <c r="P290" s="497"/>
      <c r="Q290" s="497"/>
      <c r="R290" s="169"/>
      <c r="S290" s="169"/>
      <c r="T290" s="497"/>
      <c r="U290" s="497"/>
      <c r="V290" s="169"/>
      <c r="W290" s="84"/>
      <c r="X290" s="84"/>
      <c r="Y290" s="170"/>
    </row>
    <row r="291" customFormat="false" ht="14.15" hidden="false" customHeight="true" outlineLevel="0" collapsed="false">
      <c r="A291" s="146" t="n">
        <v>19</v>
      </c>
      <c r="B291" s="422"/>
      <c r="D291" s="163" t="s">
        <v>300</v>
      </c>
      <c r="E291" s="330" t="str">
        <f aca="false">IF(Q276="","",Q276)</f>
        <v/>
      </c>
      <c r="F291" s="84"/>
      <c r="G291" s="163" t="s">
        <v>393</v>
      </c>
      <c r="H291" s="330" t="str">
        <f aca="false">IF(T276="","",T276)</f>
        <v/>
      </c>
      <c r="M291" s="268"/>
      <c r="O291" s="314" t="s">
        <v>546</v>
      </c>
      <c r="P291" s="508"/>
      <c r="Q291" s="508"/>
      <c r="R291" s="508"/>
      <c r="S291" s="508"/>
      <c r="T291" s="508"/>
      <c r="U291" s="508"/>
      <c r="V291" s="508"/>
      <c r="W291" s="508"/>
      <c r="X291" s="508"/>
      <c r="Y291" s="509"/>
    </row>
    <row r="292" customFormat="false" ht="14.15" hidden="false" customHeight="true" outlineLevel="0" collapsed="false">
      <c r="A292" s="146" t="n">
        <v>20</v>
      </c>
      <c r="B292" s="422"/>
      <c r="G292" s="143" t="s">
        <v>491</v>
      </c>
      <c r="I292" s="144" t="s">
        <v>528</v>
      </c>
      <c r="M292" s="268"/>
      <c r="O292" s="378"/>
      <c r="P292" s="163" t="s">
        <v>525</v>
      </c>
      <c r="Q292" s="357" t="n">
        <f aca="false">$Q$260</f>
        <v>0</v>
      </c>
      <c r="R292" s="84"/>
      <c r="S292" s="84"/>
      <c r="T292" s="84"/>
      <c r="U292" s="84"/>
      <c r="V292" s="84"/>
      <c r="W292" s="84"/>
      <c r="X292" s="84"/>
      <c r="Y292" s="358"/>
    </row>
    <row r="293" customFormat="false" ht="14.15" hidden="false" customHeight="true" outlineLevel="0" collapsed="false">
      <c r="A293" s="146" t="n">
        <v>21</v>
      </c>
      <c r="B293" s="422"/>
      <c r="D293" s="143"/>
      <c r="E293" s="143" t="s">
        <v>274</v>
      </c>
      <c r="F293" s="143" t="s">
        <v>495</v>
      </c>
      <c r="G293" s="143" t="s">
        <v>496</v>
      </c>
      <c r="H293" s="143" t="s">
        <v>529</v>
      </c>
      <c r="I293" s="143" t="s">
        <v>530</v>
      </c>
      <c r="K293" s="163" t="s">
        <v>531</v>
      </c>
      <c r="L293" s="318" t="str">
        <f aca="false">IF(X278="","",X278)</f>
        <v/>
      </c>
      <c r="M293" s="268"/>
      <c r="O293" s="378"/>
      <c r="P293" s="84"/>
      <c r="Q293" s="84"/>
      <c r="R293" s="84"/>
      <c r="S293" s="84"/>
      <c r="T293" s="84"/>
      <c r="U293" s="84"/>
      <c r="V293" s="84"/>
      <c r="W293" s="84"/>
      <c r="X293" s="84"/>
      <c r="Y293" s="358"/>
    </row>
    <row r="294" customFormat="false" ht="14.15" hidden="false" customHeight="true" outlineLevel="0" collapsed="false">
      <c r="A294" s="146" t="n">
        <v>22</v>
      </c>
      <c r="B294" s="422"/>
      <c r="E294" s="500" t="str">
        <f aca="false">IF(Q279="","",Q279)</f>
        <v/>
      </c>
      <c r="F294" s="202" t="str">
        <f aca="false">IF(R279="","",R279)</f>
        <v/>
      </c>
      <c r="G294" s="202" t="str">
        <f aca="false">IF(S279="","",S279)</f>
        <v/>
      </c>
      <c r="H294" s="501" t="str">
        <f aca="false">IF(T279="","",T279)</f>
        <v/>
      </c>
      <c r="I294" s="204" t="str">
        <f aca="false">IF(U279="","",U279)</f>
        <v/>
      </c>
      <c r="K294" s="163" t="s">
        <v>532</v>
      </c>
      <c r="L294" s="319" t="str">
        <f aca="false">IF(X279="","",X279)</f>
        <v/>
      </c>
      <c r="M294" s="268"/>
      <c r="O294" s="158" t="s">
        <v>547</v>
      </c>
      <c r="P294" s="84"/>
      <c r="Q294" s="84"/>
      <c r="R294" s="84"/>
      <c r="S294" s="84"/>
      <c r="T294" s="84"/>
      <c r="U294" s="84"/>
      <c r="V294" s="84"/>
      <c r="W294" s="84"/>
      <c r="X294" s="84"/>
      <c r="Y294" s="358"/>
    </row>
    <row r="295" customFormat="false" ht="14.15" hidden="false" customHeight="true" outlineLevel="0" collapsed="false">
      <c r="A295" s="146" t="n">
        <v>23</v>
      </c>
      <c r="B295" s="422"/>
      <c r="E295" s="502" t="str">
        <f aca="false">IF(Q280="","",Q280)</f>
        <v/>
      </c>
      <c r="F295" s="220" t="str">
        <f aca="false">IF(R280="","",R280)</f>
        <v/>
      </c>
      <c r="G295" s="220" t="str">
        <f aca="false">IF(S280="","",S280)</f>
        <v/>
      </c>
      <c r="H295" s="481" t="str">
        <f aca="false">IF(T280="","",T280)</f>
        <v/>
      </c>
      <c r="I295" s="222" t="str">
        <f aca="false">IF(U280="","",U280)</f>
        <v/>
      </c>
      <c r="K295" s="163" t="s">
        <v>533</v>
      </c>
      <c r="L295" s="503" t="str">
        <f aca="false">IF(X280="","",X280)</f>
        <v/>
      </c>
      <c r="M295" s="268"/>
      <c r="O295" s="378"/>
      <c r="P295" s="163" t="s">
        <v>300</v>
      </c>
      <c r="Q295" s="317"/>
      <c r="R295" s="84"/>
      <c r="S295" s="163" t="s">
        <v>391</v>
      </c>
      <c r="T295" s="317"/>
      <c r="U295" s="84"/>
      <c r="V295" s="84"/>
      <c r="W295" s="84"/>
      <c r="X295" s="84"/>
      <c r="Y295" s="358"/>
    </row>
    <row r="296" customFormat="false" ht="14.15" hidden="false" customHeight="true" outlineLevel="0" collapsed="false">
      <c r="A296" s="146" t="n">
        <v>24</v>
      </c>
      <c r="B296" s="422"/>
      <c r="E296" s="502" t="str">
        <f aca="false">IF(Q281="","",Q281)</f>
        <v/>
      </c>
      <c r="F296" s="220" t="str">
        <f aca="false">IF(R281="","",R281)</f>
        <v/>
      </c>
      <c r="G296" s="220" t="str">
        <f aca="false">IF(S281="","",S281)</f>
        <v/>
      </c>
      <c r="H296" s="481" t="str">
        <f aca="false">IF(T281="","",T281)</f>
        <v/>
      </c>
      <c r="I296" s="222" t="str">
        <f aca="false">IF(U281="","",U281)</f>
        <v/>
      </c>
      <c r="K296" s="163" t="s">
        <v>534</v>
      </c>
      <c r="L296" s="319" t="str">
        <f aca="false">IF(X281="","",X281)</f>
        <v/>
      </c>
      <c r="M296" s="268"/>
      <c r="O296" s="378"/>
      <c r="P296" s="84"/>
      <c r="Q296" s="84"/>
      <c r="R296" s="84"/>
      <c r="S296" s="163" t="s">
        <v>393</v>
      </c>
      <c r="T296" s="317"/>
      <c r="U296" s="84"/>
      <c r="V296" s="84"/>
      <c r="W296" s="84"/>
      <c r="X296" s="84"/>
      <c r="Y296" s="358"/>
    </row>
    <row r="297" customFormat="false" ht="14.15" hidden="false" customHeight="true" outlineLevel="0" collapsed="false">
      <c r="A297" s="146" t="n">
        <v>25</v>
      </c>
      <c r="B297" s="422"/>
      <c r="E297" s="504" t="str">
        <f aca="false">IF(Q282="","",Q282)</f>
        <v/>
      </c>
      <c r="F297" s="282" t="str">
        <f aca="false">IF(R282="","",R282)</f>
        <v/>
      </c>
      <c r="G297" s="282" t="str">
        <f aca="false">IF(S282="","",S282)</f>
        <v/>
      </c>
      <c r="H297" s="505" t="str">
        <f aca="false">IF(T282="","",T282)</f>
        <v/>
      </c>
      <c r="I297" s="284" t="str">
        <f aca="false">IF(U282="","",U282)</f>
        <v/>
      </c>
      <c r="K297" s="163" t="s">
        <v>535</v>
      </c>
      <c r="L297" s="319" t="str">
        <f aca="false">IF(X282="","",X282)</f>
        <v/>
      </c>
      <c r="M297" s="268"/>
      <c r="O297" s="378"/>
      <c r="P297" s="84"/>
      <c r="S297" s="143" t="s">
        <v>491</v>
      </c>
      <c r="U297" s="144" t="s">
        <v>528</v>
      </c>
      <c r="V297" s="84"/>
      <c r="W297" s="84"/>
      <c r="X297" s="84"/>
      <c r="Y297" s="358"/>
    </row>
    <row r="298" customFormat="false" ht="14.15" hidden="false" customHeight="true" outlineLevel="0" collapsed="false">
      <c r="A298" s="146" t="n">
        <v>26</v>
      </c>
      <c r="B298" s="422"/>
      <c r="D298" s="163" t="s">
        <v>505</v>
      </c>
      <c r="E298" s="502" t="str">
        <f aca="false">IF(Q283="","",Q283)</f>
        <v/>
      </c>
      <c r="F298" s="220" t="str">
        <f aca="false">IF(R283="","",R283)</f>
        <v/>
      </c>
      <c r="G298" s="453" t="str">
        <f aca="false">IF(S283="","",S283)</f>
        <v/>
      </c>
      <c r="H298" s="481" t="str">
        <f aca="false">IF(T283="","",T283)</f>
        <v/>
      </c>
      <c r="I298" s="222" t="str">
        <f aca="false">IF(U283="","",U283)</f>
        <v/>
      </c>
      <c r="K298" s="163" t="s">
        <v>537</v>
      </c>
      <c r="L298" s="506" t="str">
        <f aca="false">IF(X283="","",X283)</f>
        <v/>
      </c>
      <c r="M298" s="268"/>
      <c r="O298" s="378"/>
      <c r="P298" s="84"/>
      <c r="Q298" s="143" t="s">
        <v>274</v>
      </c>
      <c r="R298" s="143" t="s">
        <v>495</v>
      </c>
      <c r="S298" s="143" t="s">
        <v>496</v>
      </c>
      <c r="T298" s="143" t="s">
        <v>529</v>
      </c>
      <c r="U298" s="143" t="s">
        <v>530</v>
      </c>
      <c r="V298" s="84"/>
      <c r="W298" s="163" t="s">
        <v>531</v>
      </c>
      <c r="X298" s="478" t="str">
        <f aca="false">IF(T295="","",VLOOKUP(T295,Tables!$B$85:$C$89,2))</f>
        <v/>
      </c>
      <c r="Y298" s="358"/>
    </row>
    <row r="299" customFormat="false" ht="14.15" hidden="false" customHeight="true" outlineLevel="0" collapsed="false">
      <c r="A299" s="146" t="n">
        <v>27</v>
      </c>
      <c r="B299" s="422"/>
      <c r="D299" s="163" t="s">
        <v>539</v>
      </c>
      <c r="E299" s="396" t="str">
        <f aca="false">IF(Q284="","",Q284)</f>
        <v/>
      </c>
      <c r="F299" s="397" t="str">
        <f aca="false">IF(R284="","",R284)</f>
        <v/>
      </c>
      <c r="G299" s="397" t="str">
        <f aca="false">IF(S284="","",S284)</f>
        <v/>
      </c>
      <c r="H299" s="397" t="str">
        <f aca="false">IF(T284="","",T284)</f>
        <v/>
      </c>
      <c r="I299" s="398" t="str">
        <f aca="false">IF(U284="","",U284)</f>
        <v/>
      </c>
      <c r="M299" s="268"/>
      <c r="O299" s="378"/>
      <c r="P299" s="84"/>
      <c r="Q299" s="315"/>
      <c r="R299" s="315"/>
      <c r="S299" s="315"/>
      <c r="T299" s="481" t="str">
        <f aca="false">IF(Q299="","",Q299/$T$296)</f>
        <v/>
      </c>
      <c r="U299" s="453" t="str">
        <f aca="false">IF(Q299="","",($T$295^2*Tables!$D$80+Tables!$D$81)*Q299)</f>
        <v/>
      </c>
      <c r="V299" s="84"/>
      <c r="W299" s="163" t="s">
        <v>532</v>
      </c>
      <c r="X299" s="478" t="str">
        <f aca="false">IF(U303="","",Q303*($T$295^2*Tables!$D$80+Tables!$D$81))</f>
        <v/>
      </c>
      <c r="Y299" s="358"/>
    </row>
    <row r="300" customFormat="false" ht="14.15" hidden="false" customHeight="true" outlineLevel="0" collapsed="false">
      <c r="A300" s="146" t="n">
        <v>28</v>
      </c>
      <c r="B300" s="422"/>
      <c r="D300" s="276" t="s">
        <v>418</v>
      </c>
      <c r="E300" s="145" t="s">
        <v>540</v>
      </c>
      <c r="K300" s="163" t="s">
        <v>541</v>
      </c>
      <c r="L300" s="495" t="str">
        <f aca="false">IF(X286="","",X286)</f>
        <v/>
      </c>
      <c r="M300" s="268"/>
      <c r="O300" s="378"/>
      <c r="P300" s="84"/>
      <c r="Q300" s="315"/>
      <c r="R300" s="315"/>
      <c r="S300" s="315"/>
      <c r="T300" s="481" t="str">
        <f aca="false">IF(Q300="","",Q300/$T$296)</f>
        <v/>
      </c>
      <c r="U300" s="453" t="str">
        <f aca="false">IF(Q300="","",($T$295^2*Tables!$D$80+Tables!$D$81)*Q300)</f>
        <v/>
      </c>
      <c r="V300" s="84"/>
      <c r="W300" s="163" t="s">
        <v>533</v>
      </c>
      <c r="X300" s="483" t="str">
        <f aca="false">IF(Q295="","",HLOOKUP(Q295,Tables!$G$99:$I$100,2))</f>
        <v/>
      </c>
      <c r="Y300" s="358"/>
    </row>
    <row r="301" customFormat="false" ht="14.15" hidden="false" customHeight="true" outlineLevel="0" collapsed="false">
      <c r="A301" s="146" t="n">
        <v>29</v>
      </c>
      <c r="B301" s="422"/>
      <c r="E301" s="145" t="s">
        <v>542</v>
      </c>
      <c r="K301" s="163" t="s">
        <v>543</v>
      </c>
      <c r="L301" s="496" t="str">
        <f aca="false">IF(X287="","",X287)</f>
        <v/>
      </c>
      <c r="M301" s="268"/>
      <c r="O301" s="378"/>
      <c r="P301" s="84"/>
      <c r="Q301" s="315"/>
      <c r="R301" s="315"/>
      <c r="S301" s="315"/>
      <c r="T301" s="481" t="str">
        <f aca="false">IF(Q301="","",Q301/$T$296)</f>
        <v/>
      </c>
      <c r="U301" s="453" t="str">
        <f aca="false">IF(Q301="","",($T$295^2*Tables!$D$80+Tables!$D$81)*Q301)</f>
        <v/>
      </c>
      <c r="V301" s="84"/>
      <c r="W301" s="163" t="s">
        <v>534</v>
      </c>
      <c r="X301" s="478" t="str">
        <f aca="false">IF($O$34=2,"NA",IF(OR(X299="",X300=""),"",(X300*(X299/8.76))/100))</f>
        <v/>
      </c>
      <c r="Y301" s="358"/>
    </row>
    <row r="302" customFormat="false" ht="14.15" hidden="false" customHeight="true" outlineLevel="0" collapsed="false">
      <c r="A302" s="146" t="n">
        <v>30</v>
      </c>
      <c r="B302" s="490"/>
      <c r="C302" s="491"/>
      <c r="D302" s="491"/>
      <c r="E302" s="491"/>
      <c r="F302" s="491"/>
      <c r="G302" s="491"/>
      <c r="H302" s="491"/>
      <c r="I302" s="491"/>
      <c r="J302" s="491"/>
      <c r="K302" s="491"/>
      <c r="L302" s="491"/>
      <c r="M302" s="493"/>
      <c r="O302" s="378"/>
      <c r="P302" s="84"/>
      <c r="Q302" s="315"/>
      <c r="R302" s="315"/>
      <c r="S302" s="315"/>
      <c r="T302" s="481" t="str">
        <f aca="false">IF(Q302="","",Q302/$T$296)</f>
        <v/>
      </c>
      <c r="U302" s="453" t="str">
        <f aca="false">IF(Q302="","",($T$295^2*Tables!$D$80+Tables!$D$81)*Q302)</f>
        <v/>
      </c>
      <c r="V302" s="84"/>
      <c r="W302" s="163" t="s">
        <v>535</v>
      </c>
      <c r="X302" s="485" t="str">
        <f aca="false">IF(AB90="","",AB90)</f>
        <v/>
      </c>
      <c r="Y302" s="358"/>
    </row>
    <row r="303" customFormat="false" ht="14.15" hidden="false" customHeight="true" outlineLevel="0" collapsed="false">
      <c r="A303" s="146" t="n">
        <v>31</v>
      </c>
      <c r="B303" s="422"/>
      <c r="C303" s="289" t="str">
        <f aca="false">O291</f>
        <v>Mean Glandular Dose – Combo</v>
      </c>
      <c r="D303" s="84"/>
      <c r="E303" s="84"/>
      <c r="F303" s="84"/>
      <c r="G303" s="84"/>
      <c r="H303" s="84"/>
      <c r="I303" s="84"/>
      <c r="J303" s="84"/>
      <c r="K303" s="84"/>
      <c r="L303" s="84"/>
      <c r="M303" s="268"/>
      <c r="O303" s="378"/>
      <c r="P303" s="163" t="s">
        <v>505</v>
      </c>
      <c r="Q303" s="251" t="str">
        <f aca="false">IF(OR(Q299="",Q300="",Q301="",Q302=""),"",AVERAGE(Q299:Q302))</f>
        <v/>
      </c>
      <c r="R303" s="486" t="str">
        <f aca="false">IF(OR(R299="",R300="",R301="",R302=""),"",AVERAGE(R299:R302))</f>
        <v/>
      </c>
      <c r="S303" s="487" t="str">
        <f aca="false">IF(OR(S299="",S300="",S301="",S302=""),"",AVERAGE(S299:S302))</f>
        <v/>
      </c>
      <c r="T303" s="488" t="str">
        <f aca="false">IF(OR(T299="",T300="",T301="",T302=""),"",AVERAGE(T299:T302))</f>
        <v/>
      </c>
      <c r="U303" s="487" t="str">
        <f aca="false">IF(OR(U299="",U300="",U301="",U302=""),"",AVERAGE(U299:U302))</f>
        <v/>
      </c>
      <c r="V303" s="84"/>
      <c r="W303" s="163" t="s">
        <v>537</v>
      </c>
      <c r="X303" s="489" t="str">
        <f aca="false">IF(OR(X301="",X302=""),"",(X301-X302)/X302)</f>
        <v/>
      </c>
      <c r="Y303" s="358"/>
    </row>
    <row r="304" customFormat="false" ht="14.15" hidden="false" customHeight="true" outlineLevel="0" collapsed="false">
      <c r="A304" s="146" t="n">
        <v>32</v>
      </c>
      <c r="B304" s="422"/>
      <c r="C304" s="84"/>
      <c r="D304" s="163" t="s">
        <v>525</v>
      </c>
      <c r="E304" s="499" t="n">
        <f aca="false">IF(Q292="","",Q292)</f>
        <v>0</v>
      </c>
      <c r="F304" s="84"/>
      <c r="G304" s="84"/>
      <c r="H304" s="84"/>
      <c r="I304" s="84"/>
      <c r="J304" s="84"/>
      <c r="K304" s="84"/>
      <c r="L304" s="84"/>
      <c r="M304" s="268"/>
      <c r="O304" s="378"/>
      <c r="P304" s="163" t="s">
        <v>539</v>
      </c>
      <c r="Q304" s="494" t="str">
        <f aca="false">IF(Q303="","",STDEV(Q299:Q302)/Q303)</f>
        <v/>
      </c>
      <c r="R304" s="494" t="str">
        <f aca="false">IF(R303="","",STDEV(R299:R302)/R303)</f>
        <v/>
      </c>
      <c r="S304" s="494" t="str">
        <f aca="false">IF(S303="","",STDEV(S299:S302)/S303)</f>
        <v/>
      </c>
      <c r="T304" s="494" t="str">
        <f aca="false">IF(T303="","",STDEV(T299:T302)/T303)</f>
        <v/>
      </c>
      <c r="U304" s="494" t="str">
        <f aca="false">IF(U303="","",STDEV(U299:U302)/U303)</f>
        <v/>
      </c>
      <c r="V304" s="84"/>
      <c r="W304" s="84"/>
      <c r="X304" s="84"/>
      <c r="Y304" s="358"/>
    </row>
    <row r="305" customFormat="false" ht="14.15" hidden="false" customHeight="true" outlineLevel="0" collapsed="false">
      <c r="A305" s="146" t="n">
        <v>33</v>
      </c>
      <c r="B305" s="422"/>
      <c r="C305" s="84"/>
      <c r="D305" s="84"/>
      <c r="E305" s="510" t="str">
        <f aca="false">O294&amp;" "&amp;P295&amp;" "&amp;Q295</f>
        <v>Combo Mode 2D Target/Filter: </v>
      </c>
      <c r="F305" s="510"/>
      <c r="G305" s="510"/>
      <c r="H305" s="510"/>
      <c r="I305" s="510"/>
      <c r="J305" s="84"/>
      <c r="K305" s="84"/>
      <c r="L305" s="84"/>
      <c r="M305" s="268"/>
      <c r="O305" s="378"/>
      <c r="P305" s="84"/>
      <c r="Q305" s="84"/>
      <c r="R305" s="84"/>
      <c r="S305" s="84"/>
      <c r="T305" s="84"/>
      <c r="U305" s="84"/>
      <c r="V305" s="84"/>
      <c r="W305" s="163" t="s">
        <v>541</v>
      </c>
      <c r="X305" s="495" t="str">
        <f aca="false">IF(X301="","",(X301-AVERAGE(S299:S302))/AVERAGE(S299:S302))</f>
        <v/>
      </c>
      <c r="Y305" s="358"/>
    </row>
    <row r="306" customFormat="false" ht="14.15" hidden="false" customHeight="true" outlineLevel="0" collapsed="false">
      <c r="A306" s="146" t="n">
        <v>34</v>
      </c>
      <c r="B306" s="422"/>
      <c r="C306" s="84"/>
      <c r="E306" s="158"/>
      <c r="G306" s="143" t="s">
        <v>491</v>
      </c>
      <c r="I306" s="160" t="s">
        <v>528</v>
      </c>
      <c r="J306" s="84"/>
      <c r="K306" s="163" t="s">
        <v>391</v>
      </c>
      <c r="L306" s="318" t="str">
        <f aca="false">IF(T295="","",T295)</f>
        <v/>
      </c>
      <c r="M306" s="268"/>
      <c r="O306" s="511" t="s">
        <v>548</v>
      </c>
      <c r="P306" s="84"/>
      <c r="Q306" s="84"/>
      <c r="R306" s="84"/>
      <c r="S306" s="84"/>
      <c r="T306" s="84"/>
      <c r="U306" s="84"/>
      <c r="V306" s="84"/>
      <c r="W306" s="84"/>
      <c r="X306" s="84"/>
      <c r="Y306" s="358"/>
    </row>
    <row r="307" customFormat="false" ht="14.15" hidden="false" customHeight="true" outlineLevel="0" collapsed="false">
      <c r="A307" s="146" t="n">
        <v>35</v>
      </c>
      <c r="B307" s="422"/>
      <c r="C307" s="84"/>
      <c r="D307" s="143"/>
      <c r="E307" s="476" t="s">
        <v>274</v>
      </c>
      <c r="F307" s="143" t="s">
        <v>495</v>
      </c>
      <c r="G307" s="143" t="s">
        <v>496</v>
      </c>
      <c r="H307" s="143" t="s">
        <v>529</v>
      </c>
      <c r="I307" s="458" t="s">
        <v>530</v>
      </c>
      <c r="J307" s="84"/>
      <c r="K307" s="163" t="s">
        <v>531</v>
      </c>
      <c r="L307" s="318" t="str">
        <f aca="false">IF(X298="","",X298)</f>
        <v/>
      </c>
      <c r="M307" s="268"/>
      <c r="O307" s="378"/>
      <c r="P307" s="163" t="s">
        <v>300</v>
      </c>
      <c r="Q307" s="317"/>
      <c r="R307" s="84"/>
      <c r="S307" s="163" t="s">
        <v>391</v>
      </c>
      <c r="T307" s="317"/>
      <c r="U307" s="84"/>
      <c r="V307" s="84"/>
      <c r="W307" s="84"/>
      <c r="X307" s="84"/>
      <c r="Y307" s="358"/>
    </row>
    <row r="308" customFormat="false" ht="14.15" hidden="false" customHeight="true" outlineLevel="0" collapsed="false">
      <c r="A308" s="146" t="n">
        <v>36</v>
      </c>
      <c r="B308" s="422"/>
      <c r="C308" s="84"/>
      <c r="E308" s="500" t="str">
        <f aca="false">IF(Q299="","",Q299)</f>
        <v/>
      </c>
      <c r="F308" s="202" t="str">
        <f aca="false">IF(R299="","",R299)</f>
        <v/>
      </c>
      <c r="G308" s="202" t="str">
        <f aca="false">IF(S299="","",S299)</f>
        <v/>
      </c>
      <c r="H308" s="501" t="str">
        <f aca="false">IF(T299="","",T299)</f>
        <v/>
      </c>
      <c r="I308" s="204" t="str">
        <f aca="false">IF(U299="","",U299)</f>
        <v/>
      </c>
      <c r="J308" s="84"/>
      <c r="K308" s="163" t="s">
        <v>532</v>
      </c>
      <c r="L308" s="318" t="str">
        <f aca="false">IF(X299="","",X299)</f>
        <v/>
      </c>
      <c r="M308" s="268"/>
      <c r="O308" s="378"/>
      <c r="P308" s="84"/>
      <c r="Q308" s="84"/>
      <c r="R308" s="84"/>
      <c r="S308" s="163" t="s">
        <v>393</v>
      </c>
      <c r="T308" s="317"/>
      <c r="U308" s="84"/>
      <c r="V308" s="84"/>
      <c r="W308" s="84"/>
      <c r="X308" s="84"/>
      <c r="Y308" s="358"/>
    </row>
    <row r="309" customFormat="false" ht="14.15" hidden="false" customHeight="true" outlineLevel="0" collapsed="false">
      <c r="A309" s="146" t="n">
        <v>37</v>
      </c>
      <c r="B309" s="422"/>
      <c r="C309" s="84"/>
      <c r="E309" s="502" t="str">
        <f aca="false">IF(Q300="","",Q300)</f>
        <v/>
      </c>
      <c r="F309" s="220" t="str">
        <f aca="false">IF(R300="","",R300)</f>
        <v/>
      </c>
      <c r="G309" s="220" t="str">
        <f aca="false">IF(S300="","",S300)</f>
        <v/>
      </c>
      <c r="H309" s="481" t="str">
        <f aca="false">IF(T300="","",T300)</f>
        <v/>
      </c>
      <c r="I309" s="222" t="str">
        <f aca="false">IF(U300="","",U300)</f>
        <v/>
      </c>
      <c r="J309" s="84"/>
      <c r="K309" s="163" t="s">
        <v>533</v>
      </c>
      <c r="L309" s="318" t="str">
        <f aca="false">IF(X300="","",X300)</f>
        <v/>
      </c>
      <c r="M309" s="268"/>
      <c r="O309" s="378"/>
      <c r="P309" s="84"/>
      <c r="S309" s="143" t="s">
        <v>491</v>
      </c>
      <c r="U309" s="144" t="s">
        <v>528</v>
      </c>
      <c r="V309" s="84"/>
      <c r="W309" s="84"/>
      <c r="X309" s="84"/>
      <c r="Y309" s="358"/>
    </row>
    <row r="310" customFormat="false" ht="14.15" hidden="false" customHeight="true" outlineLevel="0" collapsed="false">
      <c r="A310" s="146" t="n">
        <v>38</v>
      </c>
      <c r="B310" s="422"/>
      <c r="C310" s="84"/>
      <c r="E310" s="502" t="str">
        <f aca="false">IF(Q301="","",Q301)</f>
        <v/>
      </c>
      <c r="F310" s="220" t="str">
        <f aca="false">IF(R301="","",R301)</f>
        <v/>
      </c>
      <c r="G310" s="220" t="str">
        <f aca="false">IF(S301="","",S301)</f>
        <v/>
      </c>
      <c r="H310" s="481" t="str">
        <f aca="false">IF(T301="","",T301)</f>
        <v/>
      </c>
      <c r="I310" s="222" t="str">
        <f aca="false">IF(U301="","",U301)</f>
        <v/>
      </c>
      <c r="J310" s="84"/>
      <c r="K310" s="163" t="s">
        <v>534</v>
      </c>
      <c r="L310" s="318" t="str">
        <f aca="false">IF(X301="","",X301)</f>
        <v/>
      </c>
      <c r="M310" s="268"/>
      <c r="O310" s="378"/>
      <c r="P310" s="84"/>
      <c r="Q310" s="143" t="s">
        <v>274</v>
      </c>
      <c r="R310" s="143" t="s">
        <v>495</v>
      </c>
      <c r="S310" s="143" t="s">
        <v>496</v>
      </c>
      <c r="T310" s="143" t="s">
        <v>529</v>
      </c>
      <c r="U310" s="143" t="s">
        <v>530</v>
      </c>
      <c r="V310" s="84"/>
      <c r="W310" s="163" t="s">
        <v>531</v>
      </c>
      <c r="X310" s="478" t="str">
        <f aca="false">IF(T307="","",VLOOKUP(T307,Tables!$H$85:$I$89,2))</f>
        <v/>
      </c>
      <c r="Y310" s="358"/>
    </row>
    <row r="311" customFormat="false" ht="14.15" hidden="false" customHeight="true" outlineLevel="0" collapsed="false">
      <c r="A311" s="146" t="n">
        <v>39</v>
      </c>
      <c r="B311" s="422"/>
      <c r="C311" s="84"/>
      <c r="E311" s="504" t="str">
        <f aca="false">IF(Q302="","",Q302)</f>
        <v/>
      </c>
      <c r="F311" s="282" t="str">
        <f aca="false">IF(R302="","",R302)</f>
        <v/>
      </c>
      <c r="G311" s="282" t="str">
        <f aca="false">IF(S302="","",S302)</f>
        <v/>
      </c>
      <c r="H311" s="505" t="str">
        <f aca="false">IF(T302="","",T302)</f>
        <v/>
      </c>
      <c r="I311" s="284" t="str">
        <f aca="false">IF(U302="","",U302)</f>
        <v/>
      </c>
      <c r="J311" s="84"/>
      <c r="K311" s="471" t="s">
        <v>535</v>
      </c>
      <c r="L311" s="318" t="str">
        <f aca="false">IF(X302="","",X302)</f>
        <v/>
      </c>
      <c r="M311" s="268"/>
      <c r="O311" s="378"/>
      <c r="P311" s="84"/>
      <c r="Q311" s="315"/>
      <c r="R311" s="315"/>
      <c r="S311" s="315"/>
      <c r="T311" s="481" t="str">
        <f aca="false">IF(Q311="","",Q311/$T$308)</f>
        <v/>
      </c>
      <c r="U311" s="453" t="str">
        <f aca="false">IF(Q311="","",($T$307^2*Tables!$D$80+Tables!$D$81)*Q311)</f>
        <v/>
      </c>
      <c r="V311" s="84"/>
      <c r="W311" s="163" t="s">
        <v>532</v>
      </c>
      <c r="X311" s="478" t="str">
        <f aca="false">IF(U315="","",Q315*($T$307^2*Tables!$P$78+Tables!$P$79))</f>
        <v/>
      </c>
      <c r="Y311" s="358"/>
    </row>
    <row r="312" customFormat="false" ht="14.15" hidden="false" customHeight="true" outlineLevel="0" collapsed="false">
      <c r="A312" s="146" t="n">
        <v>40</v>
      </c>
      <c r="B312" s="422"/>
      <c r="C312" s="84"/>
      <c r="D312" s="163" t="s">
        <v>505</v>
      </c>
      <c r="E312" s="502" t="str">
        <f aca="false">IF(Q303="","",Q303)</f>
        <v/>
      </c>
      <c r="F312" s="220" t="str">
        <f aca="false">IF(R303="","",R303)</f>
        <v/>
      </c>
      <c r="G312" s="453" t="str">
        <f aca="false">IF(S303="","",S303)</f>
        <v/>
      </c>
      <c r="H312" s="481" t="str">
        <f aca="false">IF(T303="","",T303)</f>
        <v/>
      </c>
      <c r="I312" s="222" t="str">
        <f aca="false">IF(U303="","",U303)</f>
        <v/>
      </c>
      <c r="J312" s="84"/>
      <c r="K312" s="163" t="s">
        <v>537</v>
      </c>
      <c r="L312" s="506" t="str">
        <f aca="false">IF(X303="","",X303)</f>
        <v/>
      </c>
      <c r="M312" s="268"/>
      <c r="O312" s="378"/>
      <c r="P312" s="84"/>
      <c r="Q312" s="315"/>
      <c r="R312" s="315"/>
      <c r="S312" s="315"/>
      <c r="T312" s="481" t="str">
        <f aca="false">IF(Q312="","",Q312/$T$308)</f>
        <v/>
      </c>
      <c r="U312" s="453" t="str">
        <f aca="false">IF(Q312="","",($T$307^2*Tables!$D$80+Tables!$D$81)*Q312)</f>
        <v/>
      </c>
      <c r="V312" s="84"/>
      <c r="W312" s="163" t="s">
        <v>533</v>
      </c>
      <c r="X312" s="483" t="str">
        <f aca="false">IF(Q307="","",Tables!I100)</f>
        <v/>
      </c>
      <c r="Y312" s="358"/>
    </row>
    <row r="313" customFormat="false" ht="14.15" hidden="false" customHeight="true" outlineLevel="0" collapsed="false">
      <c r="A313" s="146" t="n">
        <v>41</v>
      </c>
      <c r="B313" s="422"/>
      <c r="C313" s="84"/>
      <c r="D313" s="163" t="s">
        <v>539</v>
      </c>
      <c r="E313" s="396" t="str">
        <f aca="false">IF(Q304="","",Q304)</f>
        <v/>
      </c>
      <c r="F313" s="397" t="str">
        <f aca="false">IF(R304="","",R304)</f>
        <v/>
      </c>
      <c r="G313" s="397" t="str">
        <f aca="false">IF(S304="","",S304)</f>
        <v/>
      </c>
      <c r="H313" s="397" t="str">
        <f aca="false">IF(T304="","",T304)</f>
        <v/>
      </c>
      <c r="I313" s="398" t="str">
        <f aca="false">IF(U304="","",U304)</f>
        <v/>
      </c>
      <c r="J313" s="84"/>
      <c r="K313" s="84"/>
      <c r="L313" s="84"/>
      <c r="M313" s="268"/>
      <c r="O313" s="378"/>
      <c r="P313" s="84"/>
      <c r="Q313" s="315"/>
      <c r="R313" s="315"/>
      <c r="S313" s="315"/>
      <c r="T313" s="481" t="str">
        <f aca="false">IF(Q313="","",Q313/$T$308)</f>
        <v/>
      </c>
      <c r="U313" s="453" t="str">
        <f aca="false">IF(Q313="","",($T$307^2*Tables!$D$80+Tables!$D$81)*Q313)</f>
        <v/>
      </c>
      <c r="V313" s="84"/>
      <c r="W313" s="163" t="s">
        <v>534</v>
      </c>
      <c r="X313" s="478" t="str">
        <f aca="false">IF($O$34=2,"NA",IF(OR(X311="",X312=""),"",(X312*(X311/8.76))/100))</f>
        <v/>
      </c>
      <c r="Y313" s="358"/>
    </row>
    <row r="314" customFormat="false" ht="14.15" hidden="false" customHeight="true" outlineLevel="0" collapsed="false">
      <c r="A314" s="146" t="n">
        <v>42</v>
      </c>
      <c r="B314" s="422"/>
      <c r="C314" s="84"/>
      <c r="D314" s="84"/>
      <c r="E314" s="84"/>
      <c r="F314" s="84"/>
      <c r="G314" s="84"/>
      <c r="H314" s="84"/>
      <c r="I314" s="84"/>
      <c r="J314" s="84"/>
      <c r="K314" s="163" t="s">
        <v>541</v>
      </c>
      <c r="L314" s="506" t="str">
        <f aca="false">IF(X305="","",X305)</f>
        <v/>
      </c>
      <c r="M314" s="268"/>
      <c r="O314" s="378"/>
      <c r="P314" s="84"/>
      <c r="Q314" s="315"/>
      <c r="R314" s="315"/>
      <c r="S314" s="315"/>
      <c r="T314" s="481" t="str">
        <f aca="false">IF(Q314="","",Q314/$T$308)</f>
        <v/>
      </c>
      <c r="U314" s="453" t="str">
        <f aca="false">IF(Q314="","",($T$307^2*Tables!$D$80+Tables!$D$81)*Q314)</f>
        <v/>
      </c>
      <c r="V314" s="84"/>
      <c r="W314" s="163" t="s">
        <v>535</v>
      </c>
      <c r="X314" s="485" t="str">
        <f aca="false">IF(AB91="","",AB91)</f>
        <v/>
      </c>
      <c r="Y314" s="358"/>
    </row>
    <row r="315" customFormat="false" ht="14.15" hidden="false" customHeight="true" outlineLevel="0" collapsed="false">
      <c r="A315" s="146" t="n">
        <v>43</v>
      </c>
      <c r="B315" s="422"/>
      <c r="C315" s="84"/>
      <c r="D315" s="84"/>
      <c r="E315" s="84"/>
      <c r="F315" s="84"/>
      <c r="G315" s="84"/>
      <c r="H315" s="84"/>
      <c r="I315" s="84"/>
      <c r="J315" s="84"/>
      <c r="K315" s="84"/>
      <c r="L315" s="84"/>
      <c r="M315" s="268"/>
      <c r="O315" s="378"/>
      <c r="P315" s="163" t="s">
        <v>505</v>
      </c>
      <c r="Q315" s="251" t="str">
        <f aca="false">IF(OR(Q311="",Q312="",Q313="",Q314=""),"",AVERAGE(Q311:Q314))</f>
        <v/>
      </c>
      <c r="R315" s="486" t="str">
        <f aca="false">IF(OR(R311="",R312="",R313="",R314=""),"",AVERAGE(R311:R314))</f>
        <v/>
      </c>
      <c r="S315" s="487" t="str">
        <f aca="false">IF(OR(S311="",S312="",S313="",S314=""),"",AVERAGE(S311:S314))</f>
        <v/>
      </c>
      <c r="T315" s="488" t="str">
        <f aca="false">IF(OR(T311="",T312="",T313="",T314=""),"",AVERAGE(T311:T314))</f>
        <v/>
      </c>
      <c r="U315" s="487" t="str">
        <f aca="false">IF(OR(U311="",U312="",U313="",U314=""),"",AVERAGE(U311:U314))</f>
        <v/>
      </c>
      <c r="V315" s="84"/>
      <c r="W315" s="163" t="s">
        <v>537</v>
      </c>
      <c r="X315" s="489" t="str">
        <f aca="false">IF(OR(X313="",X314=""),"",(X313-X314)/X314)</f>
        <v/>
      </c>
      <c r="Y315" s="358"/>
    </row>
    <row r="316" customFormat="false" ht="14.15" hidden="false" customHeight="true" outlineLevel="0" collapsed="false">
      <c r="A316" s="146" t="n">
        <v>44</v>
      </c>
      <c r="B316" s="422"/>
      <c r="C316" s="84"/>
      <c r="D316" s="84"/>
      <c r="E316" s="512" t="str">
        <f aca="false">O306&amp;" "&amp;P307&amp;" "&amp;Q307</f>
        <v>Combo Mode 3D Target/Filter: </v>
      </c>
      <c r="F316" s="512"/>
      <c r="G316" s="512"/>
      <c r="H316" s="512"/>
      <c r="I316" s="512"/>
      <c r="J316" s="84"/>
      <c r="K316" s="84"/>
      <c r="L316" s="84"/>
      <c r="M316" s="268"/>
      <c r="O316" s="378"/>
      <c r="P316" s="163" t="s">
        <v>539</v>
      </c>
      <c r="Q316" s="494" t="str">
        <f aca="false">IF(Q315="","",STDEV(Q311:Q314)/Q315)</f>
        <v/>
      </c>
      <c r="R316" s="494" t="str">
        <f aca="false">IF(R315="","",STDEV(R311:R314)/R315)</f>
        <v/>
      </c>
      <c r="S316" s="494" t="str">
        <f aca="false">IF(S315="","",STDEV(S311:S314)/S315)</f>
        <v/>
      </c>
      <c r="T316" s="494" t="str">
        <f aca="false">IF(T315="","",STDEV(T311:T314)/T315)</f>
        <v/>
      </c>
      <c r="U316" s="494" t="str">
        <f aca="false">IF(U315="","",STDEV(U311:U314)/U315)</f>
        <v/>
      </c>
      <c r="V316" s="84"/>
      <c r="W316" s="84"/>
      <c r="X316" s="84"/>
      <c r="Y316" s="358"/>
    </row>
    <row r="317" customFormat="false" ht="14.15" hidden="false" customHeight="true" outlineLevel="0" collapsed="false">
      <c r="A317" s="146" t="n">
        <v>45</v>
      </c>
      <c r="B317" s="422"/>
      <c r="C317" s="84"/>
      <c r="D317" s="84"/>
      <c r="E317" s="158"/>
      <c r="G317" s="143" t="s">
        <v>491</v>
      </c>
      <c r="I317" s="200" t="s">
        <v>528</v>
      </c>
      <c r="J317" s="84"/>
      <c r="K317" s="163" t="s">
        <v>391</v>
      </c>
      <c r="L317" s="318" t="str">
        <f aca="false">IF(T307="","",T307)</f>
        <v/>
      </c>
      <c r="M317" s="268"/>
      <c r="O317" s="378"/>
      <c r="P317" s="84"/>
      <c r="Q317" s="84"/>
      <c r="R317" s="84"/>
      <c r="S317" s="84"/>
      <c r="T317" s="84"/>
      <c r="U317" s="84"/>
      <c r="V317" s="84"/>
      <c r="W317" s="163" t="s">
        <v>541</v>
      </c>
      <c r="X317" s="495" t="str">
        <f aca="false">IF(X313="","",(X313-AVERAGE(S311:S314))/AVERAGE(S311:S314))</f>
        <v/>
      </c>
      <c r="Y317" s="358"/>
    </row>
    <row r="318" customFormat="false" ht="14.15" hidden="false" customHeight="true" outlineLevel="0" collapsed="false">
      <c r="A318" s="146" t="n">
        <v>46</v>
      </c>
      <c r="B318" s="422"/>
      <c r="C318" s="197"/>
      <c r="D318" s="84"/>
      <c r="E318" s="476" t="s">
        <v>274</v>
      </c>
      <c r="F318" s="143" t="s">
        <v>495</v>
      </c>
      <c r="G318" s="143" t="s">
        <v>496</v>
      </c>
      <c r="H318" s="143" t="s">
        <v>529</v>
      </c>
      <c r="I318" s="513" t="s">
        <v>530</v>
      </c>
      <c r="J318" s="84"/>
      <c r="K318" s="163" t="s">
        <v>531</v>
      </c>
      <c r="L318" s="318" t="str">
        <f aca="false">IF(X310="","",X310)</f>
        <v/>
      </c>
      <c r="M318" s="268"/>
      <c r="O318" s="378"/>
      <c r="P318" s="84"/>
      <c r="Q318" s="84"/>
      <c r="R318" s="84"/>
      <c r="S318" s="84"/>
      <c r="T318" s="84"/>
      <c r="U318" s="84"/>
      <c r="V318" s="84"/>
      <c r="W318" s="163" t="s">
        <v>549</v>
      </c>
      <c r="X318" s="478" t="str">
        <f aca="false">IF($O$34=2,"NA",IF(OR(X301="",X313=""),"",X301+X313))</f>
        <v/>
      </c>
      <c r="Y318" s="358"/>
    </row>
    <row r="319" customFormat="false" ht="14.15" hidden="false" customHeight="true" outlineLevel="0" collapsed="false">
      <c r="A319" s="146" t="n">
        <v>47</v>
      </c>
      <c r="B319" s="422"/>
      <c r="C319" s="84"/>
      <c r="D319" s="84"/>
      <c r="E319" s="500" t="str">
        <f aca="false">IF(Q311="","",Q311)</f>
        <v/>
      </c>
      <c r="F319" s="202" t="str">
        <f aca="false">IF(R311="","",R311)</f>
        <v/>
      </c>
      <c r="G319" s="202" t="str">
        <f aca="false">IF(S311="","",S311)</f>
        <v/>
      </c>
      <c r="H319" s="501" t="str">
        <f aca="false">IF(T311="","",T311)</f>
        <v/>
      </c>
      <c r="I319" s="514" t="str">
        <f aca="false">IF(U311="","",U311)</f>
        <v/>
      </c>
      <c r="J319" s="84"/>
      <c r="K319" s="163" t="s">
        <v>532</v>
      </c>
      <c r="L319" s="318" t="str">
        <f aca="false">IF(X311="","",X311)</f>
        <v/>
      </c>
      <c r="M319" s="268"/>
      <c r="O319" s="515"/>
      <c r="P319" s="491"/>
      <c r="Q319" s="491"/>
      <c r="R319" s="491"/>
      <c r="S319" s="491"/>
      <c r="T319" s="491"/>
      <c r="U319" s="491"/>
      <c r="V319" s="491"/>
      <c r="W319" s="498" t="s">
        <v>550</v>
      </c>
      <c r="X319" s="485" t="str">
        <f aca="false">IF(AB92="","",AB92)</f>
        <v/>
      </c>
      <c r="Y319" s="516"/>
    </row>
    <row r="320" customFormat="false" ht="14.15" hidden="false" customHeight="true" outlineLevel="0" collapsed="false">
      <c r="A320" s="146" t="n">
        <v>48</v>
      </c>
      <c r="B320" s="422"/>
      <c r="C320" s="84"/>
      <c r="D320" s="84"/>
      <c r="E320" s="502" t="str">
        <f aca="false">IF(Q312="","",Q312)</f>
        <v/>
      </c>
      <c r="F320" s="220" t="str">
        <f aca="false">IF(R312="","",R312)</f>
        <v/>
      </c>
      <c r="G320" s="220" t="str">
        <f aca="false">IF(S312="","",S312)</f>
        <v/>
      </c>
      <c r="H320" s="481" t="str">
        <f aca="false">IF(T312="","",T312)</f>
        <v/>
      </c>
      <c r="I320" s="517" t="str">
        <f aca="false">IF(U312="","",U312)</f>
        <v/>
      </c>
      <c r="J320" s="84"/>
      <c r="K320" s="163" t="s">
        <v>533</v>
      </c>
      <c r="L320" s="318" t="str">
        <f aca="false">IF(X312="","",X312)</f>
        <v/>
      </c>
      <c r="M320" s="268"/>
      <c r="O320" s="314" t="s">
        <v>551</v>
      </c>
      <c r="P320" s="518"/>
      <c r="Q320" s="518"/>
      <c r="R320" s="151"/>
      <c r="S320" s="151"/>
      <c r="T320" s="518"/>
      <c r="U320" s="518"/>
      <c r="V320" s="151"/>
      <c r="W320" s="151"/>
      <c r="X320" s="151"/>
      <c r="Y320" s="152"/>
    </row>
    <row r="321" customFormat="false" ht="14.15" hidden="false" customHeight="true" outlineLevel="0" collapsed="false">
      <c r="A321" s="146" t="n">
        <v>49</v>
      </c>
      <c r="B321" s="422"/>
      <c r="C321" s="84"/>
      <c r="D321" s="84"/>
      <c r="E321" s="502" t="str">
        <f aca="false">IF(Q313="","",Q313)</f>
        <v/>
      </c>
      <c r="F321" s="220" t="str">
        <f aca="false">IF(R313="","",R313)</f>
        <v/>
      </c>
      <c r="G321" s="220" t="str">
        <f aca="false">IF(S313="","",S313)</f>
        <v/>
      </c>
      <c r="H321" s="481" t="str">
        <f aca="false">IF(T313="","",T313)</f>
        <v/>
      </c>
      <c r="I321" s="517" t="str">
        <f aca="false">IF(U313="","",U313)</f>
        <v/>
      </c>
      <c r="J321" s="84"/>
      <c r="K321" s="163" t="s">
        <v>534</v>
      </c>
      <c r="L321" s="318" t="str">
        <f aca="false">IF(X313="","",X313)</f>
        <v/>
      </c>
      <c r="M321" s="268"/>
      <c r="O321" s="158" t="s">
        <v>552</v>
      </c>
      <c r="P321" s="432"/>
      <c r="R321" s="84"/>
      <c r="S321" s="163" t="s">
        <v>553</v>
      </c>
      <c r="T321" s="519"/>
      <c r="U321" s="519"/>
      <c r="Y321" s="160"/>
    </row>
    <row r="322" customFormat="false" ht="14.15" hidden="false" customHeight="true" outlineLevel="0" collapsed="false">
      <c r="A322" s="146" t="n">
        <v>50</v>
      </c>
      <c r="B322" s="422"/>
      <c r="C322" s="84"/>
      <c r="D322" s="84"/>
      <c r="E322" s="504" t="str">
        <f aca="false">IF(Q314="","",Q314)</f>
        <v/>
      </c>
      <c r="F322" s="282" t="str">
        <f aca="false">IF(R314="","",R314)</f>
        <v/>
      </c>
      <c r="G322" s="282" t="str">
        <f aca="false">IF(S314="","",S314)</f>
        <v/>
      </c>
      <c r="H322" s="505" t="str">
        <f aca="false">IF(T314="","",T314)</f>
        <v/>
      </c>
      <c r="I322" s="520" t="str">
        <f aca="false">IF(U314="","",U314)</f>
        <v/>
      </c>
      <c r="J322" s="84"/>
      <c r="K322" s="471" t="s">
        <v>535</v>
      </c>
      <c r="L322" s="318" t="str">
        <f aca="false">IF(X314="","",X314)</f>
        <v/>
      </c>
      <c r="M322" s="268"/>
      <c r="O322" s="158" t="s">
        <v>554</v>
      </c>
      <c r="P322" s="521"/>
      <c r="R322" s="84"/>
      <c r="S322" s="163" t="s">
        <v>555</v>
      </c>
      <c r="T322" s="519"/>
      <c r="U322" s="519"/>
      <c r="Y322" s="160"/>
    </row>
    <row r="323" customFormat="false" ht="14.15" hidden="false" customHeight="true" outlineLevel="0" collapsed="false">
      <c r="A323" s="146" t="n">
        <v>51</v>
      </c>
      <c r="B323" s="422"/>
      <c r="C323" s="84"/>
      <c r="D323" s="163" t="s">
        <v>505</v>
      </c>
      <c r="E323" s="502" t="str">
        <f aca="false">IF(Q315="","",Q315)</f>
        <v/>
      </c>
      <c r="F323" s="220" t="str">
        <f aca="false">IF(R315="","",R315)</f>
        <v/>
      </c>
      <c r="G323" s="453" t="str">
        <f aca="false">IF(S315="","",S315)</f>
        <v/>
      </c>
      <c r="H323" s="481" t="str">
        <f aca="false">IF(T315="","",T315)</f>
        <v/>
      </c>
      <c r="I323" s="517" t="str">
        <f aca="false">IF(U315="","",U315)</f>
        <v/>
      </c>
      <c r="J323" s="84"/>
      <c r="K323" s="163" t="s">
        <v>537</v>
      </c>
      <c r="L323" s="506" t="str">
        <f aca="false">IF(X315="","",X315)</f>
        <v/>
      </c>
      <c r="M323" s="268"/>
      <c r="O323" s="158"/>
      <c r="Y323" s="160"/>
    </row>
    <row r="324" customFormat="false" ht="14.15" hidden="false" customHeight="true" outlineLevel="0" collapsed="false">
      <c r="A324" s="146" t="n">
        <v>52</v>
      </c>
      <c r="B324" s="422"/>
      <c r="C324" s="84"/>
      <c r="D324" s="163" t="s">
        <v>539</v>
      </c>
      <c r="E324" s="396" t="str">
        <f aca="false">IF(Q316="","",Q316)</f>
        <v/>
      </c>
      <c r="F324" s="397" t="str">
        <f aca="false">IF(R316="","",R316)</f>
        <v/>
      </c>
      <c r="G324" s="397" t="str">
        <f aca="false">IF(S316="","",S316)</f>
        <v/>
      </c>
      <c r="H324" s="397" t="str">
        <f aca="false">IF(T316="","",T316)</f>
        <v/>
      </c>
      <c r="I324" s="522" t="str">
        <f aca="false">IF(U316="","",U316)</f>
        <v/>
      </c>
      <c r="J324" s="84"/>
      <c r="K324" s="84"/>
      <c r="L324" s="84"/>
      <c r="M324" s="268"/>
      <c r="O324" s="158"/>
      <c r="T324" s="143" t="s">
        <v>556</v>
      </c>
      <c r="U324" s="143"/>
      <c r="V324" s="143"/>
      <c r="W324" s="143"/>
      <c r="X324" s="143"/>
      <c r="Y324" s="160"/>
    </row>
    <row r="325" customFormat="false" ht="14.15" hidden="false" customHeight="true" outlineLevel="0" collapsed="false">
      <c r="A325" s="146" t="n">
        <v>53</v>
      </c>
      <c r="B325" s="422"/>
      <c r="C325" s="84"/>
      <c r="D325" s="276" t="s">
        <v>418</v>
      </c>
      <c r="E325" s="145" t="s">
        <v>540</v>
      </c>
      <c r="F325" s="84"/>
      <c r="G325" s="84"/>
      <c r="H325" s="84"/>
      <c r="I325" s="84"/>
      <c r="J325" s="84"/>
      <c r="K325" s="163" t="s">
        <v>541</v>
      </c>
      <c r="L325" s="506" t="str">
        <f aca="false">IF(X317="","",X317)</f>
        <v/>
      </c>
      <c r="M325" s="268"/>
      <c r="O325" s="158"/>
      <c r="P325" s="143" t="s">
        <v>254</v>
      </c>
      <c r="Q325" s="143" t="s">
        <v>229</v>
      </c>
      <c r="R325" s="143" t="s">
        <v>494</v>
      </c>
      <c r="S325" s="143" t="s">
        <v>274</v>
      </c>
      <c r="T325" s="143" t="s">
        <v>230</v>
      </c>
      <c r="U325" s="143" t="s">
        <v>231</v>
      </c>
      <c r="V325" s="143" t="s">
        <v>232</v>
      </c>
      <c r="W325" s="143" t="s">
        <v>557</v>
      </c>
      <c r="X325" s="143" t="s">
        <v>70</v>
      </c>
      <c r="Y325" s="160"/>
    </row>
    <row r="326" customFormat="false" ht="14.15" hidden="false" customHeight="true" outlineLevel="0" collapsed="false">
      <c r="A326" s="146" t="n">
        <v>54</v>
      </c>
      <c r="B326" s="422"/>
      <c r="C326" s="84"/>
      <c r="E326" s="145" t="s">
        <v>542</v>
      </c>
      <c r="F326" s="84"/>
      <c r="G326" s="84"/>
      <c r="H326" s="84"/>
      <c r="I326" s="84"/>
      <c r="J326" s="84"/>
      <c r="K326" s="84"/>
      <c r="L326" s="84"/>
      <c r="M326" s="268"/>
      <c r="O326" s="158"/>
      <c r="P326" s="250" t="str">
        <f aca="false">IF(AK10="","",AK10)</f>
        <v/>
      </c>
      <c r="Q326" s="250" t="str">
        <f aca="false">IF(AL10="","",AL10)</f>
        <v/>
      </c>
      <c r="R326" s="220" t="n">
        <f aca="false">IF(AH10="","",AH10)</f>
        <v>24</v>
      </c>
      <c r="S326" s="220" t="n">
        <f aca="false">IF(AI10="","",AI10)</f>
        <v>50</v>
      </c>
      <c r="T326" s="453" t="str">
        <f aca="false">IF(AQ10="","",AQ10)</f>
        <v/>
      </c>
      <c r="U326" s="221" t="str">
        <f aca="false">IF(AN10="","",AN10)</f>
        <v/>
      </c>
      <c r="V326" s="453" t="str">
        <f aca="false">IF(AO10="","",AO10)</f>
        <v/>
      </c>
      <c r="W326" s="481" t="str">
        <f aca="false">IF(V326="","",V326/S326)</f>
        <v/>
      </c>
      <c r="X326" s="453" t="str">
        <f aca="false">IF(OR(V326="",U326=""),"",V326/(U326/1000))</f>
        <v/>
      </c>
      <c r="Y326" s="160"/>
    </row>
    <row r="327" customFormat="false" ht="14.15" hidden="false" customHeight="true" outlineLevel="0" collapsed="false">
      <c r="A327" s="146" t="n">
        <v>55</v>
      </c>
      <c r="B327" s="422"/>
      <c r="C327" s="84"/>
      <c r="D327" s="84"/>
      <c r="E327" s="84"/>
      <c r="F327" s="84"/>
      <c r="G327" s="84"/>
      <c r="H327" s="84"/>
      <c r="I327" s="84"/>
      <c r="J327" s="84"/>
      <c r="K327" s="523" t="s">
        <v>558</v>
      </c>
      <c r="L327" s="524" t="str">
        <f aca="false">IF(X318="","",X318)</f>
        <v/>
      </c>
      <c r="M327" s="268"/>
      <c r="O327" s="158"/>
      <c r="P327" s="220" t="str">
        <f aca="false">IF(AK18="","",AK18)</f>
        <v/>
      </c>
      <c r="Q327" s="220" t="str">
        <f aca="false">IF(AL18="","",AL18)</f>
        <v/>
      </c>
      <c r="R327" s="220" t="n">
        <f aca="false">IF(AH18="","",AH18)</f>
        <v>25</v>
      </c>
      <c r="S327" s="220" t="n">
        <f aca="false">IF(AI18="","",AI18)</f>
        <v>50</v>
      </c>
      <c r="T327" s="453" t="str">
        <f aca="false">IF(AQ18="","",AQ18)</f>
        <v/>
      </c>
      <c r="U327" s="221" t="str">
        <f aca="false">IF(AN18="","",AN18)</f>
        <v/>
      </c>
      <c r="V327" s="453" t="str">
        <f aca="false">IF(AO18="","",AO18)</f>
        <v/>
      </c>
      <c r="W327" s="481" t="str">
        <f aca="false">IF(V327="","",V327/S327)</f>
        <v/>
      </c>
      <c r="X327" s="453" t="str">
        <f aca="false">IF(OR(V327="",U327=""),"",V327/(U327/1000))</f>
        <v/>
      </c>
      <c r="Y327" s="160"/>
    </row>
    <row r="328" customFormat="false" ht="14.15" hidden="false" customHeight="true" outlineLevel="0" collapsed="false">
      <c r="A328" s="146" t="n">
        <v>56</v>
      </c>
      <c r="B328" s="422"/>
      <c r="C328" s="84"/>
      <c r="D328" s="84"/>
      <c r="E328" s="84"/>
      <c r="F328" s="84"/>
      <c r="G328" s="84"/>
      <c r="H328" s="84"/>
      <c r="I328" s="84"/>
      <c r="J328" s="84"/>
      <c r="K328" s="523" t="s">
        <v>550</v>
      </c>
      <c r="L328" s="525" t="str">
        <f aca="false">IF(X319="","",X319)</f>
        <v/>
      </c>
      <c r="M328" s="268"/>
      <c r="O328" s="158"/>
      <c r="P328" s="220" t="str">
        <f aca="false">IF(AK26="","",AK26)</f>
        <v/>
      </c>
      <c r="Q328" s="220" t="str">
        <f aca="false">IF(AL26="","",AL26)</f>
        <v/>
      </c>
      <c r="R328" s="220" t="n">
        <f aca="false">IF(AH26="","",AH26)</f>
        <v>26</v>
      </c>
      <c r="S328" s="220" t="n">
        <f aca="false">IF(AI26="","",AI26)</f>
        <v>50</v>
      </c>
      <c r="T328" s="453" t="str">
        <f aca="false">IF(AQ26="","",AQ26)</f>
        <v/>
      </c>
      <c r="U328" s="221" t="str">
        <f aca="false">IF(AN26="","",AN26)</f>
        <v/>
      </c>
      <c r="V328" s="453" t="str">
        <f aca="false">IF(AO26="","",AO26)</f>
        <v/>
      </c>
      <c r="W328" s="481" t="str">
        <f aca="false">IF(V328="","",V328/S328)</f>
        <v/>
      </c>
      <c r="X328" s="453" t="str">
        <f aca="false">IF(OR(V328="",U328=""),"",V328/(U328/1000))</f>
        <v/>
      </c>
      <c r="Y328" s="160"/>
    </row>
    <row r="329" customFormat="false" ht="14.15" hidden="false" customHeight="true" outlineLevel="0" collapsed="false">
      <c r="A329" s="146" t="n">
        <v>57</v>
      </c>
      <c r="B329" s="422"/>
      <c r="C329" s="84"/>
      <c r="D329" s="84"/>
      <c r="E329" s="84"/>
      <c r="F329" s="84"/>
      <c r="G329" s="84"/>
      <c r="H329" s="84"/>
      <c r="I329" s="84"/>
      <c r="J329" s="84"/>
      <c r="K329" s="84"/>
      <c r="L329" s="84"/>
      <c r="M329" s="268"/>
      <c r="O329" s="158"/>
      <c r="P329" s="220" t="str">
        <f aca="false">IF(AK28="","",AK28)</f>
        <v/>
      </c>
      <c r="Q329" s="220" t="str">
        <f aca="false">IF(AL28="","",AL28)</f>
        <v/>
      </c>
      <c r="R329" s="220" t="n">
        <f aca="false">IF(AH28="","",AH28)</f>
        <v>28</v>
      </c>
      <c r="S329" s="220" t="n">
        <f aca="false">IF(AI28="","",AI28)</f>
        <v>50</v>
      </c>
      <c r="T329" s="453" t="str">
        <f aca="false">IF(AQ28="","",AQ28)</f>
        <v/>
      </c>
      <c r="U329" s="221" t="str">
        <f aca="false">IF(AN28="","",AN28)</f>
        <v/>
      </c>
      <c r="V329" s="453" t="str">
        <f aca="false">IF(AO28="","",AO28)</f>
        <v/>
      </c>
      <c r="W329" s="481" t="str">
        <f aca="false">IF(V329="","",V329/S329)</f>
        <v/>
      </c>
      <c r="X329" s="453" t="str">
        <f aca="false">IF(OR(V329="",U329=""),"",V329/(U329/1000))</f>
        <v/>
      </c>
      <c r="Y329" s="160"/>
    </row>
    <row r="330" customFormat="false" ht="14.15" hidden="false" customHeight="true" outlineLevel="0" collapsed="false">
      <c r="A330" s="146" t="n">
        <v>58</v>
      </c>
      <c r="B330" s="359"/>
      <c r="C330" s="169"/>
      <c r="D330" s="169"/>
      <c r="E330" s="169"/>
      <c r="F330" s="169"/>
      <c r="G330" s="169"/>
      <c r="H330" s="169"/>
      <c r="I330" s="169"/>
      <c r="J330" s="169"/>
      <c r="K330" s="169"/>
      <c r="L330" s="169"/>
      <c r="M330" s="360"/>
      <c r="O330" s="158"/>
      <c r="P330" s="220" t="str">
        <f aca="false">IF(AK40="","",AK40)</f>
        <v/>
      </c>
      <c r="Q330" s="220" t="str">
        <f aca="false">IF(AL40="","",AL40)</f>
        <v/>
      </c>
      <c r="R330" s="220" t="n">
        <f aca="false">IF(AH40="","",AH40)</f>
        <v>30</v>
      </c>
      <c r="S330" s="220" t="n">
        <f aca="false">IF(AI40="","",AI40)</f>
        <v>50</v>
      </c>
      <c r="T330" s="453" t="str">
        <f aca="false">IF(AQ40="","",AQ40)</f>
        <v/>
      </c>
      <c r="U330" s="221" t="str">
        <f aca="false">IF(AN40="","",AN40)</f>
        <v/>
      </c>
      <c r="V330" s="453" t="str">
        <f aca="false">IF(AO40="","",AO40)</f>
        <v/>
      </c>
      <c r="W330" s="481" t="str">
        <f aca="false">IF(V330="","",V330/S330)</f>
        <v/>
      </c>
      <c r="X330" s="453" t="str">
        <f aca="false">IF(OR(V330="",U330=""),"",V330/(U330/1000))</f>
        <v/>
      </c>
      <c r="Y330" s="160"/>
    </row>
    <row r="331" customFormat="false" ht="14.15" hidden="false" customHeight="true" outlineLevel="0" collapsed="false">
      <c r="A331" s="146" t="n">
        <v>59</v>
      </c>
      <c r="B331" s="526"/>
      <c r="C331" s="527" t="s">
        <v>559</v>
      </c>
      <c r="D331" s="528"/>
      <c r="E331" s="528"/>
      <c r="F331" s="528"/>
      <c r="G331" s="528"/>
      <c r="H331" s="528"/>
      <c r="I331" s="528"/>
      <c r="J331" s="528"/>
      <c r="K331" s="528"/>
      <c r="L331" s="528"/>
      <c r="M331" s="529"/>
      <c r="O331" s="158"/>
      <c r="P331" s="220" t="str">
        <f aca="false">IF(AK41="","",AK41)</f>
        <v/>
      </c>
      <c r="Q331" s="220" t="str">
        <f aca="false">IF(AL41="","",AL41)</f>
        <v/>
      </c>
      <c r="R331" s="220" t="n">
        <f aca="false">IF(AH41="","",AH41)</f>
        <v>32</v>
      </c>
      <c r="S331" s="220" t="n">
        <f aca="false">IF(AI41="","",AI41)</f>
        <v>50</v>
      </c>
      <c r="T331" s="453" t="str">
        <f aca="false">IF(AQ41="","",AQ41)</f>
        <v/>
      </c>
      <c r="U331" s="221" t="str">
        <f aca="false">IF(AN41="","",AN41)</f>
        <v/>
      </c>
      <c r="V331" s="453" t="str">
        <f aca="false">IF(AO41="","",AO41)</f>
        <v/>
      </c>
      <c r="W331" s="481" t="str">
        <f aca="false">IF(V331="","",V331/S331)</f>
        <v/>
      </c>
      <c r="X331" s="453" t="str">
        <f aca="false">IF(OR(V331="",U331=""),"",V331/(U331/1000))</f>
        <v/>
      </c>
      <c r="Y331" s="160"/>
    </row>
    <row r="332" customFormat="false" ht="14.15" hidden="false" customHeight="true" outlineLevel="0" collapsed="false">
      <c r="A332" s="146" t="n">
        <v>60</v>
      </c>
      <c r="B332" s="196"/>
      <c r="D332" s="163" t="s">
        <v>391</v>
      </c>
      <c r="E332" s="330" t="n">
        <f aca="false">IF(Q437="","",Q437)</f>
        <v>0</v>
      </c>
      <c r="H332" s="144" t="s">
        <v>560</v>
      </c>
      <c r="I332" s="144" t="s">
        <v>561</v>
      </c>
      <c r="J332" s="144" t="s">
        <v>511</v>
      </c>
      <c r="K332" s="144" t="s">
        <v>512</v>
      </c>
      <c r="M332" s="200"/>
      <c r="O332" s="158"/>
      <c r="P332" s="220" t="str">
        <f aca="false">IF(AK49="","",AK49)</f>
        <v/>
      </c>
      <c r="Q332" s="220" t="str">
        <f aca="false">IF(AL49="","",AL49)</f>
        <v/>
      </c>
      <c r="R332" s="220" t="n">
        <f aca="false">IF(AH49="","",AH49)</f>
        <v>34</v>
      </c>
      <c r="S332" s="220" t="n">
        <f aca="false">IF(AI49="","",AI49)</f>
        <v>50</v>
      </c>
      <c r="T332" s="453" t="str">
        <f aca="false">IF(AQ49="","",AQ49)</f>
        <v/>
      </c>
      <c r="U332" s="221" t="str">
        <f aca="false">IF(AN49="","",AN49)</f>
        <v/>
      </c>
      <c r="V332" s="453" t="str">
        <f aca="false">IF(AO49="","",AO49)</f>
        <v/>
      </c>
      <c r="W332" s="481" t="str">
        <f aca="false">IF(V332="","",V332/S332)</f>
        <v/>
      </c>
      <c r="X332" s="453" t="str">
        <f aca="false">IF(OR(V332="",U332=""),"",V332/(U332/1000))</f>
        <v/>
      </c>
      <c r="Y332" s="160"/>
    </row>
    <row r="333" customFormat="false" ht="14.15" hidden="false" customHeight="true" outlineLevel="0" collapsed="false">
      <c r="A333" s="146" t="n">
        <v>61</v>
      </c>
      <c r="B333" s="196"/>
      <c r="D333" s="163" t="s">
        <v>434</v>
      </c>
      <c r="E333" s="330" t="n">
        <f aca="false">IF(Q438="","",Q438)</f>
        <v>0</v>
      </c>
      <c r="G333" s="163" t="s">
        <v>427</v>
      </c>
      <c r="H333" s="530" t="str">
        <f aca="false">IF(T441="","",T441)</f>
        <v/>
      </c>
      <c r="I333" s="250" t="str">
        <f aca="false">IF(U441="","",U441)</f>
        <v/>
      </c>
      <c r="J333" s="494" t="str">
        <f aca="false">IF(V441="","",V441)</f>
        <v/>
      </c>
      <c r="K333" s="531" t="str">
        <f aca="false">IF(W441="","",W441)</f>
        <v>Pass</v>
      </c>
      <c r="M333" s="200"/>
      <c r="O333" s="356"/>
      <c r="P333" s="276" t="s">
        <v>418</v>
      </c>
      <c r="Q333" s="155" t="s">
        <v>562</v>
      </c>
      <c r="S333" s="163"/>
      <c r="T333" s="143"/>
      <c r="U333" s="143"/>
      <c r="V333" s="143"/>
      <c r="W333" s="143"/>
      <c r="X333" s="143"/>
      <c r="Y333" s="160"/>
    </row>
    <row r="334" customFormat="false" ht="14.15" hidden="false" customHeight="true" outlineLevel="0" collapsed="false">
      <c r="A334" s="146" t="n">
        <v>62</v>
      </c>
      <c r="B334" s="196"/>
      <c r="D334" s="163" t="s">
        <v>254</v>
      </c>
      <c r="E334" s="330" t="str">
        <f aca="false">IF(Q439="","",Q439)</f>
        <v/>
      </c>
      <c r="G334" s="163" t="s">
        <v>428</v>
      </c>
      <c r="H334" s="530" t="str">
        <f aca="false">IF(T442="","",T442)</f>
        <v/>
      </c>
      <c r="I334" s="250" t="str">
        <f aca="false">IF(U442="","",U442)</f>
        <v/>
      </c>
      <c r="J334" s="494" t="str">
        <f aca="false">IF(V442="","",V442)</f>
        <v/>
      </c>
      <c r="K334" s="250" t="str">
        <f aca="false">IF(W442="","",W442)</f>
        <v>NA</v>
      </c>
      <c r="M334" s="200"/>
      <c r="O334" s="158"/>
      <c r="P334" s="84"/>
      <c r="Q334" s="84"/>
      <c r="R334" s="84"/>
      <c r="S334" s="84"/>
      <c r="T334" s="84"/>
      <c r="U334" s="84"/>
      <c r="V334" s="84"/>
      <c r="W334" s="84"/>
      <c r="X334" s="84"/>
      <c r="Y334" s="160"/>
    </row>
    <row r="335" customFormat="false" ht="14.15" hidden="false" customHeight="true" outlineLevel="0" collapsed="false">
      <c r="A335" s="146" t="n">
        <v>63</v>
      </c>
      <c r="B335" s="196"/>
      <c r="D335" s="163" t="s">
        <v>256</v>
      </c>
      <c r="E335" s="330" t="str">
        <f aca="false">IF(Q440="","",Q440)</f>
        <v/>
      </c>
      <c r="M335" s="200"/>
      <c r="O335" s="158"/>
      <c r="S335" s="163"/>
      <c r="T335" s="143" t="s">
        <v>556</v>
      </c>
      <c r="U335" s="143"/>
      <c r="V335" s="143"/>
      <c r="W335" s="143"/>
      <c r="X335" s="143"/>
      <c r="Y335" s="160"/>
    </row>
    <row r="336" customFormat="false" ht="14.15" hidden="false" customHeight="true" outlineLevel="0" collapsed="false">
      <c r="A336" s="146" t="n">
        <v>64</v>
      </c>
      <c r="B336" s="196"/>
      <c r="D336" s="276" t="s">
        <v>418</v>
      </c>
      <c r="E336" s="424" t="s">
        <v>563</v>
      </c>
      <c r="M336" s="200"/>
      <c r="O336" s="158"/>
      <c r="P336" s="143" t="s">
        <v>254</v>
      </c>
      <c r="Q336" s="143" t="s">
        <v>229</v>
      </c>
      <c r="R336" s="143" t="s">
        <v>494</v>
      </c>
      <c r="S336" s="143" t="s">
        <v>274</v>
      </c>
      <c r="T336" s="143" t="s">
        <v>230</v>
      </c>
      <c r="U336" s="143" t="s">
        <v>231</v>
      </c>
      <c r="V336" s="143" t="s">
        <v>232</v>
      </c>
      <c r="W336" s="143" t="s">
        <v>557</v>
      </c>
      <c r="X336" s="143" t="s">
        <v>70</v>
      </c>
      <c r="Y336" s="160"/>
    </row>
    <row r="337" customFormat="false" ht="14.15" hidden="false" customHeight="true" outlineLevel="0" collapsed="false">
      <c r="A337" s="146" t="n">
        <v>65</v>
      </c>
      <c r="B337" s="196"/>
      <c r="E337" s="155" t="s">
        <v>564</v>
      </c>
      <c r="M337" s="200"/>
      <c r="O337" s="158"/>
      <c r="P337" s="250" t="str">
        <f aca="false">IF(AK57="","",AK57)</f>
        <v/>
      </c>
      <c r="Q337" s="250" t="str">
        <f aca="false">IF(AL57="","",AL57)</f>
        <v/>
      </c>
      <c r="R337" s="220" t="n">
        <f aca="false">IF(AH57="","",AH57)</f>
        <v>28</v>
      </c>
      <c r="S337" s="220" t="n">
        <f aca="false">IF(AI57="","",AI57)</f>
        <v>50</v>
      </c>
      <c r="T337" s="453" t="str">
        <f aca="false">IF(AQ57="","",AQ57)</f>
        <v/>
      </c>
      <c r="U337" s="221" t="str">
        <f aca="false">IF(AN57="","",AN57)</f>
        <v/>
      </c>
      <c r="V337" s="453" t="str">
        <f aca="false">IF(AO57="","",AO57)</f>
        <v/>
      </c>
      <c r="W337" s="481" t="str">
        <f aca="false">IF(V337="","",V337/S337)</f>
        <v/>
      </c>
      <c r="X337" s="453" t="str">
        <f aca="false">IF(OR(V337="",U337=""),"",V337/(U337/1000))</f>
        <v/>
      </c>
      <c r="Y337" s="160"/>
    </row>
    <row r="338" customFormat="false" ht="14.15" hidden="false" customHeight="true" outlineLevel="0" collapsed="false">
      <c r="A338" s="146" t="n">
        <v>66</v>
      </c>
      <c r="B338" s="359"/>
      <c r="C338" s="169"/>
      <c r="D338" s="169"/>
      <c r="E338" s="169"/>
      <c r="F338" s="169"/>
      <c r="G338" s="169"/>
      <c r="H338" s="169"/>
      <c r="I338" s="169"/>
      <c r="J338" s="169"/>
      <c r="K338" s="169"/>
      <c r="L338" s="169"/>
      <c r="M338" s="360"/>
      <c r="O338" s="158"/>
      <c r="P338" s="220" t="str">
        <f aca="false">IF(AK65="","",AK65)</f>
        <v/>
      </c>
      <c r="Q338" s="220" t="str">
        <f aca="false">IF(AL65="","",AL65)</f>
        <v/>
      </c>
      <c r="R338" s="220" t="n">
        <f aca="false">IF(AH65="","",AH65)</f>
        <v>30</v>
      </c>
      <c r="S338" s="220" t="n">
        <f aca="false">IF(AI65="","",AI65)</f>
        <v>50</v>
      </c>
      <c r="T338" s="453" t="str">
        <f aca="false">IF(AQ65="","",AQ65)</f>
        <v/>
      </c>
      <c r="U338" s="221" t="str">
        <f aca="false">IF(AN65="","",AN65)</f>
        <v/>
      </c>
      <c r="V338" s="453" t="str">
        <f aca="false">IF(AO65="","",AO65)</f>
        <v/>
      </c>
      <c r="W338" s="481" t="str">
        <f aca="false">IF(V338="","",V338/S338)</f>
        <v/>
      </c>
      <c r="X338" s="453" t="str">
        <f aca="false">IF(OR(V338="",U338=""),"",V338/(U338/1000))</f>
        <v/>
      </c>
      <c r="Y338" s="160"/>
      <c r="AA338" s="84"/>
      <c r="AB338" s="84"/>
      <c r="AC338" s="84"/>
      <c r="AD338" s="84"/>
      <c r="AE338" s="84"/>
      <c r="AF338" s="84"/>
      <c r="AG338" s="84"/>
      <c r="AH338" s="84"/>
      <c r="AI338" s="84"/>
      <c r="AJ338" s="84"/>
      <c r="AK338" s="84"/>
      <c r="AL338" s="84"/>
    </row>
    <row r="339" customFormat="false" ht="14.15" hidden="false" customHeight="true" outlineLevel="0" collapsed="false">
      <c r="A339" s="146" t="n">
        <v>67</v>
      </c>
      <c r="C339" s="270" t="s">
        <v>217</v>
      </c>
      <c r="D339" s="271" t="str">
        <f aca="false">IF($P$7="","",$P$7)</f>
        <v/>
      </c>
      <c r="E339" s="155"/>
      <c r="F339" s="155"/>
      <c r="G339" s="155"/>
      <c r="H339" s="155"/>
      <c r="I339" s="155"/>
      <c r="J339" s="155"/>
      <c r="K339" s="155"/>
      <c r="L339" s="270" t="s">
        <v>218</v>
      </c>
      <c r="M339" s="272" t="str">
        <f aca="false">IF($X$7="","",$X$7)</f>
        <v>Eugene Mah</v>
      </c>
      <c r="O339" s="158"/>
      <c r="P339" s="220" t="str">
        <f aca="false">IF(AK73="","",AK73)</f>
        <v/>
      </c>
      <c r="Q339" s="220" t="str">
        <f aca="false">IF(AL73="","",AL73)</f>
        <v/>
      </c>
      <c r="R339" s="220" t="n">
        <f aca="false">IF(AH73="","",AH73)</f>
        <v>32</v>
      </c>
      <c r="S339" s="220" t="n">
        <f aca="false">IF(AI73="","",AI73)</f>
        <v>50</v>
      </c>
      <c r="T339" s="453" t="str">
        <f aca="false">IF(AQ73="","",AQ73)</f>
        <v/>
      </c>
      <c r="U339" s="221" t="str">
        <f aca="false">IF(AN73="","",AN73)</f>
        <v/>
      </c>
      <c r="V339" s="453" t="str">
        <f aca="false">IF(AO73="","",AO73)</f>
        <v/>
      </c>
      <c r="W339" s="481" t="str">
        <f aca="false">IF(V339="","",V339/S339)</f>
        <v/>
      </c>
      <c r="X339" s="453" t="str">
        <f aca="false">IF(OR(V339="",U339=""),"",V339/(U339/1000))</f>
        <v/>
      </c>
      <c r="Y339" s="160"/>
      <c r="AA339" s="84"/>
      <c r="AB339" s="84"/>
      <c r="AC339" s="84"/>
      <c r="AD339" s="84"/>
      <c r="AE339" s="84"/>
      <c r="AF339" s="84"/>
      <c r="AG339" s="84"/>
      <c r="AH339" s="84"/>
      <c r="AI339" s="84"/>
      <c r="AJ339" s="84"/>
      <c r="AK339" s="84"/>
      <c r="AL339" s="84"/>
    </row>
    <row r="340" customFormat="false" ht="14.15" hidden="false" customHeight="true" outlineLevel="0" collapsed="false">
      <c r="A340" s="146" t="n">
        <v>68</v>
      </c>
      <c r="C340" s="270" t="s">
        <v>324</v>
      </c>
      <c r="D340" s="273" t="str">
        <f aca="false">IF($R$14="","",$R$14)</f>
        <v/>
      </c>
      <c r="E340" s="155"/>
      <c r="F340" s="155"/>
      <c r="G340" s="155"/>
      <c r="H340" s="155"/>
      <c r="I340" s="155"/>
      <c r="J340" s="155"/>
      <c r="K340" s="155"/>
      <c r="L340" s="270" t="s">
        <v>241</v>
      </c>
      <c r="M340" s="274" t="str">
        <f aca="false">IF($R$13="","",$R$13)</f>
        <v/>
      </c>
      <c r="O340" s="158"/>
      <c r="P340" s="220" t="str">
        <f aca="false">IF(AK81="","",AK81)</f>
        <v/>
      </c>
      <c r="Q340" s="220" t="str">
        <f aca="false">IF(AL81="","",AL81)</f>
        <v/>
      </c>
      <c r="R340" s="220" t="n">
        <f aca="false">IF(AH81="","",AH81)</f>
        <v>34</v>
      </c>
      <c r="S340" s="220" t="n">
        <f aca="false">IF(AI81="","",AI81)</f>
        <v>50</v>
      </c>
      <c r="T340" s="453" t="str">
        <f aca="false">IF(AQ81="","",AQ81)</f>
        <v/>
      </c>
      <c r="U340" s="221" t="str">
        <f aca="false">IF(AN81="","",AN81)</f>
        <v/>
      </c>
      <c r="V340" s="453" t="str">
        <f aca="false">IF(AO81="","",AO81)</f>
        <v/>
      </c>
      <c r="W340" s="481" t="str">
        <f aca="false">IF(V340="","",V340/S340)</f>
        <v/>
      </c>
      <c r="X340" s="453" t="str">
        <f aca="false">IF(OR(V340="",U340=""),"",V340/(U340/1000))</f>
        <v/>
      </c>
      <c r="Y340" s="160"/>
      <c r="AA340" s="84"/>
      <c r="AB340" s="84"/>
      <c r="AC340" s="84"/>
      <c r="AD340" s="84"/>
      <c r="AE340" s="84"/>
      <c r="AF340" s="84"/>
      <c r="AG340" s="84"/>
      <c r="AH340" s="84"/>
      <c r="AI340" s="84"/>
      <c r="AJ340" s="84"/>
      <c r="AK340" s="84"/>
      <c r="AL340" s="84"/>
    </row>
    <row r="341" customFormat="false" ht="14.15" hidden="false" customHeight="true" outlineLevel="0" collapsed="false">
      <c r="A341" s="146" t="n">
        <v>1</v>
      </c>
      <c r="M341" s="275" t="str">
        <f aca="false">$H$2</f>
        <v>Medical University of South Carolina</v>
      </c>
      <c r="O341" s="158"/>
      <c r="P341" s="220" t="str">
        <f aca="false">IF(AK89="","",AK89)</f>
        <v/>
      </c>
      <c r="Q341" s="220" t="str">
        <f aca="false">IF(AL89="","",AL89)</f>
        <v/>
      </c>
      <c r="R341" s="220" t="n">
        <f aca="false">IF(AH89="","",AH89)</f>
        <v>36</v>
      </c>
      <c r="S341" s="220" t="n">
        <f aca="false">IF(AI89="","",AI89)</f>
        <v>50</v>
      </c>
      <c r="T341" s="453" t="str">
        <f aca="false">IF(AQ89="","",AQ89)</f>
        <v/>
      </c>
      <c r="U341" s="221" t="str">
        <f aca="false">IF(AN89="","",AN89)</f>
        <v/>
      </c>
      <c r="V341" s="453" t="str">
        <f aca="false">IF(AO89="","",AO89)</f>
        <v/>
      </c>
      <c r="W341" s="481" t="str">
        <f aca="false">IF(V341="","",V341/S341)</f>
        <v/>
      </c>
      <c r="X341" s="453" t="str">
        <f aca="false">IF(OR(V341="",U341=""),"",V341/(U341/1000))</f>
        <v/>
      </c>
      <c r="Y341" s="160"/>
      <c r="AA341" s="84"/>
      <c r="AB341" s="84"/>
      <c r="AC341" s="84"/>
      <c r="AD341" s="84"/>
      <c r="AE341" s="84"/>
      <c r="AF341" s="84"/>
      <c r="AG341" s="84"/>
      <c r="AH341" s="84"/>
      <c r="AI341" s="84"/>
      <c r="AJ341" s="84"/>
      <c r="AK341" s="84"/>
      <c r="AL341" s="84"/>
    </row>
    <row r="342" customFormat="false" ht="14.15" hidden="false" customHeight="true" outlineLevel="0" collapsed="false">
      <c r="A342" s="146" t="n">
        <v>2</v>
      </c>
      <c r="H342" s="179" t="s">
        <v>275</v>
      </c>
      <c r="M342" s="276" t="str">
        <f aca="false">$H$5</f>
        <v>Mammography System Compliance Inspection</v>
      </c>
      <c r="O342" s="158"/>
      <c r="P342" s="220" t="str">
        <f aca="false">IF(AK90="","",AK90)</f>
        <v/>
      </c>
      <c r="Q342" s="220" t="str">
        <f aca="false">IF(AL90="","",AL90)</f>
        <v/>
      </c>
      <c r="R342" s="220" t="n">
        <f aca="false">IF(AH90="","",AH90)</f>
        <v>38</v>
      </c>
      <c r="S342" s="220" t="n">
        <f aca="false">IF(AI90="","",AI90)</f>
        <v>50</v>
      </c>
      <c r="T342" s="453" t="str">
        <f aca="false">IF(AQ90="","",AQ90)</f>
        <v/>
      </c>
      <c r="U342" s="221" t="str">
        <f aca="false">IF(AN90="","",AN90)</f>
        <v/>
      </c>
      <c r="V342" s="453" t="str">
        <f aca="false">IF(AO90="","",AO90)</f>
        <v/>
      </c>
      <c r="W342" s="481" t="str">
        <f aca="false">IF(V342="","",V342/S342)</f>
        <v/>
      </c>
      <c r="X342" s="453" t="str">
        <f aca="false">IF(OR(V342="",U342=""),"",V342/(U342/1000))</f>
        <v/>
      </c>
      <c r="Y342" s="160"/>
      <c r="AA342" s="84"/>
      <c r="AB342" s="84"/>
      <c r="AC342" s="84"/>
      <c r="AD342" s="84"/>
      <c r="AE342" s="84"/>
      <c r="AF342" s="84"/>
      <c r="AG342" s="84"/>
      <c r="AH342" s="84"/>
      <c r="AI342" s="84"/>
      <c r="AJ342" s="84"/>
      <c r="AK342" s="84"/>
      <c r="AL342" s="84"/>
    </row>
    <row r="343" customFormat="false" ht="14.15" hidden="false" customHeight="true" outlineLevel="0" collapsed="false">
      <c r="A343" s="146" t="n">
        <v>3</v>
      </c>
      <c r="B343" s="187"/>
      <c r="C343" s="532" t="s">
        <v>552</v>
      </c>
      <c r="D343" s="533" t="str">
        <f aca="false">IF(P321="","",P321)</f>
        <v/>
      </c>
      <c r="E343" s="532"/>
      <c r="F343" s="534"/>
      <c r="G343" s="188"/>
      <c r="H343" s="532" t="s">
        <v>553</v>
      </c>
      <c r="I343" s="535" t="str">
        <f aca="false">IF(T321="","",T321)</f>
        <v/>
      </c>
      <c r="J343" s="535"/>
      <c r="K343" s="188"/>
      <c r="L343" s="188"/>
      <c r="M343" s="190"/>
      <c r="O343" s="158"/>
      <c r="P343" s="276" t="s">
        <v>418</v>
      </c>
      <c r="Q343" s="155" t="s">
        <v>562</v>
      </c>
      <c r="Y343" s="160"/>
      <c r="AA343" s="84"/>
      <c r="AB343" s="84"/>
      <c r="AC343" s="84"/>
      <c r="AD343" s="84"/>
      <c r="AE343" s="84"/>
      <c r="AF343" s="84"/>
      <c r="AG343" s="84"/>
      <c r="AH343" s="84"/>
      <c r="AI343" s="84"/>
      <c r="AJ343" s="84"/>
      <c r="AK343" s="84"/>
      <c r="AL343" s="84"/>
    </row>
    <row r="344" customFormat="false" ht="14.15" hidden="false" customHeight="true" outlineLevel="0" collapsed="false">
      <c r="A344" s="146" t="n">
        <v>4</v>
      </c>
      <c r="B344" s="196"/>
      <c r="C344" s="471" t="s">
        <v>565</v>
      </c>
      <c r="D344" s="499" t="str">
        <f aca="false">IF(P322="","",P322)</f>
        <v/>
      </c>
      <c r="E344" s="145"/>
      <c r="F344" s="145"/>
      <c r="G344" s="145"/>
      <c r="H344" s="471" t="s">
        <v>555</v>
      </c>
      <c r="I344" s="536" t="str">
        <f aca="false">IF(T322="","",T322)</f>
        <v/>
      </c>
      <c r="J344" s="536"/>
      <c r="K344" s="145"/>
      <c r="M344" s="200"/>
      <c r="O344" s="158"/>
      <c r="P344" s="84"/>
      <c r="Q344" s="84"/>
      <c r="R344" s="84"/>
      <c r="S344" s="84"/>
      <c r="T344" s="84"/>
      <c r="U344" s="84"/>
      <c r="V344" s="84"/>
      <c r="W344" s="84"/>
      <c r="X344" s="84"/>
      <c r="Y344" s="160"/>
      <c r="AA344" s="84"/>
      <c r="AB344" s="84"/>
      <c r="AC344" s="84"/>
      <c r="AD344" s="84"/>
      <c r="AE344" s="84"/>
      <c r="AF344" s="84"/>
      <c r="AG344" s="84"/>
      <c r="AH344" s="84"/>
      <c r="AI344" s="84"/>
      <c r="AJ344" s="84"/>
      <c r="AK344" s="84"/>
      <c r="AL344" s="84"/>
    </row>
    <row r="345" customFormat="false" ht="14.15" hidden="false" customHeight="true" outlineLevel="0" collapsed="false">
      <c r="A345" s="146" t="n">
        <v>5</v>
      </c>
      <c r="B345" s="196"/>
      <c r="C345" s="337" t="s">
        <v>566</v>
      </c>
      <c r="D345" s="197"/>
      <c r="E345" s="197"/>
      <c r="F345" s="197"/>
      <c r="G345" s="197"/>
      <c r="H345" s="197"/>
      <c r="I345" s="197"/>
      <c r="J345" s="197"/>
      <c r="K345" s="197"/>
      <c r="M345" s="200"/>
      <c r="O345" s="158"/>
      <c r="S345" s="163"/>
      <c r="T345" s="143" t="s">
        <v>556</v>
      </c>
      <c r="U345" s="143"/>
      <c r="V345" s="143"/>
      <c r="W345" s="143"/>
      <c r="X345" s="143"/>
      <c r="Y345" s="160"/>
      <c r="AA345" s="84"/>
      <c r="AB345" s="84"/>
      <c r="AC345" s="84"/>
      <c r="AD345" s="84"/>
      <c r="AE345" s="84"/>
      <c r="AF345" s="84"/>
      <c r="AG345" s="84"/>
      <c r="AH345" s="84"/>
      <c r="AI345" s="84"/>
      <c r="AJ345" s="84"/>
      <c r="AK345" s="84"/>
      <c r="AL345" s="84"/>
    </row>
    <row r="346" customFormat="false" ht="14.15" hidden="false" customHeight="true" outlineLevel="0" collapsed="false">
      <c r="A346" s="146" t="n">
        <v>6</v>
      </c>
      <c r="B346" s="196"/>
      <c r="C346" s="163" t="s">
        <v>254</v>
      </c>
      <c r="D346" s="330" t="str">
        <f aca="false">IF(P326="","",P326)</f>
        <v/>
      </c>
      <c r="E346" s="84"/>
      <c r="F346" s="84"/>
      <c r="G346" s="163" t="s">
        <v>254</v>
      </c>
      <c r="H346" s="330" t="str">
        <f aca="false">IF(P337="","",P337)</f>
        <v/>
      </c>
      <c r="I346" s="84"/>
      <c r="J346" s="84"/>
      <c r="K346" s="163" t="s">
        <v>254</v>
      </c>
      <c r="L346" s="330" t="str">
        <f aca="false">IF(P348="","",P347)</f>
        <v/>
      </c>
      <c r="M346" s="268"/>
      <c r="O346" s="158"/>
      <c r="P346" s="143" t="s">
        <v>254</v>
      </c>
      <c r="Q346" s="143" t="s">
        <v>229</v>
      </c>
      <c r="R346" s="143" t="s">
        <v>494</v>
      </c>
      <c r="S346" s="143" t="s">
        <v>274</v>
      </c>
      <c r="T346" s="143" t="s">
        <v>230</v>
      </c>
      <c r="U346" s="143" t="s">
        <v>231</v>
      </c>
      <c r="V346" s="143" t="s">
        <v>232</v>
      </c>
      <c r="W346" s="143" t="s">
        <v>557</v>
      </c>
      <c r="X346" s="143" t="s">
        <v>70</v>
      </c>
      <c r="Y346" s="160"/>
      <c r="AA346" s="84"/>
      <c r="AB346" s="84"/>
      <c r="AC346" s="84"/>
      <c r="AD346" s="84"/>
      <c r="AE346" s="84"/>
      <c r="AF346" s="84"/>
      <c r="AG346" s="84"/>
      <c r="AH346" s="84"/>
      <c r="AI346" s="84"/>
      <c r="AJ346" s="84"/>
      <c r="AK346" s="84"/>
      <c r="AL346" s="84"/>
    </row>
    <row r="347" customFormat="false" ht="14.15" hidden="false" customHeight="true" outlineLevel="0" collapsed="false">
      <c r="A347" s="146" t="n">
        <v>7</v>
      </c>
      <c r="B347" s="196"/>
      <c r="C347" s="163" t="s">
        <v>256</v>
      </c>
      <c r="D347" s="330" t="str">
        <f aca="false">IF(Q326="","",Q326)</f>
        <v/>
      </c>
      <c r="E347" s="84"/>
      <c r="G347" s="163" t="s">
        <v>256</v>
      </c>
      <c r="H347" s="330" t="str">
        <f aca="false">IF(Q337="","",Q337)</f>
        <v/>
      </c>
      <c r="I347" s="84"/>
      <c r="J347" s="84"/>
      <c r="K347" s="163" t="s">
        <v>256</v>
      </c>
      <c r="L347" s="330" t="str">
        <f aca="false">IF(Q347="","",Q347)</f>
        <v/>
      </c>
      <c r="M347" s="268"/>
      <c r="O347" s="158"/>
      <c r="P347" s="250" t="str">
        <f aca="false">IF(AK91="","",AK91)</f>
        <v/>
      </c>
      <c r="Q347" s="250" t="str">
        <f aca="false">IF(AL91="","",AL91)</f>
        <v/>
      </c>
      <c r="R347" s="220" t="n">
        <f aca="false">IF(AH91="","",AH91)</f>
        <v>28</v>
      </c>
      <c r="S347" s="220" t="n">
        <f aca="false">IF(AI91="","",AI91)</f>
        <v>50</v>
      </c>
      <c r="T347" s="453" t="str">
        <f aca="false">IF(AQ91="","",AQ91)</f>
        <v/>
      </c>
      <c r="U347" s="221" t="str">
        <f aca="false">IF(AN91="","",AN91)</f>
        <v/>
      </c>
      <c r="V347" s="453" t="str">
        <f aca="false">IF(AO91="","",AO91)</f>
        <v/>
      </c>
      <c r="W347" s="481" t="str">
        <f aca="false">IF(V347="","",V347/S347)</f>
        <v/>
      </c>
      <c r="X347" s="453" t="str">
        <f aca="false">IF(OR(V347="",U347=""),"",V347/(U347/1000))</f>
        <v/>
      </c>
      <c r="Y347" s="160"/>
      <c r="AA347" s="84"/>
      <c r="AB347" s="84"/>
      <c r="AC347" s="84"/>
      <c r="AD347" s="84"/>
      <c r="AE347" s="84"/>
      <c r="AF347" s="84"/>
      <c r="AG347" s="84"/>
      <c r="AH347" s="84"/>
      <c r="AI347" s="84"/>
      <c r="AJ347" s="84"/>
      <c r="AK347" s="84"/>
      <c r="AL347" s="84"/>
    </row>
    <row r="348" customFormat="false" ht="14.15" hidden="false" customHeight="true" outlineLevel="0" collapsed="false">
      <c r="A348" s="146" t="n">
        <v>8</v>
      </c>
      <c r="B348" s="196"/>
      <c r="C348" s="163" t="s">
        <v>434</v>
      </c>
      <c r="D348" s="330" t="n">
        <f aca="false">IF(S326="","",S326)</f>
        <v>50</v>
      </c>
      <c r="G348" s="163" t="s">
        <v>434</v>
      </c>
      <c r="H348" s="537" t="n">
        <f aca="false">IF(S337="","",S337)</f>
        <v>50</v>
      </c>
      <c r="J348" s="84"/>
      <c r="K348" s="163" t="s">
        <v>434</v>
      </c>
      <c r="L348" s="537" t="n">
        <f aca="false">IF(S347="","",S347)</f>
        <v>50</v>
      </c>
      <c r="M348" s="200"/>
      <c r="O348" s="158"/>
      <c r="P348" s="220" t="str">
        <f aca="false">IF(AK99="","",AK99)</f>
        <v/>
      </c>
      <c r="Q348" s="220" t="str">
        <f aca="false">IF(AL99="","",AL99)</f>
        <v/>
      </c>
      <c r="R348" s="220" t="n">
        <f aca="false">IF(AH99="","",AH99)</f>
        <v>30</v>
      </c>
      <c r="S348" s="220" t="n">
        <f aca="false">IF(AI99="","",AI99)</f>
        <v>50</v>
      </c>
      <c r="T348" s="453" t="str">
        <f aca="false">IF(AQ99="","",AQ99)</f>
        <v/>
      </c>
      <c r="U348" s="221" t="str">
        <f aca="false">IF(AN99="","",AN99)</f>
        <v/>
      </c>
      <c r="V348" s="453" t="str">
        <f aca="false">IF(AO99="","",AO99)</f>
        <v/>
      </c>
      <c r="W348" s="481" t="str">
        <f aca="false">IF(V348="","",V348/S348)</f>
        <v/>
      </c>
      <c r="X348" s="453" t="str">
        <f aca="false">IF(OR(V348="",U348=""),"",V348/(U348/1000))</f>
        <v/>
      </c>
      <c r="Y348" s="160"/>
      <c r="AA348" s="84"/>
      <c r="AB348" s="84"/>
      <c r="AC348" s="84"/>
      <c r="AD348" s="84"/>
      <c r="AE348" s="84"/>
      <c r="AF348" s="84"/>
      <c r="AG348" s="84"/>
      <c r="AH348" s="84"/>
      <c r="AI348" s="84"/>
      <c r="AJ348" s="84"/>
      <c r="AK348" s="84"/>
      <c r="AL348" s="84"/>
    </row>
    <row r="349" customFormat="false" ht="14.15" hidden="false" customHeight="true" outlineLevel="0" collapsed="false">
      <c r="A349" s="146" t="n">
        <v>9</v>
      </c>
      <c r="B349" s="196"/>
      <c r="C349" s="364" t="s">
        <v>411</v>
      </c>
      <c r="D349" s="364" t="s">
        <v>412</v>
      </c>
      <c r="E349" s="364"/>
      <c r="G349" s="364" t="s">
        <v>411</v>
      </c>
      <c r="H349" s="364" t="s">
        <v>412</v>
      </c>
      <c r="I349" s="364"/>
      <c r="J349" s="84"/>
      <c r="K349" s="364" t="s">
        <v>411</v>
      </c>
      <c r="L349" s="364" t="s">
        <v>412</v>
      </c>
      <c r="M349" s="538"/>
      <c r="O349" s="158"/>
      <c r="P349" s="220" t="str">
        <f aca="false">IF(AK107="","",AK107)</f>
        <v/>
      </c>
      <c r="Q349" s="220" t="str">
        <f aca="false">IF(AL107="","",AL107)</f>
        <v/>
      </c>
      <c r="R349" s="220" t="n">
        <f aca="false">IF(AH107="","",AH107)</f>
        <v>32</v>
      </c>
      <c r="S349" s="220" t="n">
        <f aca="false">IF(AI107="","",AI107)</f>
        <v>50</v>
      </c>
      <c r="T349" s="453" t="str">
        <f aca="false">IF(AQ107="","",AQ107)</f>
        <v/>
      </c>
      <c r="U349" s="221" t="str">
        <f aca="false">IF(AN107="","",AN107)</f>
        <v/>
      </c>
      <c r="V349" s="453" t="str">
        <f aca="false">IF(AO107="","",AO107)</f>
        <v/>
      </c>
      <c r="W349" s="481" t="str">
        <f aca="false">IF(V349="","",V349/S349)</f>
        <v/>
      </c>
      <c r="X349" s="453" t="str">
        <f aca="false">IF(OR(V349="",U349=""),"",V349/(U349/1000))</f>
        <v/>
      </c>
      <c r="Y349" s="160"/>
      <c r="AA349" s="84"/>
      <c r="AB349" s="84"/>
      <c r="AC349" s="84"/>
      <c r="AD349" s="84"/>
      <c r="AE349" s="84"/>
      <c r="AF349" s="84"/>
      <c r="AG349" s="84"/>
      <c r="AH349" s="84"/>
      <c r="AI349" s="84"/>
      <c r="AJ349" s="84"/>
      <c r="AK349" s="84"/>
      <c r="AL349" s="84"/>
    </row>
    <row r="350" customFormat="false" ht="14.15" hidden="false" customHeight="true" outlineLevel="0" collapsed="false">
      <c r="A350" s="146" t="n">
        <v>10</v>
      </c>
      <c r="B350" s="196"/>
      <c r="C350" s="539" t="s">
        <v>230</v>
      </c>
      <c r="D350" s="539" t="s">
        <v>230</v>
      </c>
      <c r="E350" s="539" t="s">
        <v>567</v>
      </c>
      <c r="G350" s="539" t="s">
        <v>230</v>
      </c>
      <c r="H350" s="539" t="s">
        <v>230</v>
      </c>
      <c r="I350" s="539" t="s">
        <v>567</v>
      </c>
      <c r="J350" s="84"/>
      <c r="K350" s="539" t="s">
        <v>230</v>
      </c>
      <c r="L350" s="539" t="s">
        <v>230</v>
      </c>
      <c r="M350" s="540" t="s">
        <v>567</v>
      </c>
      <c r="O350" s="158"/>
      <c r="P350" s="220" t="str">
        <f aca="false">IF(AK115="","",AK115)</f>
        <v/>
      </c>
      <c r="Q350" s="220" t="str">
        <f aca="false">IF(AL115="","",AL115)</f>
        <v/>
      </c>
      <c r="R350" s="220" t="n">
        <f aca="false">IF(AH115="","",AH115)</f>
        <v>34</v>
      </c>
      <c r="S350" s="220" t="n">
        <f aca="false">IF(AI115="","",AI115)</f>
        <v>50</v>
      </c>
      <c r="T350" s="453" t="str">
        <f aca="false">IF(AQ115="","",AQ115)</f>
        <v/>
      </c>
      <c r="U350" s="221" t="str">
        <f aca="false">IF(AN115="","",AN115)</f>
        <v/>
      </c>
      <c r="V350" s="453" t="str">
        <f aca="false">IF(AO115="","",AO115)</f>
        <v/>
      </c>
      <c r="W350" s="481" t="str">
        <f aca="false">IF(V350="","",V350/S350)</f>
        <v/>
      </c>
      <c r="X350" s="453" t="str">
        <f aca="false">IF(OR(V350="",U350=""),"",V350/(U350/1000))</f>
        <v/>
      </c>
      <c r="Y350" s="160"/>
      <c r="AA350" s="84"/>
      <c r="AB350" s="84"/>
      <c r="AC350" s="84"/>
      <c r="AD350" s="84"/>
      <c r="AE350" s="84"/>
      <c r="AF350" s="84"/>
      <c r="AG350" s="84"/>
      <c r="AH350" s="84"/>
      <c r="AI350" s="84"/>
      <c r="AJ350" s="84"/>
      <c r="AK350" s="84"/>
      <c r="AL350" s="84"/>
    </row>
    <row r="351" customFormat="false" ht="14.15" hidden="false" customHeight="true" outlineLevel="0" collapsed="false">
      <c r="A351" s="146" t="n">
        <v>11</v>
      </c>
      <c r="B351" s="196"/>
      <c r="C351" s="220" t="n">
        <f aca="false">IF(R326="","",R326)</f>
        <v>24</v>
      </c>
      <c r="D351" s="453" t="str">
        <f aca="false">IF(T326="","",T326)</f>
        <v/>
      </c>
      <c r="E351" s="541" t="str">
        <f aca="false">IF(OR(C351="",D351=""),"",IF(AND(C351&gt;0,D351&gt;0),(D351-C351)/C351,""))</f>
        <v/>
      </c>
      <c r="G351" s="220" t="n">
        <f aca="false">IF(R337="","",R337)</f>
        <v>28</v>
      </c>
      <c r="H351" s="453" t="str">
        <f aca="false">IF(T337="","",T337)</f>
        <v/>
      </c>
      <c r="I351" s="541" t="str">
        <f aca="false">IF(OR(G351="",H351=""),"",IF(AND(G351&gt;0,H351&gt;0),(H351-G351)/G351,""))</f>
        <v/>
      </c>
      <c r="J351" s="84"/>
      <c r="K351" s="220" t="n">
        <f aca="false">IF(R347="","",R347)</f>
        <v>28</v>
      </c>
      <c r="L351" s="453" t="str">
        <f aca="false">IF(T347="","",T347)</f>
        <v/>
      </c>
      <c r="M351" s="542" t="str">
        <f aca="false">IF(OR(K351="",L351=""),"",IF(AND(K351&gt;0,L351&gt;0),(L351-K351)/K351,""))</f>
        <v/>
      </c>
      <c r="O351" s="158"/>
      <c r="P351" s="220" t="str">
        <f aca="false">IF(AK123="","",AK123)</f>
        <v/>
      </c>
      <c r="Q351" s="220" t="str">
        <f aca="false">IF(AL123="","",AL123)</f>
        <v/>
      </c>
      <c r="R351" s="220" t="n">
        <f aca="false">IF(AH123="","",AH123)</f>
        <v>38</v>
      </c>
      <c r="S351" s="220" t="n">
        <f aca="false">IF(AI123="","",AI123)</f>
        <v>50</v>
      </c>
      <c r="T351" s="453" t="str">
        <f aca="false">IF(AQ123="","",AQ123)</f>
        <v/>
      </c>
      <c r="U351" s="221" t="str">
        <f aca="false">IF(AN123="","",AN123)</f>
        <v/>
      </c>
      <c r="V351" s="453" t="str">
        <f aca="false">IF(AO123="","",AO123)</f>
        <v/>
      </c>
      <c r="W351" s="481" t="str">
        <f aca="false">IF(V351="","",V351/S351)</f>
        <v/>
      </c>
      <c r="X351" s="453" t="str">
        <f aca="false">IF(OR(V351="",U351=""),"",V351/(U351/1000))</f>
        <v/>
      </c>
      <c r="Y351" s="160"/>
      <c r="AA351" s="84"/>
      <c r="AB351" s="84"/>
      <c r="AC351" s="84"/>
      <c r="AD351" s="84"/>
      <c r="AE351" s="84"/>
      <c r="AF351" s="84"/>
      <c r="AG351" s="84"/>
      <c r="AH351" s="84"/>
      <c r="AI351" s="84"/>
      <c r="AJ351" s="84"/>
      <c r="AK351" s="84"/>
      <c r="AL351" s="84"/>
    </row>
    <row r="352" customFormat="false" ht="14.15" hidden="false" customHeight="true" outlineLevel="0" collapsed="false">
      <c r="A352" s="146" t="n">
        <v>12</v>
      </c>
      <c r="B352" s="196"/>
      <c r="C352" s="220" t="n">
        <f aca="false">IF(R327="","",R327)</f>
        <v>25</v>
      </c>
      <c r="D352" s="453" t="str">
        <f aca="false">IF(T327="","",T327)</f>
        <v/>
      </c>
      <c r="E352" s="541" t="str">
        <f aca="false">IF(OR(C352="",D352=""),"",IF(AND(C352&gt;0,D352&gt;0),(D352-C352)/C352,""))</f>
        <v/>
      </c>
      <c r="G352" s="220" t="n">
        <f aca="false">IF(R338="","",R338)</f>
        <v>30</v>
      </c>
      <c r="H352" s="453" t="str">
        <f aca="false">IF(T338="","",T338)</f>
        <v/>
      </c>
      <c r="I352" s="541" t="str">
        <f aca="false">IF(OR(G352="",H352=""),"",IF(AND(G352&gt;0,H352&gt;0),(H352-G352)/G352,""))</f>
        <v/>
      </c>
      <c r="J352" s="84"/>
      <c r="K352" s="220" t="n">
        <f aca="false">IF(R348="","",R348)</f>
        <v>30</v>
      </c>
      <c r="L352" s="453" t="str">
        <f aca="false">IF(T348="","",T348)</f>
        <v/>
      </c>
      <c r="M352" s="542" t="str">
        <f aca="false">IF(OR(K352="",L352=""),"",IF(AND(K352&gt;0,L352&gt;0),(L352-K352)/K352,""))</f>
        <v/>
      </c>
      <c r="O352" s="158"/>
      <c r="P352" s="276" t="s">
        <v>418</v>
      </c>
      <c r="Q352" s="155" t="s">
        <v>562</v>
      </c>
      <c r="R352" s="543"/>
      <c r="S352" s="543"/>
      <c r="T352" s="544"/>
      <c r="U352" s="545"/>
      <c r="V352" s="544"/>
      <c r="W352" s="546"/>
      <c r="X352" s="544"/>
      <c r="Y352" s="160"/>
      <c r="AA352" s="84"/>
      <c r="AB352" s="84"/>
      <c r="AC352" s="84"/>
      <c r="AD352" s="84"/>
      <c r="AE352" s="84"/>
      <c r="AF352" s="84"/>
      <c r="AG352" s="84"/>
      <c r="AH352" s="84"/>
      <c r="AI352" s="84"/>
      <c r="AJ352" s="84"/>
      <c r="AK352" s="84"/>
      <c r="AL352" s="84"/>
    </row>
    <row r="353" customFormat="false" ht="14.15" hidden="false" customHeight="true" outlineLevel="0" collapsed="false">
      <c r="A353" s="146" t="n">
        <v>13</v>
      </c>
      <c r="B353" s="196"/>
      <c r="C353" s="220" t="n">
        <f aca="false">IF(R328="","",R328)</f>
        <v>26</v>
      </c>
      <c r="D353" s="453" t="str">
        <f aca="false">IF(T328="","",T328)</f>
        <v/>
      </c>
      <c r="E353" s="541" t="str">
        <f aca="false">IF(OR(C353="",D353=""),"",IF(AND(C353&gt;0,D353&gt;0),(D353-C353)/C353,""))</f>
        <v/>
      </c>
      <c r="G353" s="220" t="n">
        <f aca="false">IF(R339="","",R339)</f>
        <v>32</v>
      </c>
      <c r="H353" s="453" t="str">
        <f aca="false">IF(T339="","",T339)</f>
        <v/>
      </c>
      <c r="I353" s="541" t="str">
        <f aca="false">IF(OR(G353="",H353=""),"",IF(AND(G353&gt;0,H353&gt;0),(H353-G353)/G353,""))</f>
        <v/>
      </c>
      <c r="J353" s="84"/>
      <c r="K353" s="220" t="n">
        <f aca="false">IF(R349="","",R349)</f>
        <v>32</v>
      </c>
      <c r="L353" s="453" t="str">
        <f aca="false">IF(T349="","",T349)</f>
        <v/>
      </c>
      <c r="M353" s="542" t="str">
        <f aca="false">IF(OR(K353="",L353=""),"",IF(AND(K353&gt;0,L353&gt;0),(L353-K353)/K353,""))</f>
        <v/>
      </c>
      <c r="O353" s="168"/>
      <c r="P353" s="169"/>
      <c r="Q353" s="169"/>
      <c r="R353" s="169"/>
      <c r="S353" s="169"/>
      <c r="T353" s="169"/>
      <c r="U353" s="169"/>
      <c r="V353" s="169"/>
      <c r="W353" s="169"/>
      <c r="X353" s="169"/>
      <c r="Y353" s="170"/>
      <c r="AA353" s="84"/>
      <c r="AB353" s="84"/>
      <c r="AC353" s="84"/>
      <c r="AD353" s="84"/>
      <c r="AE353" s="84"/>
      <c r="AF353" s="84"/>
      <c r="AG353" s="84"/>
      <c r="AH353" s="84"/>
      <c r="AI353" s="84"/>
      <c r="AJ353" s="84"/>
      <c r="AK353" s="84"/>
      <c r="AL353" s="84"/>
    </row>
    <row r="354" customFormat="false" ht="14.15" hidden="false" customHeight="true" outlineLevel="0" collapsed="false">
      <c r="A354" s="146" t="n">
        <v>14</v>
      </c>
      <c r="B354" s="196"/>
      <c r="C354" s="220" t="n">
        <f aca="false">IF(R329="","",R329)</f>
        <v>28</v>
      </c>
      <c r="D354" s="453" t="str">
        <f aca="false">IF(T329="","",T329)</f>
        <v/>
      </c>
      <c r="E354" s="541" t="str">
        <f aca="false">IF(OR(C354="",D354=""),"",IF(AND(C354&gt;0,D354&gt;0),(D354-C354)/C354,""))</f>
        <v/>
      </c>
      <c r="G354" s="220" t="n">
        <f aca="false">IF(R340="","",R340)</f>
        <v>34</v>
      </c>
      <c r="H354" s="453" t="str">
        <f aca="false">IF(T340="","",T340)</f>
        <v/>
      </c>
      <c r="I354" s="541" t="str">
        <f aca="false">IF(OR(G354="",H354=""),"",IF(AND(G354&gt;0,H354&gt;0),(H354-G354)/G354,""))</f>
        <v/>
      </c>
      <c r="J354" s="84"/>
      <c r="K354" s="220" t="n">
        <f aca="false">IF(R350="","",R350)</f>
        <v>34</v>
      </c>
      <c r="L354" s="453" t="str">
        <f aca="false">IF(T350="","",T350)</f>
        <v/>
      </c>
      <c r="M354" s="542" t="str">
        <f aca="false">IF(OR(K354="",L354=""),"",IF(AND(K354&gt;0,L354&gt;0),(L354-K354)/K354,""))</f>
        <v/>
      </c>
      <c r="O354" s="314" t="s">
        <v>568</v>
      </c>
      <c r="P354" s="151"/>
      <c r="Q354" s="151"/>
      <c r="R354" s="151"/>
      <c r="S354" s="151"/>
      <c r="T354" s="151"/>
      <c r="U354" s="151"/>
      <c r="V354" s="151"/>
      <c r="W354" s="151"/>
      <c r="X354" s="151"/>
      <c r="Y354" s="152"/>
      <c r="AA354" s="84"/>
      <c r="AB354" s="84"/>
      <c r="AC354" s="84"/>
      <c r="AD354" s="84"/>
      <c r="AE354" s="84"/>
      <c r="AF354" s="84"/>
      <c r="AG354" s="84"/>
    </row>
    <row r="355" customFormat="false" ht="14.15" hidden="false" customHeight="true" outlineLevel="0" collapsed="false">
      <c r="A355" s="146" t="n">
        <v>15</v>
      </c>
      <c r="B355" s="196"/>
      <c r="C355" s="220" t="n">
        <f aca="false">IF(R330="","",R330)</f>
        <v>30</v>
      </c>
      <c r="D355" s="453" t="str">
        <f aca="false">IF(T330="","",T330)</f>
        <v/>
      </c>
      <c r="E355" s="541" t="str">
        <f aca="false">IF(OR(C355="",D355=""),"",IF(AND(C355&gt;0,D355&gt;0),(D355-C355)/C355,""))</f>
        <v/>
      </c>
      <c r="G355" s="220" t="n">
        <f aca="false">IF(R341="","",R341)</f>
        <v>36</v>
      </c>
      <c r="H355" s="453" t="str">
        <f aca="false">IF(T341="","",T341)</f>
        <v/>
      </c>
      <c r="I355" s="541" t="str">
        <f aca="false">IF(OR(G355="",H355=""),"",IF(AND(G355&gt;0,H355&gt;0),(H355-G355)/G355,""))</f>
        <v/>
      </c>
      <c r="J355" s="84"/>
      <c r="K355" s="220" t="n">
        <f aca="false">IF(R351="","",R351)</f>
        <v>38</v>
      </c>
      <c r="L355" s="453" t="str">
        <f aca="false">IF(T351="","",T351)</f>
        <v/>
      </c>
      <c r="M355" s="542" t="str">
        <f aca="false">IF(OR(K355="",L355=""),"",IF(AND(K355&gt;0,L355&gt;0),(L355-K355)/K355,""))</f>
        <v/>
      </c>
      <c r="O355" s="158"/>
      <c r="S355" s="163"/>
      <c r="Y355" s="160"/>
      <c r="AA355" s="84"/>
      <c r="AB355" s="84"/>
      <c r="AC355" s="84"/>
      <c r="AD355" s="84"/>
      <c r="AE355" s="84"/>
      <c r="AF355" s="84"/>
      <c r="AG355" s="84"/>
    </row>
    <row r="356" customFormat="false" ht="14.15" hidden="false" customHeight="true" outlineLevel="0" collapsed="false">
      <c r="A356" s="146" t="n">
        <v>16</v>
      </c>
      <c r="B356" s="196"/>
      <c r="C356" s="220" t="n">
        <f aca="false">IF(R331="","",R331)</f>
        <v>32</v>
      </c>
      <c r="D356" s="453" t="str">
        <f aca="false">IF(T331="","",T331)</f>
        <v/>
      </c>
      <c r="E356" s="541" t="str">
        <f aca="false">IF(OR(C356="",D356=""),"",IF(AND(C356&gt;0,D356&gt;0),(D356-C356)/C356,""))</f>
        <v/>
      </c>
      <c r="G356" s="220" t="n">
        <f aca="false">IF(R342="","",R342)</f>
        <v>38</v>
      </c>
      <c r="H356" s="453" t="str">
        <f aca="false">IF(T342="","",T342)</f>
        <v/>
      </c>
      <c r="I356" s="541" t="str">
        <f aca="false">IF(OR(G356="",H356=""),"",IF(AND(G356&gt;0,H356&gt;0),(H356-G356)/G356,""))</f>
        <v/>
      </c>
      <c r="J356" s="84"/>
      <c r="M356" s="200"/>
      <c r="O356" s="158"/>
      <c r="S356" s="163"/>
      <c r="T356" s="143" t="s">
        <v>556</v>
      </c>
      <c r="U356" s="143"/>
      <c r="V356" s="143"/>
      <c r="W356" s="143"/>
      <c r="X356" s="143"/>
      <c r="Y356" s="160"/>
      <c r="AA356" s="84"/>
      <c r="AB356" s="84"/>
      <c r="AC356" s="84"/>
      <c r="AD356" s="84"/>
      <c r="AE356" s="84"/>
      <c r="AF356" s="84"/>
      <c r="AG356" s="84"/>
    </row>
    <row r="357" customFormat="false" ht="14.15" hidden="false" customHeight="true" outlineLevel="0" collapsed="false">
      <c r="A357" s="146" t="n">
        <v>17</v>
      </c>
      <c r="B357" s="196"/>
      <c r="C357" s="220" t="n">
        <f aca="false">IF(R332="","",R332)</f>
        <v>34</v>
      </c>
      <c r="D357" s="453" t="str">
        <f aca="false">IF(T332="","",T332)</f>
        <v/>
      </c>
      <c r="E357" s="541" t="str">
        <f aca="false">IF(OR(C357="",D357=""),"",IF(AND(C357&gt;0,D357&gt;0),(D357-C357)/C357,""))</f>
        <v/>
      </c>
      <c r="J357" s="84"/>
      <c r="K357" s="84"/>
      <c r="L357" s="84"/>
      <c r="M357" s="268"/>
      <c r="O357" s="158"/>
      <c r="P357" s="143" t="s">
        <v>254</v>
      </c>
      <c r="Q357" s="143" t="s">
        <v>229</v>
      </c>
      <c r="R357" s="143" t="s">
        <v>494</v>
      </c>
      <c r="S357" s="143" t="s">
        <v>274</v>
      </c>
      <c r="T357" s="143" t="s">
        <v>230</v>
      </c>
      <c r="U357" s="143" t="s">
        <v>231</v>
      </c>
      <c r="V357" s="143" t="s">
        <v>232</v>
      </c>
      <c r="W357" s="143" t="s">
        <v>557</v>
      </c>
      <c r="X357" s="143" t="s">
        <v>70</v>
      </c>
      <c r="Y357" s="160"/>
      <c r="AA357" s="84"/>
      <c r="AB357" s="84"/>
      <c r="AC357" s="84"/>
      <c r="AD357" s="84"/>
      <c r="AE357" s="84"/>
      <c r="AF357" s="84"/>
      <c r="AG357" s="84"/>
    </row>
    <row r="358" customFormat="false" ht="14.15" hidden="false" customHeight="true" outlineLevel="0" collapsed="false">
      <c r="A358" s="146" t="n">
        <v>18</v>
      </c>
      <c r="B358" s="196"/>
      <c r="D358" s="547" t="s">
        <v>436</v>
      </c>
      <c r="E358" s="548" t="str">
        <f aca="false">IF(E353="","",IF(AND(ABS(MAX(E353:E357))&lt;=0.05,ABS(MIN(E353:E357))&lt;=0.05),"YES","NO"))</f>
        <v/>
      </c>
      <c r="F358" s="549"/>
      <c r="H358" s="547" t="s">
        <v>436</v>
      </c>
      <c r="I358" s="548" t="str">
        <f aca="false">IF(I351="","",IF(AND(ABS(MAX(I351:I356))&lt;=0.05,ABS(MIN(I351:I356))&lt;=0.05),"YES","NO"))</f>
        <v/>
      </c>
      <c r="J358" s="84"/>
      <c r="L358" s="547" t="s">
        <v>436</v>
      </c>
      <c r="M358" s="550" t="str">
        <f aca="false">IF(M351="","",IF(AND(ABS(MAX(M351:M355))&lt;=0.05,ABS(MIN(M351:M355))&lt;=0.05),"YES","NO"))</f>
        <v/>
      </c>
      <c r="O358" s="158"/>
      <c r="P358" s="220" t="str">
        <f aca="false">IF($AK$28="","",$AK$28)</f>
        <v/>
      </c>
      <c r="Q358" s="220" t="str">
        <f aca="false">IF($AL$28="","",$AL$28)</f>
        <v/>
      </c>
      <c r="R358" s="220" t="n">
        <f aca="false">IF(AH28="","",AH28)</f>
        <v>28</v>
      </c>
      <c r="S358" s="220" t="n">
        <f aca="false">IF(AI28="","",AI28)</f>
        <v>50</v>
      </c>
      <c r="T358" s="453" t="str">
        <f aca="false">IF(AQ28="","",AQ28)</f>
        <v/>
      </c>
      <c r="U358" s="221" t="str">
        <f aca="false">IF(AN28="","",AN28)</f>
        <v/>
      </c>
      <c r="V358" s="453" t="str">
        <f aca="false">IF(AO28="","",AO28)</f>
        <v/>
      </c>
      <c r="W358" s="481" t="str">
        <f aca="false">IF(V358="","",V358/S358)</f>
        <v/>
      </c>
      <c r="X358" s="453" t="str">
        <f aca="false">IF(OR(V358="",U358=""),"",V358/(U358/1000))</f>
        <v/>
      </c>
      <c r="Y358" s="160"/>
    </row>
    <row r="359" customFormat="false" ht="14.15" hidden="false" customHeight="true" outlineLevel="0" collapsed="false">
      <c r="A359" s="146" t="n">
        <v>19</v>
      </c>
      <c r="B359" s="196"/>
      <c r="C359" s="84"/>
      <c r="D359" s="84"/>
      <c r="E359" s="84"/>
      <c r="F359" s="84"/>
      <c r="G359" s="84"/>
      <c r="I359" s="145"/>
      <c r="J359" s="145"/>
      <c r="M359" s="200"/>
      <c r="O359" s="158"/>
      <c r="P359" s="220" t="str">
        <f aca="false">IF($AK$28="","",$AK$28)</f>
        <v/>
      </c>
      <c r="Q359" s="220" t="str">
        <f aca="false">IF($AL$28="","",$AL$28)</f>
        <v/>
      </c>
      <c r="R359" s="220" t="n">
        <f aca="false">IF(AH29="","",AH29)</f>
        <v>28</v>
      </c>
      <c r="S359" s="220" t="n">
        <f aca="false">IF(AI29="","",AI29)</f>
        <v>50</v>
      </c>
      <c r="T359" s="453" t="str">
        <f aca="false">IF(AQ29="","",AQ29)</f>
        <v/>
      </c>
      <c r="U359" s="221" t="str">
        <f aca="false">IF(AN29="","",AN29)</f>
        <v/>
      </c>
      <c r="V359" s="453" t="str">
        <f aca="false">IF(AO29="","",AO29)</f>
        <v/>
      </c>
      <c r="W359" s="481" t="str">
        <f aca="false">IF(V359="","",V359/S359)</f>
        <v/>
      </c>
      <c r="X359" s="453" t="str">
        <f aca="false">IF(OR(V359="",U359=""),"",V359/(U359/1000))</f>
        <v/>
      </c>
      <c r="Y359" s="160"/>
    </row>
    <row r="360" customFormat="false" ht="14.15" hidden="false" customHeight="true" outlineLevel="0" collapsed="false">
      <c r="A360" s="146" t="n">
        <v>20</v>
      </c>
      <c r="B360" s="196"/>
      <c r="D360" s="276" t="s">
        <v>418</v>
      </c>
      <c r="E360" s="155" t="s">
        <v>569</v>
      </c>
      <c r="M360" s="200"/>
      <c r="O360" s="158"/>
      <c r="P360" s="220" t="str">
        <f aca="false">IF($AK$28="","",$AK$28)</f>
        <v/>
      </c>
      <c r="Q360" s="220" t="str">
        <f aca="false">IF($AL$28="","",$AL$28)</f>
        <v/>
      </c>
      <c r="R360" s="220" t="n">
        <f aca="false">IF(AH30="","",AH30)</f>
        <v>28</v>
      </c>
      <c r="S360" s="220" t="n">
        <f aca="false">IF(AI30="","",AI30)</f>
        <v>50</v>
      </c>
      <c r="T360" s="453" t="str">
        <f aca="false">IF(AQ30="","",AQ30)</f>
        <v/>
      </c>
      <c r="U360" s="221" t="str">
        <f aca="false">IF(AN30="","",AN30)</f>
        <v/>
      </c>
      <c r="V360" s="453" t="str">
        <f aca="false">IF(AO30="","",AO30)</f>
        <v/>
      </c>
      <c r="W360" s="481" t="str">
        <f aca="false">IF(V360="","",V360/S360)</f>
        <v/>
      </c>
      <c r="X360" s="453" t="str">
        <f aca="false">IF(OR(V360="",U360=""),"",V360/(U360/1000))</f>
        <v/>
      </c>
      <c r="Y360" s="160"/>
    </row>
    <row r="361" customFormat="false" ht="14.15" hidden="false" customHeight="true" outlineLevel="0" collapsed="false">
      <c r="A361" s="146" t="n">
        <v>21</v>
      </c>
      <c r="B361" s="196"/>
      <c r="D361" s="145"/>
      <c r="E361" s="145"/>
      <c r="I361" s="551"/>
      <c r="J361" s="551"/>
      <c r="M361" s="200"/>
      <c r="O361" s="158"/>
      <c r="P361" s="220" t="str">
        <f aca="false">IF($AK$28="","",$AK$28)</f>
        <v/>
      </c>
      <c r="Q361" s="220" t="str">
        <f aca="false">IF($AL$28="","",$AL$28)</f>
        <v/>
      </c>
      <c r="R361" s="220" t="n">
        <f aca="false">IF(AH31="","",AH31)</f>
        <v>28</v>
      </c>
      <c r="S361" s="220" t="n">
        <f aca="false">IF(AI31="","",AI31)</f>
        <v>50</v>
      </c>
      <c r="T361" s="453" t="str">
        <f aca="false">IF(AQ31="","",AQ31)</f>
        <v/>
      </c>
      <c r="U361" s="221" t="str">
        <f aca="false">IF(AN31="","",AN31)</f>
        <v/>
      </c>
      <c r="V361" s="453" t="str">
        <f aca="false">IF(AO31="","",AO31)</f>
        <v/>
      </c>
      <c r="W361" s="481" t="str">
        <f aca="false">IF(V361="","",V361/S361)</f>
        <v/>
      </c>
      <c r="X361" s="453" t="str">
        <f aca="false">IF(OR(V361="",U361=""),"",V361/(U361/1000))</f>
        <v/>
      </c>
      <c r="Y361" s="160"/>
    </row>
    <row r="362" customFormat="false" ht="14.15" hidden="false" customHeight="true" outlineLevel="0" collapsed="false">
      <c r="A362" s="146" t="n">
        <v>22</v>
      </c>
      <c r="B362" s="196"/>
      <c r="C362" s="216" t="s">
        <v>570</v>
      </c>
      <c r="I362" s="216"/>
      <c r="J362" s="216"/>
      <c r="M362" s="200"/>
      <c r="O362" s="158"/>
      <c r="S362" s="163" t="s">
        <v>424</v>
      </c>
      <c r="T362" s="552" t="str">
        <f aca="false">IF(OR(T358="",T359="",T360="",T361=""),"",AVERAGE(T358:T361))</f>
        <v/>
      </c>
      <c r="U362" s="553" t="str">
        <f aca="false">IF(OR(U358="",U359="",U360="",U361=""),"",AVERAGE(U358:U361))</f>
        <v/>
      </c>
      <c r="V362" s="552" t="str">
        <f aca="false">IF(OR(V358="",V359="",V360="",V361=""),"",AVERAGE(V358:V361))</f>
        <v/>
      </c>
      <c r="W362" s="554" t="str">
        <f aca="false">IF(OR(W358="",W359="",W360="",W361=""),"",AVERAGE(W358:W361))</f>
        <v/>
      </c>
      <c r="X362" s="552" t="str">
        <f aca="false">IF(OR(X358="",X359="",X360="",X361=""),"",AVERAGE(X358:X361))</f>
        <v/>
      </c>
      <c r="Y362" s="160"/>
    </row>
    <row r="363" customFormat="false" ht="14.15" hidden="false" customHeight="true" outlineLevel="0" collapsed="false">
      <c r="A363" s="146" t="n">
        <v>23</v>
      </c>
      <c r="B363" s="196"/>
      <c r="C363" s="163" t="s">
        <v>254</v>
      </c>
      <c r="D363" s="330" t="str">
        <f aca="false">IF(P358="","",P358)</f>
        <v/>
      </c>
      <c r="E363" s="163" t="s">
        <v>256</v>
      </c>
      <c r="F363" s="330" t="str">
        <f aca="false">IF(Q358="","",Q358)</f>
        <v/>
      </c>
      <c r="I363" s="555"/>
      <c r="J363" s="555"/>
      <c r="M363" s="200"/>
      <c r="O363" s="316"/>
      <c r="S363" s="163" t="s">
        <v>571</v>
      </c>
      <c r="T363" s="552" t="str">
        <f aca="false">IF(OR(T358="",T359="",T360="",T361=""),"",STDEV(T358:T361))</f>
        <v/>
      </c>
      <c r="U363" s="552" t="str">
        <f aca="false">IF(OR(U358="",U359="",U360="",U361=""),"",STDEV(U358:U361))</f>
        <v/>
      </c>
      <c r="V363" s="552" t="str">
        <f aca="false">IF(OR(V358="",V359="",V360="",V361=""),"",STDEV(V358:V361))</f>
        <v/>
      </c>
      <c r="W363" s="552" t="str">
        <f aca="false">IF(OR(W358="",W359="",W360="",W361=""),"",STDEV(W358:W361))</f>
        <v/>
      </c>
      <c r="X363" s="552" t="str">
        <f aca="false">IF(OR(X358="",X359="",X360="",X361=""),"",STDEV(X358:X361))</f>
        <v/>
      </c>
      <c r="Y363" s="160"/>
    </row>
    <row r="364" customFormat="false" ht="14.15" hidden="false" customHeight="true" outlineLevel="0" collapsed="false">
      <c r="A364" s="146" t="n">
        <v>24</v>
      </c>
      <c r="B364" s="196"/>
      <c r="C364" s="163" t="s">
        <v>434</v>
      </c>
      <c r="D364" s="330" t="n">
        <f aca="false">IF(S358="","",S358)</f>
        <v>50</v>
      </c>
      <c r="I364" s="555"/>
      <c r="M364" s="200"/>
      <c r="O364" s="158"/>
      <c r="S364" s="163" t="s">
        <v>539</v>
      </c>
      <c r="T364" s="556" t="str">
        <f aca="false">IF(OR(T362="",T363=""),"",T363/T362)</f>
        <v/>
      </c>
      <c r="U364" s="556" t="str">
        <f aca="false">IF(OR(U362="",U363=""),"",U363/U362)</f>
        <v/>
      </c>
      <c r="V364" s="556" t="str">
        <f aca="false">IF(OR(V362="",V363=""),"",V363/V362)</f>
        <v/>
      </c>
      <c r="W364" s="556" t="str">
        <f aca="false">IF(OR(W362="",W363=""),"",W363/W362)</f>
        <v/>
      </c>
      <c r="X364" s="556" t="str">
        <f aca="false">IF(OR(X362="",X363=""),"",X363/X362)</f>
        <v/>
      </c>
      <c r="Y364" s="160"/>
    </row>
    <row r="365" customFormat="false" ht="14.15" hidden="false" customHeight="true" outlineLevel="0" collapsed="false">
      <c r="A365" s="146" t="n">
        <v>25</v>
      </c>
      <c r="B365" s="196"/>
      <c r="C365" s="364" t="s">
        <v>411</v>
      </c>
      <c r="D365" s="364" t="s">
        <v>412</v>
      </c>
      <c r="E365" s="143"/>
      <c r="F365" s="143"/>
      <c r="G365" s="143"/>
      <c r="M365" s="200"/>
      <c r="O365" s="158"/>
      <c r="S365" s="163" t="s">
        <v>498</v>
      </c>
      <c r="T365" s="557"/>
      <c r="U365" s="557"/>
      <c r="V365" s="558"/>
      <c r="W365" s="559" t="str">
        <f aca="false">IF(AB87="","",AB87)</f>
        <v/>
      </c>
      <c r="X365" s="560" t="str">
        <f aca="false">IF(AB88="","",AB88)</f>
        <v/>
      </c>
      <c r="Y365" s="160"/>
    </row>
    <row r="366" customFormat="false" ht="14.15" hidden="false" customHeight="true" outlineLevel="0" collapsed="false">
      <c r="A366" s="146" t="n">
        <v>26</v>
      </c>
      <c r="B366" s="196"/>
      <c r="C366" s="539" t="s">
        <v>230</v>
      </c>
      <c r="D366" s="539" t="s">
        <v>230</v>
      </c>
      <c r="E366" s="539" t="s">
        <v>37</v>
      </c>
      <c r="F366" s="539" t="s">
        <v>557</v>
      </c>
      <c r="G366" s="539" t="s">
        <v>70</v>
      </c>
      <c r="M366" s="200"/>
      <c r="O366" s="158"/>
      <c r="P366" s="276" t="s">
        <v>418</v>
      </c>
      <c r="Q366" s="155" t="s">
        <v>572</v>
      </c>
      <c r="Y366" s="160"/>
    </row>
    <row r="367" customFormat="false" ht="14.15" hidden="false" customHeight="true" outlineLevel="0" collapsed="false">
      <c r="A367" s="146" t="n">
        <v>27</v>
      </c>
      <c r="B367" s="196"/>
      <c r="C367" s="220" t="n">
        <f aca="false">IF(R358="","",R358)</f>
        <v>28</v>
      </c>
      <c r="D367" s="453" t="str">
        <f aca="false">IF(T358="","",T358)</f>
        <v/>
      </c>
      <c r="E367" s="453" t="str">
        <f aca="false">IF(V358="","",V358)</f>
        <v/>
      </c>
      <c r="F367" s="481" t="str">
        <f aca="false">IF(W358="","",W358)</f>
        <v/>
      </c>
      <c r="G367" s="453" t="str">
        <f aca="false">IF(X358="","",X358)</f>
        <v/>
      </c>
      <c r="I367" s="145"/>
      <c r="J367" s="145"/>
      <c r="M367" s="200"/>
      <c r="O367" s="158"/>
      <c r="Q367" s="155" t="s">
        <v>573</v>
      </c>
      <c r="Y367" s="160"/>
    </row>
    <row r="368" customFormat="false" ht="14.15" hidden="false" customHeight="true" outlineLevel="0" collapsed="false">
      <c r="A368" s="146" t="n">
        <v>28</v>
      </c>
      <c r="B368" s="196"/>
      <c r="D368" s="453" t="str">
        <f aca="false">IF(T359="","",T359)</f>
        <v/>
      </c>
      <c r="E368" s="453" t="str">
        <f aca="false">IF(V359="","",V359)</f>
        <v/>
      </c>
      <c r="F368" s="481" t="str">
        <f aca="false">IF(W359="","",W359)</f>
        <v/>
      </c>
      <c r="G368" s="453" t="str">
        <f aca="false">IF(X359="","",X359)</f>
        <v/>
      </c>
      <c r="I368" s="145"/>
      <c r="J368" s="145"/>
      <c r="M368" s="200"/>
      <c r="O368" s="168"/>
      <c r="P368" s="169"/>
      <c r="Q368" s="428" t="s">
        <v>574</v>
      </c>
      <c r="R368" s="169"/>
      <c r="S368" s="169"/>
      <c r="T368" s="169"/>
      <c r="U368" s="169"/>
      <c r="V368" s="169"/>
      <c r="W368" s="169"/>
      <c r="X368" s="169"/>
      <c r="Y368" s="170"/>
    </row>
    <row r="369" customFormat="false" ht="14.15" hidden="false" customHeight="true" outlineLevel="0" collapsed="false">
      <c r="A369" s="146" t="n">
        <v>29</v>
      </c>
      <c r="B369" s="196"/>
      <c r="D369" s="453" t="str">
        <f aca="false">IF(T360="","",T360)</f>
        <v/>
      </c>
      <c r="E369" s="453" t="str">
        <f aca="false">IF(V360="","",V360)</f>
        <v/>
      </c>
      <c r="F369" s="481" t="str">
        <f aca="false">IF(W360="","",W360)</f>
        <v/>
      </c>
      <c r="G369" s="453" t="str">
        <f aca="false">IF(X360="","",X360)</f>
        <v/>
      </c>
      <c r="I369" s="145"/>
      <c r="J369" s="145"/>
      <c r="M369" s="200"/>
      <c r="O369" s="314" t="s">
        <v>575</v>
      </c>
      <c r="P369" s="151"/>
      <c r="Q369" s="151"/>
      <c r="R369" s="151"/>
      <c r="S369" s="151"/>
      <c r="T369" s="151"/>
      <c r="U369" s="151"/>
      <c r="V369" s="151"/>
      <c r="W369" s="151"/>
      <c r="X369" s="151"/>
      <c r="Y369" s="152"/>
    </row>
    <row r="370" customFormat="false" ht="14.15" hidden="false" customHeight="true" outlineLevel="0" collapsed="false">
      <c r="A370" s="146" t="n">
        <v>30</v>
      </c>
      <c r="B370" s="196"/>
      <c r="D370" s="453" t="str">
        <f aca="false">IF(T361="","",T361)</f>
        <v/>
      </c>
      <c r="E370" s="453" t="str">
        <f aca="false">IF(V361="","",V361)</f>
        <v/>
      </c>
      <c r="F370" s="481" t="str">
        <f aca="false">IF(W361="","",W361)</f>
        <v/>
      </c>
      <c r="G370" s="453" t="str">
        <f aca="false">IF(X361="","",X361)</f>
        <v/>
      </c>
      <c r="M370" s="200"/>
      <c r="O370" s="158"/>
      <c r="T370" s="143" t="s">
        <v>556</v>
      </c>
      <c r="U370" s="143"/>
      <c r="V370" s="143"/>
      <c r="W370" s="143"/>
      <c r="X370" s="143"/>
      <c r="Y370" s="160"/>
    </row>
    <row r="371" customFormat="false" ht="14.15" hidden="false" customHeight="true" outlineLevel="0" collapsed="false">
      <c r="A371" s="146" t="n">
        <v>31</v>
      </c>
      <c r="B371" s="196"/>
      <c r="C371" s="163" t="s">
        <v>424</v>
      </c>
      <c r="D371" s="453" t="str">
        <f aca="false">IF(T362="","",T362)</f>
        <v/>
      </c>
      <c r="E371" s="453" t="str">
        <f aca="false">IF(V362="","",V362)</f>
        <v/>
      </c>
      <c r="F371" s="481" t="str">
        <f aca="false">IF(W362="","",W362)</f>
        <v/>
      </c>
      <c r="G371" s="453" t="str">
        <f aca="false">IF(X362="","",X362)</f>
        <v/>
      </c>
      <c r="M371" s="200"/>
      <c r="O371" s="158"/>
      <c r="P371" s="143" t="s">
        <v>254</v>
      </c>
      <c r="Q371" s="143" t="s">
        <v>229</v>
      </c>
      <c r="R371" s="143" t="s">
        <v>494</v>
      </c>
      <c r="S371" s="143" t="s">
        <v>274</v>
      </c>
      <c r="T371" s="143" t="s">
        <v>230</v>
      </c>
      <c r="U371" s="143" t="s">
        <v>231</v>
      </c>
      <c r="V371" s="143" t="s">
        <v>232</v>
      </c>
      <c r="W371" s="143" t="s">
        <v>557</v>
      </c>
      <c r="X371" s="143" t="s">
        <v>70</v>
      </c>
      <c r="Y371" s="160"/>
    </row>
    <row r="372" customFormat="false" ht="14.15" hidden="false" customHeight="true" outlineLevel="0" collapsed="false">
      <c r="A372" s="146" t="n">
        <v>32</v>
      </c>
      <c r="B372" s="196"/>
      <c r="C372" s="163" t="s">
        <v>571</v>
      </c>
      <c r="D372" s="453" t="str">
        <f aca="false">IF(T363="","",T363)</f>
        <v/>
      </c>
      <c r="E372" s="453" t="str">
        <f aca="false">IF(V363="","",V363)</f>
        <v/>
      </c>
      <c r="F372" s="481" t="str">
        <f aca="false">IF(W363="","",W363)</f>
        <v/>
      </c>
      <c r="G372" s="453" t="str">
        <f aca="false">IF(X363="","",X363)</f>
        <v/>
      </c>
      <c r="M372" s="200"/>
      <c r="O372" s="158"/>
      <c r="P372" s="220" t="str">
        <f aca="false">IF(AK27="","",AK27)</f>
        <v/>
      </c>
      <c r="Q372" s="220" t="str">
        <f aca="false">IF(AL27="","",AL27)</f>
        <v/>
      </c>
      <c r="R372" s="220" t="n">
        <f aca="false">IF(AH27="","",AH27)</f>
        <v>28</v>
      </c>
      <c r="S372" s="220" t="n">
        <f aca="false">IF(AI27="","",AI27)</f>
        <v>20</v>
      </c>
      <c r="T372" s="453" t="str">
        <f aca="false">IF(AQ27="","",AQ27)</f>
        <v/>
      </c>
      <c r="U372" s="453" t="str">
        <f aca="false">IF(AN27="","",AN27)</f>
        <v/>
      </c>
      <c r="V372" s="453" t="str">
        <f aca="false">IF(AO27="","",AO27)</f>
        <v/>
      </c>
      <c r="W372" s="481" t="str">
        <f aca="false">IF(V372="","",V372/S372)</f>
        <v/>
      </c>
      <c r="X372" s="453" t="str">
        <f aca="false">IF(OR(V372="",U372=""),"",V372/(U372/1000))</f>
        <v/>
      </c>
      <c r="Y372" s="160"/>
    </row>
    <row r="373" customFormat="false" ht="14.15" hidden="false" customHeight="true" outlineLevel="0" collapsed="false">
      <c r="A373" s="146" t="n">
        <v>33</v>
      </c>
      <c r="B373" s="196"/>
      <c r="C373" s="163" t="s">
        <v>539</v>
      </c>
      <c r="D373" s="411" t="str">
        <f aca="false">IF(T364="","",T364)</f>
        <v/>
      </c>
      <c r="E373" s="411" t="str">
        <f aca="false">IF(V364="","",V364)</f>
        <v/>
      </c>
      <c r="F373" s="411" t="str">
        <f aca="false">IF(W364="","",W364)</f>
        <v/>
      </c>
      <c r="G373" s="411" t="str">
        <f aca="false">IF(X364="","",X364)</f>
        <v/>
      </c>
      <c r="M373" s="200"/>
      <c r="O373" s="158"/>
      <c r="P373" s="220" t="str">
        <f aca="false">IF(AK28="","",AK28)</f>
        <v/>
      </c>
      <c r="Q373" s="220" t="str">
        <f aca="false">IF(AL28="","",AL28)</f>
        <v/>
      </c>
      <c r="R373" s="220" t="n">
        <f aca="false">IF(AH28="","",AH28)</f>
        <v>28</v>
      </c>
      <c r="S373" s="220" t="n">
        <f aca="false">IF(AI28="","",AI28)</f>
        <v>50</v>
      </c>
      <c r="T373" s="453" t="str">
        <f aca="false">T362</f>
        <v/>
      </c>
      <c r="U373" s="453" t="str">
        <f aca="false">U362</f>
        <v/>
      </c>
      <c r="V373" s="453" t="str">
        <f aca="false">V362</f>
        <v/>
      </c>
      <c r="W373" s="481" t="str">
        <f aca="false">W362</f>
        <v/>
      </c>
      <c r="X373" s="453" t="str">
        <f aca="false">X362</f>
        <v/>
      </c>
      <c r="Y373" s="160"/>
    </row>
    <row r="374" customFormat="false" ht="14.15" hidden="false" customHeight="true" outlineLevel="0" collapsed="false">
      <c r="A374" s="146" t="n">
        <v>34</v>
      </c>
      <c r="B374" s="196"/>
      <c r="C374" s="163" t="s">
        <v>436</v>
      </c>
      <c r="D374" s="334" t="str">
        <f aca="false">IF(D373="","",IF(ABS(D373)&lt;=0.02,"YES","NO"))</f>
        <v/>
      </c>
      <c r="E374" s="334" t="str">
        <f aca="false">IF(E373="","",IF(ABS(E373)&lt;=0.02,"YES","NO"))</f>
        <v/>
      </c>
      <c r="F374" s="334" t="str">
        <f aca="false">IF(F373="","",IF(ABS(F373)&lt;=0.02,"YES","NO"))</f>
        <v/>
      </c>
      <c r="G374" s="561" t="str">
        <f aca="false">IF(D363="","",IF(D363="Mo",IF(AND(ABS(G373)&lt;=0.02,G371&gt;=7),"YES","NO"),IF(D363="W",IF(AND(ABS(G373)&lt;=0.02,G371&gt;=2),"YES","NO"))))</f>
        <v/>
      </c>
      <c r="M374" s="200"/>
      <c r="O374" s="158"/>
      <c r="P374" s="220" t="str">
        <f aca="false">IF(AK38="","",AK38)</f>
        <v/>
      </c>
      <c r="Q374" s="220" t="str">
        <f aca="false">IF(AL38="","",AL38)</f>
        <v/>
      </c>
      <c r="R374" s="220" t="n">
        <f aca="false">IF(AH38="","",AH38)</f>
        <v>28</v>
      </c>
      <c r="S374" s="220" t="n">
        <f aca="false">IF(AI38="","",AI38)</f>
        <v>100</v>
      </c>
      <c r="T374" s="453" t="str">
        <f aca="false">IF(AQ38="","",AQ38)</f>
        <v/>
      </c>
      <c r="U374" s="453" t="str">
        <f aca="false">IF(AN38="","",AN38)</f>
        <v/>
      </c>
      <c r="V374" s="453" t="str">
        <f aca="false">IF(AO38="","",AO38)</f>
        <v/>
      </c>
      <c r="W374" s="481" t="str">
        <f aca="false">IF(V374="","",V374/S374)</f>
        <v/>
      </c>
      <c r="X374" s="453" t="str">
        <f aca="false">IF(OR(V374="",U374=""),"",V374/(U374/1000))</f>
        <v/>
      </c>
      <c r="Y374" s="160"/>
    </row>
    <row r="375" customFormat="false" ht="14.15" hidden="false" customHeight="true" outlineLevel="0" collapsed="false">
      <c r="A375" s="146" t="n">
        <v>35</v>
      </c>
      <c r="B375" s="196"/>
      <c r="D375" s="276" t="s">
        <v>418</v>
      </c>
      <c r="E375" s="155" t="s">
        <v>572</v>
      </c>
      <c r="M375" s="200"/>
      <c r="O375" s="158"/>
      <c r="P375" s="220" t="str">
        <f aca="false">IF(AK39="","",AK39)</f>
        <v/>
      </c>
      <c r="Q375" s="220" t="str">
        <f aca="false">IF(AL39="","",AL39)</f>
        <v/>
      </c>
      <c r="R375" s="220" t="n">
        <f aca="false">IF(AH39="","",AH39)</f>
        <v>28</v>
      </c>
      <c r="S375" s="220" t="n">
        <f aca="false">IF(AI39="","",AI39)</f>
        <v>300</v>
      </c>
      <c r="T375" s="453" t="str">
        <f aca="false">IF(AQ39="","",AQ39)</f>
        <v/>
      </c>
      <c r="U375" s="453" t="str">
        <f aca="false">IF(AN39="","",AN39)</f>
        <v/>
      </c>
      <c r="V375" s="453" t="str">
        <f aca="false">IF(AO39="","",AO39)</f>
        <v/>
      </c>
      <c r="W375" s="481" t="str">
        <f aca="false">IF(V375="","",V375/S375)</f>
        <v/>
      </c>
      <c r="X375" s="453" t="str">
        <f aca="false">IF(OR(V375="",U375=""),"",V375/(U375/1000))</f>
        <v/>
      </c>
      <c r="Y375" s="160"/>
    </row>
    <row r="376" customFormat="false" ht="14.15" hidden="false" customHeight="true" outlineLevel="0" collapsed="false">
      <c r="A376" s="146" t="n">
        <v>36</v>
      </c>
      <c r="B376" s="196"/>
      <c r="E376" s="155" t="s">
        <v>573</v>
      </c>
      <c r="M376" s="200"/>
      <c r="O376" s="158"/>
      <c r="P376" s="276" t="s">
        <v>418</v>
      </c>
      <c r="Q376" s="155" t="s">
        <v>576</v>
      </c>
      <c r="V376" s="163" t="s">
        <v>577</v>
      </c>
      <c r="W376" s="556" t="str">
        <f aca="false">IF(OR(W372="",W373="",W374="",W375=""),"",(MAX(W372:W375)-MIN(W372:W375))/(MAX(W372:W375)+MIN(W372:W375)))</f>
        <v/>
      </c>
      <c r="Y376" s="160"/>
    </row>
    <row r="377" customFormat="false" ht="14.15" hidden="false" customHeight="true" outlineLevel="0" collapsed="false">
      <c r="A377" s="146" t="n">
        <v>37</v>
      </c>
      <c r="B377" s="196"/>
      <c r="D377" s="197"/>
      <c r="E377" s="424" t="s">
        <v>574</v>
      </c>
      <c r="M377" s="200"/>
      <c r="O377" s="158"/>
      <c r="Y377" s="160"/>
    </row>
    <row r="378" customFormat="false" ht="14.15" hidden="false" customHeight="true" outlineLevel="0" collapsed="false">
      <c r="A378" s="146" t="n">
        <v>38</v>
      </c>
      <c r="B378" s="196"/>
      <c r="C378" s="145"/>
      <c r="D378" s="145"/>
      <c r="E378" s="145"/>
      <c r="F378" s="145"/>
      <c r="G378" s="145"/>
      <c r="M378" s="200"/>
      <c r="O378" s="258" t="str">
        <f aca="false">IF(U375="","",IF(U375/1000&gt;=3,1,2))</f>
        <v/>
      </c>
      <c r="P378" s="144" t="s">
        <v>578</v>
      </c>
      <c r="Y378" s="160"/>
    </row>
    <row r="379" customFormat="false" ht="14.15" hidden="false" customHeight="true" outlineLevel="0" collapsed="false">
      <c r="A379" s="146" t="n">
        <v>39</v>
      </c>
      <c r="B379" s="196"/>
      <c r="C379" s="216" t="s">
        <v>575</v>
      </c>
      <c r="M379" s="200"/>
      <c r="O379" s="168"/>
      <c r="P379" s="169"/>
      <c r="Q379" s="169"/>
      <c r="R379" s="169"/>
      <c r="S379" s="169"/>
      <c r="T379" s="169"/>
      <c r="U379" s="169"/>
      <c r="V379" s="169"/>
      <c r="W379" s="169"/>
      <c r="X379" s="169"/>
      <c r="Y379" s="170"/>
    </row>
    <row r="380" customFormat="false" ht="14.15" hidden="false" customHeight="true" outlineLevel="0" collapsed="false">
      <c r="A380" s="146" t="n">
        <v>40</v>
      </c>
      <c r="B380" s="196"/>
      <c r="C380" s="163" t="s">
        <v>254</v>
      </c>
      <c r="D380" s="330" t="str">
        <f aca="false">IF(P372="","",P372)</f>
        <v/>
      </c>
      <c r="E380" s="163" t="s">
        <v>256</v>
      </c>
      <c r="F380" s="330" t="str">
        <f aca="false">IF(Q372="","",Q372)</f>
        <v/>
      </c>
      <c r="M380" s="200"/>
      <c r="O380" s="314" t="s">
        <v>579</v>
      </c>
      <c r="P380" s="151"/>
      <c r="Q380" s="317"/>
      <c r="R380" s="151" t="s">
        <v>580</v>
      </c>
      <c r="S380" s="151"/>
      <c r="T380" s="151"/>
      <c r="U380" s="151"/>
      <c r="V380" s="151"/>
      <c r="W380" s="151"/>
      <c r="X380" s="151"/>
      <c r="Y380" s="152"/>
    </row>
    <row r="381" customFormat="false" ht="14.15" hidden="false" customHeight="true" outlineLevel="0" collapsed="false">
      <c r="A381" s="146" t="n">
        <v>41</v>
      </c>
      <c r="B381" s="196"/>
      <c r="D381" s="403"/>
      <c r="M381" s="200"/>
      <c r="O381" s="158"/>
      <c r="P381" s="562" t="s">
        <v>273</v>
      </c>
      <c r="Q381" s="562" t="str">
        <f aca="false">$P$326&amp;"/"&amp;$Q$326</f>
        <v>/</v>
      </c>
      <c r="R381" s="562" t="str">
        <f aca="false">$P$326&amp;"/"&amp;$Q$326</f>
        <v>/</v>
      </c>
      <c r="S381" s="562" t="str">
        <f aca="false">$P$326&amp;"/"&amp;$Q$326</f>
        <v>/</v>
      </c>
      <c r="T381" s="562" t="str">
        <f aca="false">$P$326&amp;"/"&amp;$Q$326</f>
        <v>/</v>
      </c>
      <c r="U381" s="562" t="str">
        <f aca="false">$P$337&amp;"/"&amp;$Q$337</f>
        <v>/</v>
      </c>
      <c r="V381" s="562" t="str">
        <f aca="false">$P$337&amp;"/"&amp;$Q$337</f>
        <v>/</v>
      </c>
      <c r="W381" s="562" t="str">
        <f aca="false">$P$337&amp;"/"&amp;$Q$337</f>
        <v>/</v>
      </c>
      <c r="X381" s="562" t="str">
        <f aca="false">$P$337&amp;"/"&amp;$Q$337</f>
        <v>/</v>
      </c>
      <c r="Y381" s="160"/>
    </row>
    <row r="382" customFormat="false" ht="14.15" hidden="false" customHeight="true" outlineLevel="0" collapsed="false">
      <c r="A382" s="146" t="n">
        <v>42</v>
      </c>
      <c r="B382" s="196"/>
      <c r="C382" s="539" t="s">
        <v>581</v>
      </c>
      <c r="D382" s="539" t="s">
        <v>230</v>
      </c>
      <c r="E382" s="539" t="s">
        <v>37</v>
      </c>
      <c r="F382" s="539" t="s">
        <v>557</v>
      </c>
      <c r="G382" s="539" t="s">
        <v>70</v>
      </c>
      <c r="M382" s="200"/>
      <c r="O382" s="158"/>
      <c r="P382" s="563" t="s">
        <v>494</v>
      </c>
      <c r="Q382" s="563" t="n">
        <f aca="false">HVLProcessing!A1</f>
        <v>24</v>
      </c>
      <c r="R382" s="563" t="n">
        <f aca="false">HVLProcessing!A9</f>
        <v>25</v>
      </c>
      <c r="S382" s="563" t="n">
        <f aca="false">HVLProcessing!A17</f>
        <v>28</v>
      </c>
      <c r="T382" s="563" t="n">
        <f aca="false">HVLProcessing!A25</f>
        <v>32</v>
      </c>
      <c r="U382" s="563" t="n">
        <f aca="false">HVLProcessing!I1</f>
        <v>28</v>
      </c>
      <c r="V382" s="563" t="n">
        <f aca="false">HVLProcessing!I9</f>
        <v>30</v>
      </c>
      <c r="W382" s="563" t="n">
        <f aca="false">HVLProcessing!I17</f>
        <v>32</v>
      </c>
      <c r="X382" s="563" t="n">
        <f aca="false">HVLProcessing!I25</f>
        <v>34</v>
      </c>
      <c r="Y382" s="160"/>
    </row>
    <row r="383" customFormat="false" ht="14.15" hidden="false" customHeight="true" outlineLevel="0" collapsed="false">
      <c r="A383" s="146" t="n">
        <v>43</v>
      </c>
      <c r="B383" s="196"/>
      <c r="C383" s="220" t="n">
        <f aca="false">IF(S372="","",S372)</f>
        <v>20</v>
      </c>
      <c r="D383" s="453" t="str">
        <f aca="false">IF(T372="","",T372)</f>
        <v/>
      </c>
      <c r="E383" s="453" t="str">
        <f aca="false">IF(V372="","",V372)</f>
        <v/>
      </c>
      <c r="F383" s="481" t="str">
        <f aca="false">IF(W372="","",W372)</f>
        <v/>
      </c>
      <c r="G383" s="453" t="str">
        <f aca="false">IF(X372="","",X372)</f>
        <v/>
      </c>
      <c r="M383" s="200"/>
      <c r="O383" s="158"/>
      <c r="P383" s="347" t="s">
        <v>582</v>
      </c>
      <c r="Q383" s="564" t="s">
        <v>583</v>
      </c>
      <c r="R383" s="564"/>
      <c r="S383" s="564"/>
      <c r="T383" s="564"/>
      <c r="U383" s="564"/>
      <c r="V383" s="564"/>
      <c r="W383" s="564"/>
      <c r="X383" s="564"/>
      <c r="Y383" s="160"/>
    </row>
    <row r="384" customFormat="false" ht="14.15" hidden="false" customHeight="true" outlineLevel="0" collapsed="false">
      <c r="A384" s="146" t="n">
        <v>44</v>
      </c>
      <c r="B384" s="196"/>
      <c r="C384" s="220" t="n">
        <f aca="false">IF(S373="","",S373)</f>
        <v>50</v>
      </c>
      <c r="D384" s="453" t="str">
        <f aca="false">IF(T373="","",T373)</f>
        <v/>
      </c>
      <c r="E384" s="453" t="str">
        <f aca="false">IF(V373="","",V373)</f>
        <v/>
      </c>
      <c r="F384" s="481" t="str">
        <f aca="false">IF(W373="","",W373)</f>
        <v/>
      </c>
      <c r="G384" s="453" t="str">
        <f aca="false">IF(X373="","",X373)</f>
        <v/>
      </c>
      <c r="M384" s="200"/>
      <c r="O384" s="158"/>
      <c r="P384" s="565" t="n">
        <v>0</v>
      </c>
      <c r="Q384" s="566" t="str">
        <f aca="false">IF(AO10="","",AO10)</f>
        <v/>
      </c>
      <c r="R384" s="566" t="str">
        <f aca="false">IF(AO18="","",AO18)</f>
        <v/>
      </c>
      <c r="S384" s="566" t="str">
        <f aca="false">IF(AO29="","",AO29)</f>
        <v/>
      </c>
      <c r="T384" s="566" t="str">
        <f aca="false">IF(AO41="","",AO41)</f>
        <v/>
      </c>
      <c r="U384" s="566" t="str">
        <f aca="false">IF(AO57="","",AO57)</f>
        <v/>
      </c>
      <c r="V384" s="566" t="str">
        <f aca="false">IF(AO65="","",AO65)</f>
        <v/>
      </c>
      <c r="W384" s="566" t="str">
        <f aca="false">IF(AO73="","",AO73)</f>
        <v/>
      </c>
      <c r="X384" s="567" t="str">
        <f aca="false">IF(AO81="","",AO81)</f>
        <v/>
      </c>
      <c r="Y384" s="160"/>
    </row>
    <row r="385" customFormat="false" ht="14.15" hidden="false" customHeight="true" outlineLevel="0" collapsed="false">
      <c r="A385" s="146" t="n">
        <v>45</v>
      </c>
      <c r="B385" s="196"/>
      <c r="C385" s="220" t="n">
        <f aca="false">IF(S374="","",S374)</f>
        <v>100</v>
      </c>
      <c r="D385" s="453" t="str">
        <f aca="false">IF(T374="","",T374)</f>
        <v/>
      </c>
      <c r="E385" s="453" t="str">
        <f aca="false">IF(V374="","",V374)</f>
        <v/>
      </c>
      <c r="F385" s="481" t="str">
        <f aca="false">IF(W374="","",W374)</f>
        <v/>
      </c>
      <c r="G385" s="453" t="str">
        <f aca="false">IF(X374="","",X374)</f>
        <v/>
      </c>
      <c r="M385" s="200"/>
      <c r="O385" s="158"/>
      <c r="P385" s="568" t="n">
        <v>0</v>
      </c>
      <c r="Q385" s="569" t="str">
        <f aca="false">IF(AO11="","",AO11)</f>
        <v/>
      </c>
      <c r="R385" s="569" t="str">
        <f aca="false">IF(AO19="","",AO19)</f>
        <v/>
      </c>
      <c r="S385" s="569" t="str">
        <f aca="false">IF(AO30="","",AO30)</f>
        <v/>
      </c>
      <c r="T385" s="569" t="str">
        <f aca="false">IF(AO42="","",AO42)</f>
        <v/>
      </c>
      <c r="U385" s="569" t="str">
        <f aca="false">IF(AO57="","",AO57)</f>
        <v/>
      </c>
      <c r="V385" s="570" t="str">
        <f aca="false">IF(AO66="","",AO66)</f>
        <v/>
      </c>
      <c r="W385" s="570" t="str">
        <f aca="false">IF(AO74="","",AO74)</f>
        <v/>
      </c>
      <c r="X385" s="571" t="str">
        <f aca="false">IF(AO82="","",AO82)</f>
        <v/>
      </c>
      <c r="Y385" s="160"/>
    </row>
    <row r="386" customFormat="false" ht="14.15" hidden="false" customHeight="true" outlineLevel="0" collapsed="false">
      <c r="A386" s="146" t="n">
        <v>46</v>
      </c>
      <c r="B386" s="196"/>
      <c r="C386" s="220" t="n">
        <f aca="false">IF(S375="","",S375)</f>
        <v>300</v>
      </c>
      <c r="D386" s="453" t="str">
        <f aca="false">IF(T375="","",T375)</f>
        <v/>
      </c>
      <c r="E386" s="453" t="str">
        <f aca="false">IF(V375="","",V375)</f>
        <v/>
      </c>
      <c r="F386" s="481" t="str">
        <f aca="false">IF(W375="","",W375)</f>
        <v/>
      </c>
      <c r="G386" s="453" t="str">
        <f aca="false">IF(X375="","",X375)</f>
        <v/>
      </c>
      <c r="M386" s="200"/>
      <c r="O386" s="158"/>
      <c r="P386" s="572" t="s">
        <v>584</v>
      </c>
      <c r="Q386" s="573" t="str">
        <f aca="false">HVLProcessing!G3</f>
        <v/>
      </c>
      <c r="R386" s="573" t="str">
        <f aca="false">HVLProcessing!G11</f>
        <v/>
      </c>
      <c r="S386" s="573" t="str">
        <f aca="false">HVLProcessing!G19</f>
        <v/>
      </c>
      <c r="T386" s="573" t="str">
        <f aca="false">HVLProcessing!G27</f>
        <v/>
      </c>
      <c r="U386" s="573" t="str">
        <f aca="false">HVLProcessing!O3</f>
        <v/>
      </c>
      <c r="V386" s="573" t="str">
        <f aca="false">HVLProcessing!O11</f>
        <v/>
      </c>
      <c r="W386" s="573" t="str">
        <f aca="false">HVLProcessing!O19</f>
        <v/>
      </c>
      <c r="X386" s="574" t="str">
        <f aca="false">HVLProcessing!O27</f>
        <v/>
      </c>
      <c r="Y386" s="160"/>
    </row>
    <row r="387" customFormat="false" ht="14.15" hidden="false" customHeight="true" outlineLevel="0" collapsed="false">
      <c r="A387" s="146" t="n">
        <v>47</v>
      </c>
      <c r="B387" s="196"/>
      <c r="E387" s="163" t="s">
        <v>577</v>
      </c>
      <c r="F387" s="575" t="str">
        <f aca="false">IF(W376="","",W376)</f>
        <v/>
      </c>
      <c r="M387" s="200"/>
      <c r="O387" s="158"/>
      <c r="P387" s="576" t="s">
        <v>585</v>
      </c>
      <c r="Q387" s="577" t="str">
        <f aca="false">IF(OR(Q384="",Q385=""),"",ABS(Q385-Q384)/Q384)</f>
        <v/>
      </c>
      <c r="R387" s="577" t="str">
        <f aca="false">IF(OR(R384="",R385=""),"",ABS(R385-R384)/R384)</f>
        <v/>
      </c>
      <c r="S387" s="577" t="str">
        <f aca="false">IF(OR(S384="",S385=""),"",ABS(S385-S384)/S384)</f>
        <v/>
      </c>
      <c r="T387" s="577" t="str">
        <f aca="false">IF(OR(T384="",T385=""),"",ABS(T385-T384)/T384)</f>
        <v/>
      </c>
      <c r="U387" s="577" t="str">
        <f aca="false">IF(OR(U384="",U385=""),"",ABS(U385-U384)/U384)</f>
        <v/>
      </c>
      <c r="V387" s="577" t="str">
        <f aca="false">IF(OR(V384="",V385=""),"",ABS(V385-V384)/V384)</f>
        <v/>
      </c>
      <c r="W387" s="577" t="str">
        <f aca="false">IF(OR(W384="",W385=""),"",ABS(W385-W384)/W384)</f>
        <v/>
      </c>
      <c r="X387" s="578" t="str">
        <f aca="false">IF(OR(X384="",X385=""),"",ABS(X385-X384)/X384)</f>
        <v/>
      </c>
      <c r="Y387" s="160"/>
    </row>
    <row r="388" customFormat="false" ht="14.15" hidden="false" customHeight="true" outlineLevel="0" collapsed="false">
      <c r="A388" s="146" t="n">
        <v>48</v>
      </c>
      <c r="B388" s="196"/>
      <c r="D388" s="276" t="s">
        <v>418</v>
      </c>
      <c r="E388" s="155" t="s">
        <v>576</v>
      </c>
      <c r="M388" s="200"/>
      <c r="O388" s="158"/>
      <c r="P388" s="572" t="s">
        <v>586</v>
      </c>
      <c r="Q388" s="579" t="n">
        <f aca="false">IF($Q$380=1,Q382/100+0.03,Q382/100)</f>
        <v>0.24</v>
      </c>
      <c r="R388" s="579" t="n">
        <f aca="false">IF($Q$380=1,R382/100+0.03,R382/100)</f>
        <v>0.25</v>
      </c>
      <c r="S388" s="579" t="n">
        <f aca="false">IF($Q$380=1,S382/100+0.03,S382/100)</f>
        <v>0.28</v>
      </c>
      <c r="T388" s="579" t="n">
        <f aca="false">IF($Q$380=1,T382/100+0.03,T382/100)</f>
        <v>0.32</v>
      </c>
      <c r="U388" s="579" t="n">
        <f aca="false">IF($Q$380=1,U382/100+0.03,U382/100)</f>
        <v>0.28</v>
      </c>
      <c r="V388" s="579" t="n">
        <f aca="false">IF($Q$380=1,V382/100+0.03,V382/100)</f>
        <v>0.3</v>
      </c>
      <c r="W388" s="579" t="n">
        <f aca="false">IF($Q$380=1,W382/100+0.03,W382/100)</f>
        <v>0.32</v>
      </c>
      <c r="X388" s="580" t="n">
        <f aca="false">IF($Q$380=1,X382/100+0.03,X382/100)</f>
        <v>0.34</v>
      </c>
      <c r="Y388" s="160"/>
    </row>
    <row r="389" customFormat="false" ht="14.15" hidden="false" customHeight="true" outlineLevel="0" collapsed="false">
      <c r="A389" s="146" t="n">
        <v>49</v>
      </c>
      <c r="B389" s="196"/>
      <c r="M389" s="200"/>
      <c r="O389" s="158"/>
      <c r="P389" s="581" t="s">
        <v>587</v>
      </c>
      <c r="Q389" s="582" t="n">
        <f aca="false">Q382/100+0.12</f>
        <v>0.36</v>
      </c>
      <c r="R389" s="582" t="n">
        <f aca="false">R382/100+0.12</f>
        <v>0.37</v>
      </c>
      <c r="S389" s="582" t="n">
        <f aca="false">S382/100+0.12</f>
        <v>0.4</v>
      </c>
      <c r="T389" s="582" t="n">
        <f aca="false">T382/100+0.12</f>
        <v>0.44</v>
      </c>
      <c r="U389" s="582" t="n">
        <f aca="false">U382/100+0.19</f>
        <v>0.47</v>
      </c>
      <c r="V389" s="582" t="n">
        <f aca="false">V382/100+0.19</f>
        <v>0.49</v>
      </c>
      <c r="W389" s="582" t="n">
        <f aca="false">W382/100+0.19</f>
        <v>0.51</v>
      </c>
      <c r="X389" s="583" t="n">
        <f aca="false">X382/100+0.19</f>
        <v>0.53</v>
      </c>
      <c r="Y389" s="160"/>
    </row>
    <row r="390" customFormat="false" ht="14.15" hidden="false" customHeight="true" outlineLevel="0" collapsed="false">
      <c r="A390" s="146" t="n">
        <v>50</v>
      </c>
      <c r="B390" s="196"/>
      <c r="C390" s="216" t="s">
        <v>588</v>
      </c>
      <c r="M390" s="200"/>
      <c r="O390" s="158"/>
      <c r="P390" s="584"/>
      <c r="Q390" s="585" t="str">
        <f aca="false">IF(Q386="","",IF($P$326="Mo",IF(AND(Q386&gt;Q388,Q386&lt;Q389),"Pass","Fail"),IF($P$326="W",IF(Q386&gt;Q388,"Pass","Fail"),"")))</f>
        <v/>
      </c>
      <c r="R390" s="585" t="str">
        <f aca="false">IF(R386="","",IF($P$326="Mo",IF(AND(R386&gt;R388,R386&lt;R389),"Pass","Fail"),IF($P$326="W",IF(R386&gt;R388,"Pass","Fail"),"")))</f>
        <v/>
      </c>
      <c r="S390" s="585" t="str">
        <f aca="false">IF(S386="","",IF($P$326="Mo",IF(AND(S386&gt;S388,S386&lt;S389),"Pass","Fail"),IF($P$326="W",IF(S386&gt;S388,"Pass","Fail"),"")))</f>
        <v/>
      </c>
      <c r="T390" s="585" t="str">
        <f aca="false">IF(T386="","",IF($P$326="Mo",IF(AND(T386&gt;T388,T386&lt;T389),"Pass","Fail"),IF($P$326="W",IF(T386&gt;T388,"Pass","Fail"),"")))</f>
        <v/>
      </c>
      <c r="U390" s="585" t="str">
        <f aca="false">IF(U386="","",IF($P$337="Mo",IF(AND(U386&gt;U388,U386&lt;U389),"Pass","Fail"),IF($P$337="W",IF(U386&gt;U388,"Pass","Fail"),"")))</f>
        <v/>
      </c>
      <c r="V390" s="585" t="str">
        <f aca="false">IF(V386="","",IF($P$337="Mo",IF(AND(V386&gt;V388,V386&lt;V389),"Pass","Fail"),IF($P$337="W",IF(V386&gt;V388,"Pass","Fail"),"")))</f>
        <v/>
      </c>
      <c r="W390" s="585" t="str">
        <f aca="false">IF(W386="","",IF($P$337="Mo",IF(AND(W386&gt;W388,W386&lt;W389),"Pass","Fail"),IF($P$337="W",IF(W386&gt;W388,"Pass","Fail"),"")))</f>
        <v/>
      </c>
      <c r="X390" s="585" t="str">
        <f aca="false">IF(X386="","",IF($P$337="Mo",IF(AND(X386&gt;X388,X386&lt;X389),"Pass","Fail"),IF($P$337="W",IF(X386&gt;X388,"Pass","Fail"),"")))</f>
        <v/>
      </c>
      <c r="Y390" s="160"/>
    </row>
    <row r="391" customFormat="false" ht="14.15" hidden="false" customHeight="true" outlineLevel="0" collapsed="false">
      <c r="A391" s="146" t="n">
        <v>51</v>
      </c>
      <c r="B391" s="196"/>
      <c r="C391" s="562" t="s">
        <v>273</v>
      </c>
      <c r="D391" s="562" t="str">
        <f aca="false">$P$326&amp;"/"&amp;$Q$326</f>
        <v>/</v>
      </c>
      <c r="E391" s="562" t="str">
        <f aca="false">$P$326&amp;"/"&amp;$Q$326</f>
        <v>/</v>
      </c>
      <c r="F391" s="562" t="str">
        <f aca="false">$P$326&amp;"/"&amp;$Q$326</f>
        <v>/</v>
      </c>
      <c r="G391" s="562" t="str">
        <f aca="false">$P$326&amp;"/"&amp;$Q$326</f>
        <v>/</v>
      </c>
      <c r="H391" s="562" t="str">
        <f aca="false">$P$337&amp;"/"&amp;$Q$337</f>
        <v>/</v>
      </c>
      <c r="I391" s="562" t="str">
        <f aca="false">$P$337&amp;"/"&amp;$Q$337</f>
        <v>/</v>
      </c>
      <c r="J391" s="562" t="str">
        <f aca="false">$P$337&amp;"/"&amp;$Q$337</f>
        <v>/</v>
      </c>
      <c r="K391" s="562" t="str">
        <f aca="false">$P$337&amp;"/"&amp;$Q$337</f>
        <v>/</v>
      </c>
      <c r="M391" s="200"/>
      <c r="O391" s="158"/>
      <c r="P391" s="84"/>
      <c r="Q391" s="84"/>
      <c r="R391" s="84"/>
      <c r="S391" s="84"/>
      <c r="T391" s="84"/>
      <c r="U391" s="84"/>
      <c r="V391" s="84"/>
      <c r="W391" s="84"/>
      <c r="X391" s="84"/>
      <c r="Y391" s="160"/>
    </row>
    <row r="392" customFormat="false" ht="14.15" hidden="false" customHeight="true" outlineLevel="0" collapsed="false">
      <c r="A392" s="146" t="n">
        <v>52</v>
      </c>
      <c r="B392" s="196"/>
      <c r="C392" s="563" t="s">
        <v>494</v>
      </c>
      <c r="D392" s="563" t="n">
        <f aca="false">Q382</f>
        <v>24</v>
      </c>
      <c r="E392" s="563" t="n">
        <f aca="false">R382</f>
        <v>25</v>
      </c>
      <c r="F392" s="563" t="n">
        <f aca="false">S382</f>
        <v>28</v>
      </c>
      <c r="G392" s="563" t="n">
        <f aca="false">T382</f>
        <v>32</v>
      </c>
      <c r="H392" s="563" t="n">
        <f aca="false">U382</f>
        <v>28</v>
      </c>
      <c r="I392" s="563" t="n">
        <f aca="false">V382</f>
        <v>30</v>
      </c>
      <c r="J392" s="563" t="n">
        <f aca="false">W382</f>
        <v>32</v>
      </c>
      <c r="K392" s="563" t="n">
        <f aca="false">X382</f>
        <v>34</v>
      </c>
      <c r="M392" s="200"/>
      <c r="O392" s="158"/>
      <c r="P392" s="276" t="s">
        <v>418</v>
      </c>
      <c r="Q392" s="145" t="s">
        <v>589</v>
      </c>
      <c r="R392" s="145"/>
      <c r="S392" s="145"/>
      <c r="T392" s="145"/>
      <c r="U392" s="145"/>
      <c r="V392" s="84"/>
      <c r="W392" s="84"/>
      <c r="X392" s="84"/>
      <c r="Y392" s="160"/>
    </row>
    <row r="393" customFormat="false" ht="14.15" hidden="false" customHeight="true" outlineLevel="0" collapsed="false">
      <c r="A393" s="146" t="n">
        <v>53</v>
      </c>
      <c r="B393" s="196"/>
      <c r="C393" s="572" t="s">
        <v>584</v>
      </c>
      <c r="D393" s="586" t="str">
        <f aca="false">IF(Q386="","",Q386)</f>
        <v/>
      </c>
      <c r="E393" s="586" t="str">
        <f aca="false">IF(R386="","",R386)</f>
        <v/>
      </c>
      <c r="F393" s="586" t="str">
        <f aca="false">IF(S386="","",S386)</f>
        <v/>
      </c>
      <c r="G393" s="586" t="str">
        <f aca="false">IF(T386="","",T386)</f>
        <v/>
      </c>
      <c r="H393" s="586" t="str">
        <f aca="false">IF(U386="","",U386)</f>
        <v/>
      </c>
      <c r="I393" s="586" t="str">
        <f aca="false">IF(V386="","",V386)</f>
        <v/>
      </c>
      <c r="J393" s="586" t="str">
        <f aca="false">IF(W386="","",W386)</f>
        <v/>
      </c>
      <c r="K393" s="204" t="str">
        <f aca="false">IF(X386="","",X386)</f>
        <v/>
      </c>
      <c r="M393" s="200"/>
      <c r="O393" s="316" t="s">
        <v>590</v>
      </c>
      <c r="P393" s="84"/>
      <c r="Q393" s="84"/>
      <c r="R393" s="84"/>
      <c r="S393" s="84"/>
      <c r="T393" s="84"/>
      <c r="U393" s="84"/>
      <c r="V393" s="84"/>
      <c r="W393" s="84"/>
      <c r="X393" s="84"/>
      <c r="Y393" s="160"/>
    </row>
    <row r="394" customFormat="false" ht="14.15" hidden="false" customHeight="true" outlineLevel="0" collapsed="false">
      <c r="A394" s="146" t="n">
        <v>54</v>
      </c>
      <c r="B394" s="196"/>
      <c r="C394" s="576" t="s">
        <v>585</v>
      </c>
      <c r="D394" s="397" t="str">
        <f aca="false">IF(Q387="","",Q387)</f>
        <v/>
      </c>
      <c r="E394" s="397" t="str">
        <f aca="false">IF(R387="","",R387)</f>
        <v/>
      </c>
      <c r="F394" s="397" t="str">
        <f aca="false">IF(S387="","",S387)</f>
        <v/>
      </c>
      <c r="G394" s="397" t="str">
        <f aca="false">IF(T387="","",T387)</f>
        <v/>
      </c>
      <c r="H394" s="397" t="str">
        <f aca="false">IF(U387="","",U387)</f>
        <v/>
      </c>
      <c r="I394" s="397" t="str">
        <f aca="false">IF(V387="","",V387)</f>
        <v/>
      </c>
      <c r="J394" s="397" t="str">
        <f aca="false">IF(W387="","",W387)</f>
        <v/>
      </c>
      <c r="K394" s="398" t="str">
        <f aca="false">IF(X387="","",X387)</f>
        <v/>
      </c>
      <c r="M394" s="200"/>
      <c r="O394" s="158"/>
      <c r="P394" s="562" t="s">
        <v>273</v>
      </c>
      <c r="Q394" s="562" t="str">
        <f aca="false">$P$347&amp;"/"&amp;$Q$347</f>
        <v>/</v>
      </c>
      <c r="R394" s="562" t="str">
        <f aca="false">$P$347&amp;"/"&amp;$Q$347</f>
        <v>/</v>
      </c>
      <c r="S394" s="562" t="str">
        <f aca="false">$P$347&amp;"/"&amp;$Q$347</f>
        <v>/</v>
      </c>
      <c r="T394" s="562" t="str">
        <f aca="false">$P$347&amp;"/"&amp;$Q$347</f>
        <v>/</v>
      </c>
      <c r="U394" s="562" t="str">
        <f aca="false">$P$347&amp;"/"&amp;$Q$347</f>
        <v>/</v>
      </c>
      <c r="V394" s="84"/>
      <c r="W394" s="84"/>
      <c r="X394" s="84"/>
      <c r="Y394" s="160"/>
    </row>
    <row r="395" customFormat="false" ht="14.15" hidden="false" customHeight="true" outlineLevel="0" collapsed="false">
      <c r="A395" s="146" t="n">
        <v>55</v>
      </c>
      <c r="B395" s="196"/>
      <c r="C395" s="572" t="s">
        <v>586</v>
      </c>
      <c r="D395" s="586" t="n">
        <f aca="false">Q388</f>
        <v>0.24</v>
      </c>
      <c r="E395" s="586" t="n">
        <f aca="false">R388</f>
        <v>0.25</v>
      </c>
      <c r="F395" s="586" t="n">
        <f aca="false">S388</f>
        <v>0.28</v>
      </c>
      <c r="G395" s="586" t="n">
        <f aca="false">T388</f>
        <v>0.32</v>
      </c>
      <c r="H395" s="586" t="n">
        <f aca="false">U388</f>
        <v>0.28</v>
      </c>
      <c r="I395" s="586" t="n">
        <f aca="false">V388</f>
        <v>0.3</v>
      </c>
      <c r="J395" s="586" t="n">
        <f aca="false">W388</f>
        <v>0.32</v>
      </c>
      <c r="K395" s="204" t="n">
        <f aca="false">X388</f>
        <v>0.34</v>
      </c>
      <c r="M395" s="200"/>
      <c r="O395" s="158"/>
      <c r="P395" s="563" t="s">
        <v>494</v>
      </c>
      <c r="Q395" s="563" t="n">
        <f aca="false">HVLProcessing!Q1</f>
        <v>28</v>
      </c>
      <c r="R395" s="563" t="n">
        <f aca="false">HVLProcessing!Q9</f>
        <v>30</v>
      </c>
      <c r="S395" s="563" t="n">
        <f aca="false">HVLProcessing!Q17</f>
        <v>32</v>
      </c>
      <c r="T395" s="563" t="n">
        <f aca="false">HVLProcessing!Q25</f>
        <v>34</v>
      </c>
      <c r="U395" s="563" t="n">
        <f aca="false">HVLProcessing!Q33</f>
        <v>38</v>
      </c>
      <c r="V395" s="145"/>
      <c r="W395" s="145"/>
      <c r="X395" s="145"/>
      <c r="Y395" s="587"/>
    </row>
    <row r="396" customFormat="false" ht="14.15" hidden="false" customHeight="true" outlineLevel="0" collapsed="false">
      <c r="A396" s="146" t="n">
        <v>56</v>
      </c>
      <c r="B396" s="196"/>
      <c r="C396" s="576" t="s">
        <v>587</v>
      </c>
      <c r="D396" s="459" t="n">
        <f aca="false">Q389</f>
        <v>0.36</v>
      </c>
      <c r="E396" s="459" t="n">
        <f aca="false">R389</f>
        <v>0.37</v>
      </c>
      <c r="F396" s="459" t="n">
        <f aca="false">S389</f>
        <v>0.4</v>
      </c>
      <c r="G396" s="459" t="n">
        <f aca="false">T389</f>
        <v>0.44</v>
      </c>
      <c r="H396" s="459" t="n">
        <f aca="false">U389</f>
        <v>0.47</v>
      </c>
      <c r="I396" s="459" t="n">
        <f aca="false">V389</f>
        <v>0.49</v>
      </c>
      <c r="J396" s="459" t="n">
        <f aca="false">W389</f>
        <v>0.51</v>
      </c>
      <c r="K396" s="284" t="n">
        <f aca="false">X389</f>
        <v>0.53</v>
      </c>
      <c r="M396" s="200"/>
      <c r="O396" s="158"/>
      <c r="P396" s="347" t="s">
        <v>582</v>
      </c>
      <c r="Q396" s="564" t="s">
        <v>583</v>
      </c>
      <c r="R396" s="564"/>
      <c r="S396" s="564"/>
      <c r="T396" s="564"/>
      <c r="U396" s="564"/>
      <c r="V396" s="84"/>
      <c r="W396" s="84"/>
      <c r="X396" s="84"/>
      <c r="Y396" s="587"/>
    </row>
    <row r="397" customFormat="false" ht="14.15" hidden="false" customHeight="true" outlineLevel="0" collapsed="false">
      <c r="A397" s="146" t="n">
        <v>57</v>
      </c>
      <c r="B397" s="196"/>
      <c r="C397" s="163" t="s">
        <v>436</v>
      </c>
      <c r="D397" s="418" t="str">
        <f aca="false">Q390</f>
        <v/>
      </c>
      <c r="E397" s="419" t="str">
        <f aca="false">R390</f>
        <v/>
      </c>
      <c r="F397" s="419" t="str">
        <f aca="false">S390</f>
        <v/>
      </c>
      <c r="G397" s="419" t="str">
        <f aca="false">T390</f>
        <v/>
      </c>
      <c r="H397" s="419" t="str">
        <f aca="false">U390</f>
        <v/>
      </c>
      <c r="I397" s="419" t="str">
        <f aca="false">V390</f>
        <v/>
      </c>
      <c r="J397" s="419" t="str">
        <f aca="false">W390</f>
        <v/>
      </c>
      <c r="K397" s="421" t="str">
        <f aca="false">X390</f>
        <v/>
      </c>
      <c r="M397" s="200"/>
      <c r="O397" s="158"/>
      <c r="P397" s="565" t="n">
        <v>0</v>
      </c>
      <c r="Q397" s="566" t="str">
        <f aca="false">IF(AO91="","",AO91)</f>
        <v/>
      </c>
      <c r="R397" s="566" t="str">
        <f aca="false">IF(AO99="","",AO99)</f>
        <v/>
      </c>
      <c r="S397" s="566" t="str">
        <f aca="false">IF(AO107="","",AO107)</f>
        <v/>
      </c>
      <c r="T397" s="566" t="str">
        <f aca="false">IF(AO115="","",AO115)</f>
        <v/>
      </c>
      <c r="U397" s="566" t="str">
        <f aca="false">IF(AO123="","",AO123)</f>
        <v/>
      </c>
      <c r="V397" s="588"/>
      <c r="W397" s="347"/>
      <c r="X397" s="347"/>
      <c r="Y397" s="160"/>
    </row>
    <row r="398" customFormat="false" ht="14.15" hidden="false" customHeight="true" outlineLevel="0" collapsed="false">
      <c r="A398" s="146" t="n">
        <v>58</v>
      </c>
      <c r="B398" s="196"/>
      <c r="D398" s="84"/>
      <c r="E398" s="84"/>
      <c r="M398" s="200"/>
      <c r="O398" s="158"/>
      <c r="P398" s="568" t="n">
        <v>0</v>
      </c>
      <c r="Q398" s="569" t="str">
        <f aca="false">IF(AO92="","",AO92)</f>
        <v/>
      </c>
      <c r="R398" s="569" t="str">
        <f aca="false">IF(AO100="","",AO100)</f>
        <v/>
      </c>
      <c r="S398" s="569" t="str">
        <f aca="false">IF(AO108="","",AO108)</f>
        <v/>
      </c>
      <c r="T398" s="569" t="str">
        <f aca="false">IF(AO116="","",AO116)</f>
        <v/>
      </c>
      <c r="U398" s="569" t="str">
        <f aca="false">IF(AO124="","",AO124)</f>
        <v/>
      </c>
      <c r="V398" s="588"/>
      <c r="W398" s="347"/>
      <c r="X398" s="347"/>
      <c r="Y398" s="160"/>
    </row>
    <row r="399" customFormat="false" ht="14.15" hidden="false" customHeight="true" outlineLevel="0" collapsed="false">
      <c r="A399" s="146" t="n">
        <v>59</v>
      </c>
      <c r="B399" s="196"/>
      <c r="C399" s="562" t="s">
        <v>273</v>
      </c>
      <c r="D399" s="562" t="str">
        <f aca="false">$P$347&amp;"/"&amp;$Q$347</f>
        <v>/</v>
      </c>
      <c r="E399" s="562" t="str">
        <f aca="false">$P$347&amp;"/"&amp;$Q$347</f>
        <v>/</v>
      </c>
      <c r="F399" s="562" t="str">
        <f aca="false">$P$347&amp;"/"&amp;$Q$347</f>
        <v>/</v>
      </c>
      <c r="G399" s="562" t="str">
        <f aca="false">$P$347&amp;"/"&amp;$Q$347</f>
        <v>/</v>
      </c>
      <c r="H399" s="562" t="str">
        <f aca="false">$P$347&amp;"/"&amp;$Q$347</f>
        <v>/</v>
      </c>
      <c r="M399" s="200"/>
      <c r="O399" s="158"/>
      <c r="P399" s="572" t="s">
        <v>584</v>
      </c>
      <c r="Q399" s="573" t="str">
        <f aca="false">HVLProcessing!W3</f>
        <v/>
      </c>
      <c r="R399" s="573" t="str">
        <f aca="false">HVLProcessing!W11</f>
        <v/>
      </c>
      <c r="S399" s="573" t="str">
        <f aca="false">HVLProcessing!W19</f>
        <v/>
      </c>
      <c r="T399" s="573" t="str">
        <f aca="false">HVLProcessing!W27</f>
        <v/>
      </c>
      <c r="U399" s="573" t="str">
        <f aca="false">HVLProcessing!W35</f>
        <v/>
      </c>
      <c r="V399" s="589"/>
      <c r="W399" s="590"/>
      <c r="X399" s="590"/>
      <c r="Y399" s="160"/>
    </row>
    <row r="400" customFormat="false" ht="14.15" hidden="false" customHeight="true" outlineLevel="0" collapsed="false">
      <c r="A400" s="146" t="n">
        <v>60</v>
      </c>
      <c r="B400" s="196"/>
      <c r="C400" s="563" t="s">
        <v>494</v>
      </c>
      <c r="D400" s="563" t="n">
        <f aca="false">Q395</f>
        <v>28</v>
      </c>
      <c r="E400" s="563" t="n">
        <f aca="false">R395</f>
        <v>30</v>
      </c>
      <c r="F400" s="563" t="n">
        <f aca="false">S395</f>
        <v>32</v>
      </c>
      <c r="G400" s="563" t="n">
        <f aca="false">T395</f>
        <v>34</v>
      </c>
      <c r="H400" s="563" t="n">
        <f aca="false">U395</f>
        <v>38</v>
      </c>
      <c r="M400" s="200"/>
      <c r="O400" s="158"/>
      <c r="P400" s="576" t="s">
        <v>585</v>
      </c>
      <c r="Q400" s="577" t="str">
        <f aca="false">IF(OR(Q397="",Q398=""),"",ABS(Q398-Q397)/Q397)</f>
        <v/>
      </c>
      <c r="R400" s="577" t="str">
        <f aca="false">IF(OR(R397="",R398=""),"",ABS(R398-R397)/R397)</f>
        <v/>
      </c>
      <c r="S400" s="577" t="str">
        <f aca="false">IF(OR(S397="",S398=""),"",ABS(S398-S397)/S397)</f>
        <v/>
      </c>
      <c r="T400" s="577" t="str">
        <f aca="false">IF(OR(T397="",T398=""),"",ABS(T398-T397)/T397)</f>
        <v/>
      </c>
      <c r="U400" s="577" t="str">
        <f aca="false">IF(OR(U397="",U398=""),"",ABS(U398-U397)/U397)</f>
        <v/>
      </c>
      <c r="V400" s="591"/>
      <c r="W400" s="592"/>
      <c r="X400" s="592"/>
      <c r="Y400" s="160"/>
    </row>
    <row r="401" customFormat="false" ht="14.15" hidden="false" customHeight="true" outlineLevel="0" collapsed="false">
      <c r="A401" s="146" t="n">
        <v>61</v>
      </c>
      <c r="B401" s="196"/>
      <c r="C401" s="572" t="s">
        <v>584</v>
      </c>
      <c r="D401" s="586" t="str">
        <f aca="false">IF(Q399="","",Q399)</f>
        <v/>
      </c>
      <c r="E401" s="586" t="str">
        <f aca="false">IF(R399="","",R399)</f>
        <v/>
      </c>
      <c r="F401" s="586" t="str">
        <f aca="false">IF(S399="","",S399)</f>
        <v/>
      </c>
      <c r="G401" s="586" t="str">
        <f aca="false">IF(T399="","",T399)</f>
        <v/>
      </c>
      <c r="H401" s="586" t="str">
        <f aca="false">IF(U399="","",U399)</f>
        <v/>
      </c>
      <c r="M401" s="200"/>
      <c r="O401" s="158"/>
      <c r="P401" s="572" t="s">
        <v>586</v>
      </c>
      <c r="Q401" s="579" t="n">
        <f aca="false">IF($Q$380=1,Q395/100+0.03,Q395/100)</f>
        <v>0.28</v>
      </c>
      <c r="R401" s="579" t="n">
        <f aca="false">IF($Q$380=1,R395/100+0.03,R395/100)</f>
        <v>0.3</v>
      </c>
      <c r="S401" s="579" t="n">
        <f aca="false">IF($Q$380=1,S395/100+0.03,S395/100)</f>
        <v>0.32</v>
      </c>
      <c r="T401" s="579" t="n">
        <f aca="false">IF($Q$380=1,T395/100+0.03,T395/100)</f>
        <v>0.34</v>
      </c>
      <c r="U401" s="579" t="n">
        <f aca="false">IF($Q$380=1,U395/100+0.03,U395/100)</f>
        <v>0.38</v>
      </c>
      <c r="V401" s="593"/>
      <c r="W401" s="594"/>
      <c r="X401" s="594"/>
      <c r="Y401" s="160"/>
    </row>
    <row r="402" customFormat="false" ht="14.15" hidden="false" customHeight="true" outlineLevel="0" collapsed="false">
      <c r="A402" s="146" t="n">
        <v>62</v>
      </c>
      <c r="B402" s="196"/>
      <c r="C402" s="576" t="s">
        <v>585</v>
      </c>
      <c r="D402" s="397" t="str">
        <f aca="false">IF(Q400="","",Q400)</f>
        <v/>
      </c>
      <c r="E402" s="397" t="str">
        <f aca="false">IF(R400="","",R400)</f>
        <v/>
      </c>
      <c r="F402" s="397" t="str">
        <f aca="false">IF(S400="","",S400)</f>
        <v/>
      </c>
      <c r="G402" s="397" t="str">
        <f aca="false">IF(T400="","",T400)</f>
        <v/>
      </c>
      <c r="H402" s="397" t="str">
        <f aca="false">IF(U400="","",U400)</f>
        <v/>
      </c>
      <c r="M402" s="200"/>
      <c r="O402" s="158"/>
      <c r="P402" s="581" t="s">
        <v>587</v>
      </c>
      <c r="Q402" s="582" t="n">
        <f aca="false">Q395/100+0.12</f>
        <v>0.4</v>
      </c>
      <c r="R402" s="582" t="n">
        <f aca="false">R395/100+0.12</f>
        <v>0.42</v>
      </c>
      <c r="S402" s="582" t="n">
        <f aca="false">S395/100+0.12</f>
        <v>0.44</v>
      </c>
      <c r="T402" s="582" t="n">
        <f aca="false">T395/100+0.12</f>
        <v>0.46</v>
      </c>
      <c r="U402" s="582" t="n">
        <f aca="false">U395/100+0.19</f>
        <v>0.57</v>
      </c>
      <c r="V402" s="593"/>
      <c r="W402" s="594"/>
      <c r="X402" s="594"/>
      <c r="Y402" s="160"/>
    </row>
    <row r="403" customFormat="false" ht="14.15" hidden="false" customHeight="true" outlineLevel="0" collapsed="false">
      <c r="A403" s="146" t="n">
        <v>63</v>
      </c>
      <c r="B403" s="196"/>
      <c r="C403" s="572" t="s">
        <v>586</v>
      </c>
      <c r="D403" s="586" t="n">
        <f aca="false">IF(Q401="","",Q401)</f>
        <v>0.28</v>
      </c>
      <c r="E403" s="586" t="n">
        <f aca="false">IF(R401="","",R401)</f>
        <v>0.3</v>
      </c>
      <c r="F403" s="586" t="n">
        <f aca="false">IF(S401="","",S401)</f>
        <v>0.32</v>
      </c>
      <c r="G403" s="586" t="n">
        <f aca="false">IF(T401="","",T401)</f>
        <v>0.34</v>
      </c>
      <c r="H403" s="586" t="n">
        <f aca="false">IF(U401="","",U401)</f>
        <v>0.38</v>
      </c>
      <c r="M403" s="200"/>
      <c r="O403" s="158"/>
      <c r="P403" s="584"/>
      <c r="Q403" s="585" t="str">
        <f aca="false">IF(Q399="","",IF($P$326="Mo",IF(AND(Q399&gt;Q401,Q399&lt;Q402),"Pass","Fail"),IF($P$326="W",IF(Q399&gt;Q401,"Pass","Fail"),"")))</f>
        <v/>
      </c>
      <c r="R403" s="585" t="str">
        <f aca="false">IF(R399="","",IF($P$326="Mo",IF(AND(R399&gt;R401,R399&lt;R402),"Pass","Fail"),IF($P$326="W",IF(R399&gt;R401,"Pass","Fail"),"")))</f>
        <v/>
      </c>
      <c r="S403" s="585" t="str">
        <f aca="false">IF(S399="","",IF($P$326="Mo",IF(AND(S399&gt;S401,S399&lt;S402),"Pass","Fail"),IF($P$326="W",IF(S399&gt;S401,"Pass","Fail"),"")))</f>
        <v/>
      </c>
      <c r="T403" s="585" t="str">
        <f aca="false">IF(T399="","",IF($P$326="Mo",IF(AND(T399&gt;T401,T399&lt;T402),"Pass","Fail"),IF($P$326="W",IF(T399&gt;T401,"Pass","Fail"),"")))</f>
        <v/>
      </c>
      <c r="U403" s="585" t="str">
        <f aca="false">IF(U399="","",IF($P$337="Mo",IF(AND(U399&gt;U401,U399&lt;U402),"Pass","Fail"),IF($P$337="W",IF(U399&gt;U401,"Pass","Fail"),"")))</f>
        <v/>
      </c>
      <c r="V403" s="591"/>
      <c r="W403" s="592"/>
      <c r="X403" s="592"/>
      <c r="Y403" s="160"/>
    </row>
    <row r="404" customFormat="false" ht="14.15" hidden="false" customHeight="true" outlineLevel="0" collapsed="false">
      <c r="A404" s="146" t="n">
        <v>64</v>
      </c>
      <c r="B404" s="196"/>
      <c r="C404" s="576" t="s">
        <v>587</v>
      </c>
      <c r="D404" s="459" t="n">
        <f aca="false">IF(Q402="","",Q402)</f>
        <v>0.4</v>
      </c>
      <c r="E404" s="459" t="n">
        <f aca="false">IF(R402="","",R402)</f>
        <v>0.42</v>
      </c>
      <c r="F404" s="459" t="n">
        <f aca="false">IF(S402="","",S402)</f>
        <v>0.44</v>
      </c>
      <c r="G404" s="459" t="n">
        <f aca="false">IF(T402="","",T402)</f>
        <v>0.46</v>
      </c>
      <c r="H404" s="459" t="n">
        <f aca="false">IF(U402="","",U402)</f>
        <v>0.57</v>
      </c>
      <c r="M404" s="200"/>
      <c r="O404" s="158"/>
      <c r="P404" s="276" t="s">
        <v>418</v>
      </c>
      <c r="Q404" s="145" t="s">
        <v>591</v>
      </c>
      <c r="R404" s="145"/>
      <c r="S404" s="145"/>
      <c r="T404" s="145"/>
      <c r="U404" s="145"/>
      <c r="V404" s="145"/>
      <c r="W404" s="145"/>
      <c r="X404" s="145"/>
      <c r="Y404" s="587"/>
    </row>
    <row r="405" customFormat="false" ht="14.15" hidden="false" customHeight="true" outlineLevel="0" collapsed="false">
      <c r="A405" s="146" t="n">
        <v>65</v>
      </c>
      <c r="B405" s="196"/>
      <c r="C405" s="163" t="s">
        <v>436</v>
      </c>
      <c r="D405" s="418" t="str">
        <f aca="false">IF($O$34=2,"NA",IF(Q403="","",Q403))</f>
        <v/>
      </c>
      <c r="E405" s="419" t="str">
        <f aca="false">IF($O$34=2,"NA",IF(R403="","",R403))</f>
        <v/>
      </c>
      <c r="F405" s="419" t="str">
        <f aca="false">IF($O$34=2,"NA",IF(S403="","",S403))</f>
        <v/>
      </c>
      <c r="G405" s="419" t="str">
        <f aca="false">IF($O$34=2,"NA",IF(T403="","",T403))</f>
        <v/>
      </c>
      <c r="H405" s="419" t="str">
        <f aca="false">IF($O$34=2,"NA",IF(U403="","",U403))</f>
        <v/>
      </c>
      <c r="M405" s="200"/>
      <c r="O405" s="168"/>
      <c r="P405" s="84"/>
      <c r="Q405" s="84" t="s">
        <v>592</v>
      </c>
      <c r="R405" s="84"/>
      <c r="S405" s="84"/>
      <c r="T405" s="84"/>
      <c r="U405" s="84"/>
      <c r="V405" s="169"/>
      <c r="W405" s="169"/>
      <c r="X405" s="169"/>
      <c r="Y405" s="170"/>
    </row>
    <row r="406" customFormat="false" ht="14.15" hidden="false" customHeight="true" outlineLevel="0" collapsed="false">
      <c r="A406" s="146" t="n">
        <v>66</v>
      </c>
      <c r="B406" s="224"/>
      <c r="C406" s="225"/>
      <c r="D406" s="468" t="s">
        <v>418</v>
      </c>
      <c r="E406" s="595" t="str">
        <f aca="false">IF(V21="W",Q405,Q404)</f>
        <v>Mo/Rh targets – HVL is between the minimum and maximum limits</v>
      </c>
      <c r="F406" s="225"/>
      <c r="G406" s="225"/>
      <c r="H406" s="225"/>
      <c r="I406" s="225"/>
      <c r="J406" s="225"/>
      <c r="K406" s="225"/>
      <c r="L406" s="225"/>
      <c r="M406" s="226"/>
      <c r="O406" s="314" t="s">
        <v>518</v>
      </c>
      <c r="P406" s="151"/>
      <c r="Q406" s="151"/>
      <c r="R406" s="151"/>
      <c r="S406" s="151"/>
      <c r="T406" s="151"/>
      <c r="U406" s="151"/>
      <c r="V406" s="151"/>
      <c r="W406" s="151"/>
      <c r="X406" s="151"/>
      <c r="Y406" s="152"/>
    </row>
    <row r="407" customFormat="false" ht="14.15" hidden="false" customHeight="true" outlineLevel="0" collapsed="false">
      <c r="A407" s="146" t="n">
        <v>67</v>
      </c>
      <c r="C407" s="270" t="s">
        <v>217</v>
      </c>
      <c r="D407" s="271" t="str">
        <f aca="false">IF($P$7="","",$P$7)</f>
        <v/>
      </c>
      <c r="E407" s="155"/>
      <c r="F407" s="155"/>
      <c r="G407" s="155"/>
      <c r="H407" s="155"/>
      <c r="I407" s="155"/>
      <c r="J407" s="155"/>
      <c r="K407" s="155"/>
      <c r="L407" s="270" t="s">
        <v>218</v>
      </c>
      <c r="M407" s="272" t="str">
        <f aca="false">IF($X$7="","",$X$7)</f>
        <v>Eugene Mah</v>
      </c>
      <c r="O407" s="596" t="s">
        <v>519</v>
      </c>
      <c r="P407" s="163" t="s">
        <v>120</v>
      </c>
      <c r="Q407" s="597"/>
      <c r="R407" s="163" t="s">
        <v>565</v>
      </c>
      <c r="S407" s="317"/>
      <c r="U407" s="163" t="s">
        <v>593</v>
      </c>
      <c r="V407" s="598"/>
      <c r="Y407" s="160"/>
    </row>
    <row r="408" customFormat="false" ht="14.15" hidden="false" customHeight="true" outlineLevel="0" collapsed="false">
      <c r="A408" s="146" t="n">
        <v>68</v>
      </c>
      <c r="C408" s="270" t="s">
        <v>324</v>
      </c>
      <c r="D408" s="273" t="str">
        <f aca="false">IF($R$14="","",$R$14)</f>
        <v/>
      </c>
      <c r="E408" s="155"/>
      <c r="F408" s="155"/>
      <c r="G408" s="155"/>
      <c r="H408" s="155"/>
      <c r="I408" s="155"/>
      <c r="J408" s="155"/>
      <c r="K408" s="155"/>
      <c r="L408" s="270" t="s">
        <v>241</v>
      </c>
      <c r="M408" s="274" t="str">
        <f aca="false">IF($R$13="","",$R$13)</f>
        <v/>
      </c>
      <c r="O408" s="158"/>
      <c r="Y408" s="160"/>
    </row>
    <row r="409" customFormat="false" ht="14.15" hidden="false" customHeight="true" outlineLevel="0" collapsed="false">
      <c r="O409" s="158"/>
      <c r="P409" s="163"/>
      <c r="R409" s="144" t="s">
        <v>561</v>
      </c>
      <c r="V409" s="144" t="s">
        <v>561</v>
      </c>
      <c r="Y409" s="160"/>
    </row>
    <row r="410" customFormat="false" ht="14.15" hidden="false" customHeight="true" outlineLevel="0" collapsed="false">
      <c r="O410" s="158"/>
      <c r="P410" s="163" t="s">
        <v>391</v>
      </c>
      <c r="Q410" s="250" t="n">
        <f aca="false">T260</f>
        <v>0</v>
      </c>
      <c r="R410" s="430" t="str">
        <f aca="false">IF(AB99="","",AB99)</f>
        <v/>
      </c>
      <c r="T410" s="163" t="s">
        <v>404</v>
      </c>
      <c r="U410" s="315"/>
      <c r="V410" s="430" t="str">
        <f aca="false">IF(AB105="","",AB105)</f>
        <v/>
      </c>
      <c r="Y410" s="160"/>
    </row>
    <row r="411" customFormat="false" ht="14.15" hidden="false" customHeight="true" outlineLevel="0" collapsed="false">
      <c r="O411" s="158"/>
      <c r="P411" s="163" t="s">
        <v>434</v>
      </c>
      <c r="Q411" s="250" t="n">
        <f aca="false">Q267</f>
        <v>0</v>
      </c>
      <c r="R411" s="430" t="str">
        <f aca="false">IF(AB100="","",AB100)</f>
        <v/>
      </c>
      <c r="T411" s="163" t="s">
        <v>405</v>
      </c>
      <c r="U411" s="315"/>
      <c r="V411" s="430" t="str">
        <f aca="false">IF(AB106="","",AB106)</f>
        <v/>
      </c>
      <c r="Y411" s="160"/>
    </row>
    <row r="412" customFormat="false" ht="14.15" hidden="false" customHeight="true" outlineLevel="0" collapsed="false">
      <c r="O412" s="158"/>
      <c r="P412" s="163" t="s">
        <v>527</v>
      </c>
      <c r="Q412" s="315"/>
      <c r="R412" s="430" t="str">
        <f aca="false">IF(AB101="","",AB101)</f>
        <v/>
      </c>
      <c r="T412" s="163" t="s">
        <v>406</v>
      </c>
      <c r="U412" s="315"/>
      <c r="V412" s="430" t="str">
        <f aca="false">IF(AB107="","",AB107)</f>
        <v/>
      </c>
      <c r="Y412" s="160"/>
    </row>
    <row r="413" customFormat="false" ht="14.15" hidden="false" customHeight="true" outlineLevel="0" collapsed="false">
      <c r="O413" s="158"/>
      <c r="P413" s="163" t="s">
        <v>398</v>
      </c>
      <c r="Q413" s="315"/>
      <c r="R413" s="430" t="str">
        <f aca="false">IF(AB102="","",AB102)</f>
        <v/>
      </c>
      <c r="T413" s="163" t="s">
        <v>436</v>
      </c>
      <c r="U413" s="334" t="str">
        <f aca="false">IF(OR(U410="",U411="",U412=""),"",IF(AND(U410&gt;=5,U411&gt;=4,U412&gt;=4),"Pass","Fail"))</f>
        <v/>
      </c>
      <c r="Y413" s="160"/>
    </row>
    <row r="414" customFormat="false" ht="14.15" hidden="false" customHeight="true" outlineLevel="0" collapsed="false">
      <c r="O414" s="158"/>
      <c r="P414" s="163" t="s">
        <v>400</v>
      </c>
      <c r="Q414" s="315"/>
      <c r="R414" s="430" t="str">
        <f aca="false">IF(AB103="","",AB103)</f>
        <v/>
      </c>
      <c r="T414" s="84"/>
      <c r="U414" s="84"/>
      <c r="Y414" s="160"/>
    </row>
    <row r="415" customFormat="false" ht="14.15" hidden="false" customHeight="true" outlineLevel="0" collapsed="false">
      <c r="O415" s="158"/>
      <c r="P415" s="163" t="s">
        <v>402</v>
      </c>
      <c r="Q415" s="250" t="str">
        <f aca="false">IF(OR(Q413="",Q414=""),"",Q414-Q413)</f>
        <v/>
      </c>
      <c r="R415" s="430" t="str">
        <f aca="false">IF(AB104="","",AB104)</f>
        <v/>
      </c>
      <c r="Y415" s="160"/>
    </row>
    <row r="416" customFormat="false" ht="14.15" hidden="false" customHeight="true" outlineLevel="0" collapsed="false">
      <c r="O416" s="158"/>
      <c r="Y416" s="160"/>
    </row>
    <row r="417" customFormat="false" ht="14.15" hidden="false" customHeight="true" outlineLevel="0" collapsed="false">
      <c r="O417" s="596" t="s">
        <v>594</v>
      </c>
      <c r="Y417" s="160"/>
    </row>
    <row r="418" customFormat="false" ht="14.15" hidden="false" customHeight="true" outlineLevel="0" collapsed="false">
      <c r="O418" s="158"/>
      <c r="Q418" s="163" t="s">
        <v>526</v>
      </c>
      <c r="R418" s="598"/>
      <c r="U418" s="163" t="s">
        <v>526</v>
      </c>
      <c r="V418" s="598"/>
      <c r="Y418" s="160"/>
    </row>
    <row r="419" customFormat="false" ht="14.15" hidden="false" customHeight="true" outlineLevel="0" collapsed="false">
      <c r="O419" s="158"/>
      <c r="Q419" s="143" t="s">
        <v>455</v>
      </c>
      <c r="R419" s="143" t="s">
        <v>457</v>
      </c>
      <c r="U419" s="143" t="s">
        <v>455</v>
      </c>
      <c r="V419" s="143" t="s">
        <v>457</v>
      </c>
      <c r="Y419" s="160"/>
    </row>
    <row r="420" customFormat="false" ht="14.15" hidden="false" customHeight="true" outlineLevel="0" collapsed="false">
      <c r="O420" s="356"/>
      <c r="P420" s="163" t="s">
        <v>404</v>
      </c>
      <c r="Q420" s="315"/>
      <c r="R420" s="315"/>
      <c r="T420" s="163" t="s">
        <v>404</v>
      </c>
      <c r="U420" s="315"/>
      <c r="V420" s="315"/>
      <c r="Y420" s="160"/>
    </row>
    <row r="421" customFormat="false" ht="14.15" hidden="false" customHeight="true" outlineLevel="0" collapsed="false">
      <c r="O421" s="356"/>
      <c r="P421" s="163" t="s">
        <v>405</v>
      </c>
      <c r="Q421" s="315"/>
      <c r="R421" s="315"/>
      <c r="T421" s="163" t="s">
        <v>405</v>
      </c>
      <c r="U421" s="315"/>
      <c r="V421" s="315"/>
      <c r="Y421" s="160"/>
    </row>
    <row r="422" customFormat="false" ht="14.15" hidden="false" customHeight="true" outlineLevel="0" collapsed="false">
      <c r="O422" s="356"/>
      <c r="P422" s="163" t="s">
        <v>406</v>
      </c>
      <c r="Q422" s="315"/>
      <c r="R422" s="315"/>
      <c r="T422" s="163" t="s">
        <v>406</v>
      </c>
      <c r="U422" s="315"/>
      <c r="V422" s="315"/>
      <c r="Y422" s="160"/>
    </row>
    <row r="423" customFormat="false" ht="14.15" hidden="false" customHeight="true" outlineLevel="0" collapsed="false">
      <c r="O423" s="158"/>
      <c r="Y423" s="160"/>
    </row>
    <row r="424" customFormat="false" ht="14.15" hidden="false" customHeight="true" outlineLevel="0" collapsed="false">
      <c r="O424" s="596" t="s">
        <v>595</v>
      </c>
      <c r="Y424" s="160"/>
    </row>
    <row r="425" customFormat="false" ht="14.15" hidden="false" customHeight="true" outlineLevel="0" collapsed="false">
      <c r="O425" s="378"/>
      <c r="P425" s="599" t="s">
        <v>596</v>
      </c>
      <c r="Q425" s="475" t="s">
        <v>561</v>
      </c>
      <c r="R425" s="599" t="s">
        <v>524</v>
      </c>
      <c r="S425" s="475" t="s">
        <v>561</v>
      </c>
      <c r="T425" s="599" t="s">
        <v>597</v>
      </c>
      <c r="U425" s="475" t="s">
        <v>561</v>
      </c>
      <c r="V425" s="84"/>
      <c r="W425" s="84"/>
      <c r="X425" s="84"/>
      <c r="Y425" s="358"/>
    </row>
    <row r="426" customFormat="false" ht="14.15" hidden="false" customHeight="true" outlineLevel="0" collapsed="false">
      <c r="O426" s="356" t="s">
        <v>391</v>
      </c>
      <c r="P426" s="249" t="n">
        <f aca="false">T260</f>
        <v>0</v>
      </c>
      <c r="Q426" s="600" t="str">
        <f aca="false">IF(AB109="","",AB109)</f>
        <v/>
      </c>
      <c r="R426" s="440"/>
      <c r="S426" s="600" t="str">
        <f aca="false">IF(AB115="","",AB115)</f>
        <v/>
      </c>
      <c r="T426" s="440"/>
      <c r="U426" s="600" t="str">
        <f aca="false">IF(AB121="","",AB121)</f>
        <v/>
      </c>
      <c r="V426" s="84"/>
      <c r="W426" s="163"/>
      <c r="X426" s="84"/>
      <c r="Y426" s="358"/>
    </row>
    <row r="427" customFormat="false" ht="14.15" hidden="false" customHeight="true" outlineLevel="0" collapsed="false">
      <c r="O427" s="356" t="s">
        <v>434</v>
      </c>
      <c r="P427" s="249" t="n">
        <f aca="false">Q267</f>
        <v>0</v>
      </c>
      <c r="Q427" s="600" t="str">
        <f aca="false">IF(AB110="","",AB110)</f>
        <v/>
      </c>
      <c r="R427" s="440"/>
      <c r="S427" s="600" t="str">
        <f aca="false">IF(AB116="","",AB116)</f>
        <v/>
      </c>
      <c r="T427" s="440"/>
      <c r="U427" s="600" t="str">
        <f aca="false">IF(AB122="","",AB122)</f>
        <v/>
      </c>
      <c r="V427" s="84"/>
      <c r="W427" s="163"/>
      <c r="X427" s="84"/>
      <c r="Y427" s="358"/>
    </row>
    <row r="428" customFormat="false" ht="14.15" hidden="false" customHeight="true" outlineLevel="0" collapsed="false">
      <c r="O428" s="356" t="s">
        <v>435</v>
      </c>
      <c r="P428" s="249" t="n">
        <f aca="false">R267</f>
        <v>0</v>
      </c>
      <c r="Q428" s="600" t="str">
        <f aca="false">IF(AB111="","",AB111)</f>
        <v/>
      </c>
      <c r="R428" s="440"/>
      <c r="S428" s="600" t="str">
        <f aca="false">IF(AB117="","",AB117)</f>
        <v/>
      </c>
      <c r="T428" s="440"/>
      <c r="U428" s="600" t="str">
        <f aca="false">IF(AB123="","",AB123)</f>
        <v/>
      </c>
      <c r="V428" s="84"/>
      <c r="W428" s="163"/>
      <c r="X428" s="84"/>
      <c r="Y428" s="358"/>
    </row>
    <row r="429" customFormat="false" ht="14.15" hidden="false" customHeight="true" outlineLevel="0" collapsed="false">
      <c r="O429" s="356" t="s">
        <v>404</v>
      </c>
      <c r="P429" s="440"/>
      <c r="Q429" s="600" t="str">
        <f aca="false">IF(AB112="","",AB112)</f>
        <v/>
      </c>
      <c r="R429" s="440"/>
      <c r="S429" s="600" t="str">
        <f aca="false">IF(AB118="","",AB118)</f>
        <v/>
      </c>
      <c r="T429" s="440"/>
      <c r="U429" s="600" t="str">
        <f aca="false">IF(AB124="","",AB124)</f>
        <v/>
      </c>
      <c r="V429" s="84"/>
      <c r="W429" s="163"/>
      <c r="X429" s="84"/>
      <c r="Y429" s="358"/>
    </row>
    <row r="430" customFormat="false" ht="14.15" hidden="false" customHeight="true" outlineLevel="0" collapsed="false">
      <c r="O430" s="356" t="s">
        <v>405</v>
      </c>
      <c r="P430" s="440"/>
      <c r="Q430" s="600" t="str">
        <f aca="false">IF(AB113="","",AB113)</f>
        <v/>
      </c>
      <c r="R430" s="440"/>
      <c r="S430" s="600" t="str">
        <f aca="false">IF(AB119="","",AB119)</f>
        <v/>
      </c>
      <c r="T430" s="440"/>
      <c r="U430" s="600" t="str">
        <f aca="false">IF(AB125="","",AB125)</f>
        <v/>
      </c>
      <c r="V430" s="84"/>
      <c r="W430" s="163"/>
      <c r="X430" s="84"/>
      <c r="Y430" s="358"/>
    </row>
    <row r="431" customFormat="false" ht="14.15" hidden="false" customHeight="true" outlineLevel="0" collapsed="false">
      <c r="O431" s="356" t="s">
        <v>406</v>
      </c>
      <c r="P431" s="444"/>
      <c r="Q431" s="601" t="str">
        <f aca="false">IF(AB114="","",AB114)</f>
        <v/>
      </c>
      <c r="R431" s="444"/>
      <c r="S431" s="601" t="str">
        <f aca="false">IF(AB120="","",AB120)</f>
        <v/>
      </c>
      <c r="T431" s="444"/>
      <c r="U431" s="601" t="str">
        <f aca="false">IF(AB126="","",AB126)</f>
        <v/>
      </c>
      <c r="V431" s="84"/>
      <c r="W431" s="163"/>
      <c r="X431" s="84"/>
      <c r="Y431" s="358"/>
    </row>
    <row r="432" customFormat="false" ht="14.15" hidden="false" customHeight="true" outlineLevel="0" collapsed="false">
      <c r="O432" s="378"/>
      <c r="P432" s="84"/>
      <c r="Q432" s="84"/>
      <c r="R432" s="84"/>
      <c r="S432" s="84"/>
      <c r="T432" s="84"/>
      <c r="U432" s="84"/>
      <c r="V432" s="84"/>
      <c r="W432" s="84"/>
      <c r="X432" s="84"/>
      <c r="Y432" s="358"/>
    </row>
    <row r="433" customFormat="false" ht="14.15" hidden="false" customHeight="true" outlineLevel="0" collapsed="false">
      <c r="O433" s="378"/>
      <c r="P433" s="276" t="s">
        <v>418</v>
      </c>
      <c r="Q433" s="155" t="s">
        <v>536</v>
      </c>
      <c r="R433" s="84"/>
      <c r="S433" s="84"/>
      <c r="T433" s="84"/>
      <c r="U433" s="84"/>
      <c r="V433" s="84"/>
      <c r="W433" s="84"/>
      <c r="X433" s="84"/>
      <c r="Y433" s="358"/>
    </row>
    <row r="434" customFormat="false" ht="14.15" hidden="false" customHeight="true" outlineLevel="0" collapsed="false">
      <c r="O434" s="168"/>
      <c r="P434" s="169"/>
      <c r="Q434" s="428" t="s">
        <v>538</v>
      </c>
      <c r="R434" s="169"/>
      <c r="S434" s="169"/>
      <c r="T434" s="169"/>
      <c r="U434" s="169"/>
      <c r="V434" s="169"/>
      <c r="W434" s="169"/>
      <c r="X434" s="169"/>
      <c r="Y434" s="170"/>
    </row>
    <row r="435" customFormat="false" ht="14.15" hidden="false" customHeight="true" outlineLevel="0" collapsed="false">
      <c r="O435" s="316" t="s">
        <v>598</v>
      </c>
      <c r="Y435" s="160"/>
    </row>
    <row r="436" customFormat="false" ht="14.15" hidden="false" customHeight="true" outlineLevel="0" collapsed="false">
      <c r="O436" s="158"/>
      <c r="T436" s="144" t="s">
        <v>599</v>
      </c>
      <c r="U436" s="144" t="s">
        <v>600</v>
      </c>
      <c r="Y436" s="160"/>
    </row>
    <row r="437" customFormat="false" ht="14.15" hidden="false" customHeight="true" outlineLevel="0" collapsed="false">
      <c r="O437" s="158"/>
      <c r="P437" s="163" t="s">
        <v>391</v>
      </c>
      <c r="Q437" s="357" t="n">
        <f aca="false">T260</f>
        <v>0</v>
      </c>
      <c r="R437" s="163"/>
      <c r="S437" s="163" t="s">
        <v>601</v>
      </c>
      <c r="T437" s="315"/>
      <c r="U437" s="315"/>
      <c r="Y437" s="160"/>
    </row>
    <row r="438" customFormat="false" ht="14.15" hidden="false" customHeight="true" outlineLevel="0" collapsed="false">
      <c r="O438" s="158"/>
      <c r="P438" s="163" t="s">
        <v>434</v>
      </c>
      <c r="Q438" s="357" t="n">
        <f aca="false">Q267</f>
        <v>0</v>
      </c>
      <c r="R438" s="163"/>
      <c r="S438" s="163" t="s">
        <v>602</v>
      </c>
      <c r="T438" s="315"/>
      <c r="U438" s="315"/>
      <c r="Y438" s="160"/>
    </row>
    <row r="439" customFormat="false" ht="14.15" hidden="false" customHeight="true" outlineLevel="0" collapsed="false">
      <c r="O439" s="158"/>
      <c r="P439" s="163" t="s">
        <v>254</v>
      </c>
      <c r="Q439" s="597"/>
      <c r="Y439" s="160"/>
    </row>
    <row r="440" customFormat="false" ht="14.15" hidden="false" customHeight="true" outlineLevel="0" collapsed="false">
      <c r="O440" s="158"/>
      <c r="P440" s="163" t="s">
        <v>256</v>
      </c>
      <c r="Q440" s="597"/>
      <c r="T440" s="143" t="s">
        <v>560</v>
      </c>
      <c r="U440" s="143" t="s">
        <v>561</v>
      </c>
      <c r="V440" s="143" t="s">
        <v>511</v>
      </c>
      <c r="W440" s="144" t="s">
        <v>512</v>
      </c>
      <c r="Y440" s="160"/>
    </row>
    <row r="441" customFormat="false" ht="14.15" hidden="false" customHeight="true" outlineLevel="0" collapsed="false">
      <c r="O441" s="158"/>
      <c r="S441" s="163" t="s">
        <v>427</v>
      </c>
      <c r="T441" s="530" t="str">
        <f aca="false">IF(OR(T438="",U438=""),"",(T438-50)/U438)</f>
        <v/>
      </c>
      <c r="U441" s="602" t="str">
        <f aca="false">IF(AB128="","",AB128)</f>
        <v/>
      </c>
      <c r="V441" s="494" t="str">
        <f aca="false">IF(OR(T441="",U441=""),"",(T441-U441)/U441)</f>
        <v/>
      </c>
      <c r="W441" s="531" t="str">
        <f aca="false">IF(T441&gt;=40,"Pass","Fail")</f>
        <v>Pass</v>
      </c>
      <c r="Y441" s="160"/>
    </row>
    <row r="442" customFormat="false" ht="14.15" hidden="false" customHeight="true" outlineLevel="0" collapsed="false">
      <c r="O442" s="158"/>
      <c r="S442" s="163" t="s">
        <v>428</v>
      </c>
      <c r="T442" s="530" t="str">
        <f aca="false">IF(OR(T438="",T437=""),"",(T438-T437)/U438)</f>
        <v/>
      </c>
      <c r="U442" s="602" t="str">
        <f aca="false">IF(AB129="","",AB129)</f>
        <v/>
      </c>
      <c r="V442" s="494" t="str">
        <f aca="false">IF(OR(T442="",U442=""),"",(T442-U442)/U442)</f>
        <v/>
      </c>
      <c r="W442" s="250" t="str">
        <f aca="false">IF(U442="","NA",IF(V442&lt;=0.15,"Pass","Fail"))</f>
        <v>NA</v>
      </c>
      <c r="Y442" s="160"/>
    </row>
    <row r="443" customFormat="false" ht="14.15" hidden="false" customHeight="true" outlineLevel="0" collapsed="false">
      <c r="O443" s="158"/>
      <c r="P443" s="276" t="s">
        <v>418</v>
      </c>
      <c r="Q443" s="424" t="s">
        <v>563</v>
      </c>
      <c r="R443" s="197"/>
      <c r="S443" s="197"/>
      <c r="T443" s="197"/>
      <c r="U443" s="197"/>
      <c r="V443" s="197"/>
      <c r="W443" s="197"/>
      <c r="X443" s="197"/>
      <c r="Y443" s="160"/>
    </row>
    <row r="444" customFormat="false" ht="14.15" hidden="false" customHeight="true" outlineLevel="0" collapsed="false">
      <c r="O444" s="158"/>
      <c r="Q444" s="155" t="s">
        <v>564</v>
      </c>
      <c r="Y444" s="160"/>
    </row>
    <row r="445" customFormat="false" ht="14.15" hidden="false" customHeight="true" outlineLevel="0" collapsed="false">
      <c r="O445" s="168"/>
      <c r="P445" s="169"/>
      <c r="Q445" s="169"/>
      <c r="R445" s="169"/>
      <c r="S445" s="169"/>
      <c r="T445" s="169"/>
      <c r="U445" s="169"/>
      <c r="V445" s="169"/>
      <c r="W445" s="169"/>
      <c r="X445" s="169"/>
      <c r="Y445" s="170"/>
    </row>
    <row r="446" customFormat="false" ht="14.15" hidden="false" customHeight="true" outlineLevel="0" collapsed="false">
      <c r="O446" s="603"/>
      <c r="P446" s="604"/>
      <c r="Q446" s="604"/>
      <c r="R446" s="604"/>
      <c r="S446" s="605" t="s">
        <v>603</v>
      </c>
      <c r="T446" s="604"/>
      <c r="U446" s="604"/>
      <c r="V446" s="604"/>
      <c r="W446" s="604"/>
      <c r="X446" s="604"/>
      <c r="Y446" s="606"/>
    </row>
    <row r="447" customFormat="false" ht="14.15" hidden="false" customHeight="true" outlineLevel="0" collapsed="false">
      <c r="O447" s="477"/>
      <c r="P447" s="270" t="s">
        <v>437</v>
      </c>
      <c r="Q447" s="607"/>
      <c r="R447" s="608"/>
      <c r="S447" s="609" t="str">
        <f aca="false">IF(AB131="","",AB131)</f>
        <v/>
      </c>
      <c r="T447" s="379"/>
      <c r="U447" s="379"/>
      <c r="V447" s="145"/>
      <c r="W447" s="155"/>
      <c r="X447" s="379"/>
      <c r="Y447" s="587"/>
    </row>
    <row r="448" customFormat="false" ht="14.15" hidden="false" customHeight="true" outlineLevel="0" collapsed="false">
      <c r="O448" s="477"/>
      <c r="P448" s="610" t="s">
        <v>438</v>
      </c>
      <c r="Q448" s="384"/>
      <c r="R448" s="611" t="n">
        <f aca="false">LEN(Q447)</f>
        <v>0</v>
      </c>
      <c r="S448" s="385"/>
      <c r="T448" s="385"/>
      <c r="U448" s="612" t="s">
        <v>604</v>
      </c>
      <c r="V448" s="385"/>
      <c r="W448" s="385"/>
      <c r="X448" s="385"/>
      <c r="Y448" s="587"/>
    </row>
    <row r="449" customFormat="false" ht="14.15" hidden="false" customHeight="true" outlineLevel="0" collapsed="false">
      <c r="O449" s="477"/>
      <c r="P449" s="270" t="s">
        <v>605</v>
      </c>
      <c r="Q449" s="607"/>
      <c r="R449" s="608"/>
      <c r="S449" s="609" t="str">
        <f aca="false">IF(AB133="","",AB133)</f>
        <v/>
      </c>
      <c r="T449" s="379"/>
      <c r="U449" s="379"/>
      <c r="V449" s="145"/>
      <c r="W449" s="155"/>
      <c r="X449" s="379"/>
      <c r="Y449" s="587"/>
    </row>
    <row r="450" customFormat="false" ht="14.15" hidden="false" customHeight="true" outlineLevel="0" collapsed="false">
      <c r="O450" s="477"/>
      <c r="P450" s="610" t="s">
        <v>438</v>
      </c>
      <c r="Q450" s="384"/>
      <c r="R450" s="611" t="n">
        <f aca="false">LEN(Q449)</f>
        <v>0</v>
      </c>
      <c r="S450" s="385"/>
      <c r="T450" s="385"/>
      <c r="U450" s="612" t="s">
        <v>606</v>
      </c>
      <c r="V450" s="385"/>
      <c r="W450" s="385"/>
      <c r="X450" s="385"/>
      <c r="Y450" s="587"/>
    </row>
    <row r="451" customFormat="false" ht="14.15" hidden="false" customHeight="true" outlineLevel="0" collapsed="false">
      <c r="O451" s="477"/>
      <c r="P451" s="270" t="s">
        <v>605</v>
      </c>
      <c r="Q451" s="607"/>
      <c r="R451" s="608"/>
      <c r="S451" s="609" t="str">
        <f aca="false">IF(AB135="","",AB135)</f>
        <v/>
      </c>
      <c r="T451" s="379"/>
      <c r="U451" s="379"/>
      <c r="V451" s="145"/>
      <c r="W451" s="155"/>
      <c r="X451" s="379"/>
      <c r="Y451" s="587"/>
    </row>
    <row r="452" customFormat="false" ht="14.15" hidden="false" customHeight="true" outlineLevel="0" collapsed="false">
      <c r="O452" s="477"/>
      <c r="P452" s="610" t="s">
        <v>438</v>
      </c>
      <c r="Q452" s="384"/>
      <c r="R452" s="611" t="n">
        <f aca="false">LEN(Q451)</f>
        <v>0</v>
      </c>
      <c r="S452" s="385"/>
      <c r="T452" s="385"/>
      <c r="U452" s="612" t="s">
        <v>607</v>
      </c>
      <c r="V452" s="385"/>
      <c r="W452" s="385"/>
      <c r="X452" s="385"/>
      <c r="Y452" s="587"/>
    </row>
    <row r="453" customFormat="false" ht="14.15" hidden="false" customHeight="true" outlineLevel="0" collapsed="false">
      <c r="O453" s="477"/>
      <c r="P453" s="270" t="s">
        <v>605</v>
      </c>
      <c r="Q453" s="607"/>
      <c r="R453" s="608"/>
      <c r="S453" s="609" t="str">
        <f aca="false">IF(AB137="","",AB137)</f>
        <v/>
      </c>
      <c r="T453" s="379"/>
      <c r="U453" s="379"/>
      <c r="V453" s="145"/>
      <c r="W453" s="155"/>
      <c r="X453" s="379"/>
      <c r="Y453" s="587"/>
    </row>
    <row r="454" customFormat="false" ht="14.15" hidden="false" customHeight="true" outlineLevel="0" collapsed="false">
      <c r="O454" s="477"/>
      <c r="P454" s="610" t="s">
        <v>438</v>
      </c>
      <c r="Q454" s="384"/>
      <c r="R454" s="611" t="n">
        <f aca="false">LEN(Q453)</f>
        <v>0</v>
      </c>
      <c r="S454" s="385"/>
      <c r="T454" s="385"/>
      <c r="U454" s="612" t="s">
        <v>608</v>
      </c>
      <c r="V454" s="385"/>
      <c r="W454" s="385"/>
      <c r="X454" s="385"/>
      <c r="Y454" s="587"/>
    </row>
    <row r="455" customFormat="false" ht="14.15" hidden="false" customHeight="true" outlineLevel="0" collapsed="false">
      <c r="O455" s="477"/>
      <c r="P455" s="270" t="s">
        <v>605</v>
      </c>
      <c r="Q455" s="607"/>
      <c r="R455" s="608"/>
      <c r="S455" s="609" t="str">
        <f aca="false">IF(AB139="","",AB139)</f>
        <v/>
      </c>
      <c r="T455" s="379"/>
      <c r="U455" s="379"/>
      <c r="V455" s="145"/>
      <c r="W455" s="155"/>
      <c r="X455" s="379"/>
      <c r="Y455" s="587"/>
    </row>
    <row r="456" customFormat="false" ht="14.15" hidden="false" customHeight="true" outlineLevel="0" collapsed="false">
      <c r="O456" s="477"/>
      <c r="P456" s="610" t="s">
        <v>438</v>
      </c>
      <c r="Q456" s="384"/>
      <c r="R456" s="611" t="n">
        <f aca="false">LEN(Q455)</f>
        <v>0</v>
      </c>
      <c r="S456" s="385"/>
      <c r="T456" s="385"/>
      <c r="U456" s="612" t="s">
        <v>609</v>
      </c>
      <c r="V456" s="385"/>
      <c r="W456" s="385"/>
      <c r="X456" s="385"/>
      <c r="Y456" s="587"/>
    </row>
    <row r="457" customFormat="false" ht="14.15" hidden="false" customHeight="true" outlineLevel="0" collapsed="false">
      <c r="O457" s="477"/>
      <c r="P457" s="270" t="s">
        <v>605</v>
      </c>
      <c r="Q457" s="607"/>
      <c r="R457" s="608"/>
      <c r="S457" s="609" t="str">
        <f aca="false">IF(AB141="","",AB141)</f>
        <v/>
      </c>
      <c r="T457" s="379"/>
      <c r="U457" s="379"/>
      <c r="V457" s="145"/>
      <c r="W457" s="155"/>
      <c r="X457" s="379"/>
      <c r="Y457" s="587"/>
    </row>
    <row r="458" customFormat="false" ht="14.15" hidden="false" customHeight="true" outlineLevel="0" collapsed="false">
      <c r="O458" s="477"/>
      <c r="P458" s="610" t="s">
        <v>438</v>
      </c>
      <c r="Q458" s="384"/>
      <c r="R458" s="611" t="n">
        <f aca="false">LEN(Q457)</f>
        <v>0</v>
      </c>
      <c r="S458" s="385"/>
      <c r="T458" s="385"/>
      <c r="U458" s="385"/>
      <c r="V458" s="385"/>
      <c r="W458" s="385"/>
      <c r="X458" s="385"/>
      <c r="Y458" s="587"/>
    </row>
    <row r="459" customFormat="false" ht="14.15" hidden="false" customHeight="true" outlineLevel="0" collapsed="false">
      <c r="O459" s="477"/>
      <c r="P459" s="270" t="s">
        <v>605</v>
      </c>
      <c r="Q459" s="607"/>
      <c r="R459" s="608"/>
      <c r="S459" s="609" t="str">
        <f aca="false">IF(AB143="","",AB143)</f>
        <v/>
      </c>
      <c r="T459" s="379"/>
      <c r="U459" s="379"/>
      <c r="V459" s="145"/>
      <c r="W459" s="155"/>
      <c r="X459" s="379"/>
      <c r="Y459" s="587"/>
    </row>
    <row r="460" customFormat="false" ht="14.15" hidden="false" customHeight="true" outlineLevel="0" collapsed="false">
      <c r="O460" s="477"/>
      <c r="P460" s="610" t="s">
        <v>438</v>
      </c>
      <c r="Q460" s="384"/>
      <c r="R460" s="611" t="n">
        <f aca="false">LEN(Q459)</f>
        <v>0</v>
      </c>
      <c r="S460" s="385"/>
      <c r="T460" s="385"/>
      <c r="U460" s="385"/>
      <c r="V460" s="385"/>
      <c r="W460" s="385"/>
      <c r="X460" s="385"/>
      <c r="Y460" s="587"/>
    </row>
    <row r="461" customFormat="false" ht="14.15" hidden="false" customHeight="true" outlineLevel="0" collapsed="false">
      <c r="O461" s="477"/>
      <c r="P461" s="270" t="s">
        <v>605</v>
      </c>
      <c r="Q461" s="607"/>
      <c r="R461" s="608"/>
      <c r="S461" s="609" t="str">
        <f aca="false">IF(AB145="","",AB145)</f>
        <v/>
      </c>
      <c r="T461" s="379"/>
      <c r="U461" s="379"/>
      <c r="V461" s="145"/>
      <c r="W461" s="155"/>
      <c r="X461" s="379"/>
      <c r="Y461" s="587"/>
    </row>
    <row r="462" customFormat="false" ht="14.15" hidden="false" customHeight="true" outlineLevel="0" collapsed="false">
      <c r="O462" s="477"/>
      <c r="P462" s="610" t="s">
        <v>438</v>
      </c>
      <c r="Q462" s="384"/>
      <c r="R462" s="611" t="n">
        <f aca="false">LEN(Q461)</f>
        <v>0</v>
      </c>
      <c r="S462" s="385"/>
      <c r="T462" s="385"/>
      <c r="U462" s="385"/>
      <c r="V462" s="385"/>
      <c r="W462" s="385"/>
      <c r="X462" s="385"/>
      <c r="Y462" s="587"/>
    </row>
    <row r="463" customFormat="false" ht="14.15" hidden="false" customHeight="true" outlineLevel="0" collapsed="false">
      <c r="O463" s="477"/>
      <c r="P463" s="270" t="s">
        <v>605</v>
      </c>
      <c r="Q463" s="607"/>
      <c r="R463" s="608"/>
      <c r="S463" s="609" t="str">
        <f aca="false">IF(AB147="","",AB147)</f>
        <v/>
      </c>
      <c r="T463" s="379"/>
      <c r="U463" s="379"/>
      <c r="V463" s="145"/>
      <c r="W463" s="155"/>
      <c r="X463" s="379"/>
      <c r="Y463" s="587"/>
    </row>
    <row r="464" customFormat="false" ht="14.15" hidden="false" customHeight="true" outlineLevel="0" collapsed="false">
      <c r="O464" s="477"/>
      <c r="P464" s="610" t="s">
        <v>438</v>
      </c>
      <c r="Q464" s="384"/>
      <c r="R464" s="611" t="n">
        <f aca="false">LEN(Q463)</f>
        <v>0</v>
      </c>
      <c r="S464" s="385"/>
      <c r="T464" s="385"/>
      <c r="U464" s="385"/>
      <c r="V464" s="385"/>
      <c r="W464" s="385"/>
      <c r="X464" s="385"/>
      <c r="Y464" s="587"/>
    </row>
    <row r="465" customFormat="false" ht="14.15" hidden="false" customHeight="true" outlineLevel="0" collapsed="false">
      <c r="O465" s="613"/>
      <c r="P465" s="497"/>
      <c r="Q465" s="497"/>
      <c r="R465" s="497"/>
      <c r="S465" s="497"/>
      <c r="T465" s="497"/>
      <c r="U465" s="497"/>
      <c r="V465" s="497"/>
      <c r="W465" s="497"/>
      <c r="X465" s="497"/>
      <c r="Y465" s="614"/>
    </row>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6">
    <mergeCell ref="F10:G10"/>
    <mergeCell ref="K10:L10"/>
    <mergeCell ref="F11:G11"/>
    <mergeCell ref="K11:L11"/>
    <mergeCell ref="F12:G12"/>
    <mergeCell ref="K12:L12"/>
    <mergeCell ref="F13:G13"/>
    <mergeCell ref="K13:L13"/>
    <mergeCell ref="F16:G16"/>
    <mergeCell ref="K16:L16"/>
    <mergeCell ref="F17:G17"/>
    <mergeCell ref="K17:L17"/>
    <mergeCell ref="F18:G18"/>
    <mergeCell ref="K18:L18"/>
    <mergeCell ref="F21:G21"/>
    <mergeCell ref="K21:L21"/>
    <mergeCell ref="F22:G22"/>
    <mergeCell ref="K22:L22"/>
    <mergeCell ref="K23:L23"/>
    <mergeCell ref="F24:G24"/>
    <mergeCell ref="K24:L24"/>
    <mergeCell ref="F25:G25"/>
    <mergeCell ref="F26:G26"/>
    <mergeCell ref="K27:L27"/>
    <mergeCell ref="F28:G28"/>
    <mergeCell ref="K28:L28"/>
    <mergeCell ref="F29:G29"/>
    <mergeCell ref="K29:L29"/>
    <mergeCell ref="F30:G30"/>
    <mergeCell ref="K30:L30"/>
    <mergeCell ref="D35:F36"/>
    <mergeCell ref="G35:I36"/>
    <mergeCell ref="J35:L36"/>
    <mergeCell ref="L44:M44"/>
    <mergeCell ref="P97:R98"/>
    <mergeCell ref="S97:U98"/>
    <mergeCell ref="V97:X98"/>
    <mergeCell ref="P105:R106"/>
    <mergeCell ref="S105:U106"/>
    <mergeCell ref="V105:X106"/>
    <mergeCell ref="P150:S150"/>
    <mergeCell ref="U150:V150"/>
    <mergeCell ref="U151:V151"/>
    <mergeCell ref="U152:V152"/>
    <mergeCell ref="P156:P157"/>
    <mergeCell ref="Q156:S156"/>
    <mergeCell ref="U156:U157"/>
    <mergeCell ref="P164:U164"/>
    <mergeCell ref="P165:P166"/>
    <mergeCell ref="Q165:S165"/>
    <mergeCell ref="U165:U166"/>
    <mergeCell ref="D172:G172"/>
    <mergeCell ref="I172:J172"/>
    <mergeCell ref="I173:J173"/>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X246:Y246"/>
    <mergeCell ref="Z246:AA246"/>
    <mergeCell ref="AB246:AC246"/>
    <mergeCell ref="D259:E259"/>
    <mergeCell ref="G259:H259"/>
    <mergeCell ref="K259:L259"/>
    <mergeCell ref="E305:I305"/>
    <mergeCell ref="E316:I316"/>
    <mergeCell ref="T321:U321"/>
    <mergeCell ref="T322:U322"/>
    <mergeCell ref="T324:X324"/>
    <mergeCell ref="T335:X335"/>
    <mergeCell ref="I343:J343"/>
    <mergeCell ref="I344:J344"/>
    <mergeCell ref="T345:X345"/>
    <mergeCell ref="T356:X356"/>
    <mergeCell ref="T370:X370"/>
    <mergeCell ref="Q383:X383"/>
    <mergeCell ref="Q396:U396"/>
  </mergeCells>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rowBreaks count="1" manualBreakCount="1">
    <brk id="68" man="true" max="16383" min="0"/>
  </rowBreaks>
</worksheet>
</file>

<file path=xl/worksheets/sheet6.xml><?xml version="1.0" encoding="utf-8"?>
<worksheet xmlns="http://schemas.openxmlformats.org/spreadsheetml/2006/main" xmlns:r="http://schemas.openxmlformats.org/officeDocument/2006/relationships">
  <sheetPr filterMode="false">
    <pageSetUpPr fitToPage="false"/>
  </sheetPr>
  <dimension ref="A1:AO194"/>
  <sheetViews>
    <sheetView showFormulas="false" showGridLines="true" showRowColHeaders="true" showZeros="true" rightToLeft="false" tabSelected="false" showOutlineSymbols="true" defaultGridColor="false" view="normal" topLeftCell="A137" colorId="26" zoomScale="75" zoomScaleNormal="75" zoomScalePageLayoutView="100" workbookViewId="0">
      <selection pane="topLeft" activeCell="H157" activeCellId="0" sqref="H157"/>
    </sheetView>
  </sheetViews>
  <sheetFormatPr defaultRowHeight="14.15" zeroHeight="false" outlineLevelRow="0" outlineLevelCol="0"/>
  <cols>
    <col collapsed="false" customWidth="true" hidden="false" outlineLevel="0" max="1025" min="1" style="615" width="10.5"/>
  </cols>
  <sheetData>
    <row r="1" customFormat="false" ht="14.15" hidden="false" customHeight="true" outlineLevel="0" collapsed="false">
      <c r="A1" s="616" t="s">
        <v>610</v>
      </c>
      <c r="K1" s="616" t="s">
        <v>611</v>
      </c>
      <c r="U1" s="615" t="s">
        <v>612</v>
      </c>
    </row>
    <row r="2" customFormat="false" ht="14.15" hidden="false" customHeight="true" outlineLevel="0" collapsed="false">
      <c r="A2" s="617"/>
      <c r="B2" s="618" t="s">
        <v>230</v>
      </c>
      <c r="C2" s="618"/>
      <c r="D2" s="618"/>
      <c r="E2" s="618"/>
      <c r="F2" s="618"/>
      <c r="G2" s="618"/>
      <c r="H2" s="618"/>
      <c r="I2" s="618"/>
      <c r="J2" s="618"/>
      <c r="K2" s="617"/>
      <c r="L2" s="618" t="s">
        <v>230</v>
      </c>
      <c r="M2" s="618"/>
      <c r="N2" s="618"/>
      <c r="O2" s="618"/>
      <c r="P2" s="618"/>
      <c r="Q2" s="618"/>
      <c r="R2" s="618"/>
      <c r="S2" s="618"/>
      <c r="T2" s="618"/>
      <c r="U2" s="617"/>
      <c r="V2" s="618" t="s">
        <v>230</v>
      </c>
      <c r="W2" s="618"/>
      <c r="X2" s="618"/>
      <c r="Y2" s="618"/>
      <c r="Z2" s="618"/>
      <c r="AA2" s="618"/>
      <c r="AB2" s="618"/>
      <c r="AC2" s="618"/>
      <c r="AD2" s="618"/>
    </row>
    <row r="3" customFormat="false" ht="14.15" hidden="false" customHeight="true" outlineLevel="0" collapsed="false">
      <c r="A3" s="619" t="s">
        <v>584</v>
      </c>
      <c r="B3" s="620" t="n">
        <v>23</v>
      </c>
      <c r="C3" s="620" t="n">
        <v>24</v>
      </c>
      <c r="D3" s="620" t="n">
        <v>25</v>
      </c>
      <c r="E3" s="620" t="n">
        <v>26</v>
      </c>
      <c r="F3" s="620" t="n">
        <v>27</v>
      </c>
      <c r="G3" s="620" t="n">
        <v>28</v>
      </c>
      <c r="H3" s="620" t="n">
        <v>29</v>
      </c>
      <c r="I3" s="620" t="n">
        <v>30</v>
      </c>
      <c r="J3" s="621" t="n">
        <v>31</v>
      </c>
      <c r="K3" s="619" t="s">
        <v>584</v>
      </c>
      <c r="L3" s="620" t="n">
        <v>23</v>
      </c>
      <c r="M3" s="620" t="n">
        <v>24</v>
      </c>
      <c r="N3" s="620" t="n">
        <v>25</v>
      </c>
      <c r="O3" s="620" t="n">
        <v>26</v>
      </c>
      <c r="P3" s="620" t="n">
        <v>27</v>
      </c>
      <c r="Q3" s="620" t="n">
        <v>28</v>
      </c>
      <c r="R3" s="620" t="n">
        <v>29</v>
      </c>
      <c r="S3" s="620" t="n">
        <v>30</v>
      </c>
      <c r="T3" s="621" t="n">
        <v>31</v>
      </c>
      <c r="U3" s="619" t="s">
        <v>584</v>
      </c>
      <c r="V3" s="620" t="n">
        <v>23</v>
      </c>
      <c r="W3" s="620" t="n">
        <v>24</v>
      </c>
      <c r="X3" s="620" t="n">
        <v>25</v>
      </c>
      <c r="Y3" s="620" t="n">
        <v>26</v>
      </c>
      <c r="Z3" s="620" t="n">
        <v>27</v>
      </c>
      <c r="AA3" s="620" t="n">
        <v>28</v>
      </c>
      <c r="AB3" s="620" t="n">
        <v>29</v>
      </c>
      <c r="AC3" s="620" t="n">
        <v>30</v>
      </c>
      <c r="AD3" s="621" t="n">
        <v>31</v>
      </c>
    </row>
    <row r="4" customFormat="false" ht="14.15" hidden="false" customHeight="true" outlineLevel="0" collapsed="false">
      <c r="A4" s="619" t="n">
        <v>0.23</v>
      </c>
      <c r="B4" s="620" t="n">
        <v>116</v>
      </c>
      <c r="C4" s="620"/>
      <c r="D4" s="620"/>
      <c r="E4" s="620"/>
      <c r="F4" s="620"/>
      <c r="G4" s="620"/>
      <c r="H4" s="620"/>
      <c r="I4" s="620"/>
      <c r="J4" s="621"/>
      <c r="K4" s="619" t="n">
        <v>0.23</v>
      </c>
      <c r="L4" s="620"/>
      <c r="M4" s="620"/>
      <c r="N4" s="620"/>
      <c r="O4" s="620"/>
      <c r="P4" s="620"/>
      <c r="Q4" s="620"/>
      <c r="R4" s="620"/>
      <c r="S4" s="620"/>
      <c r="T4" s="621"/>
      <c r="U4" s="619" t="n">
        <v>0.23</v>
      </c>
      <c r="V4" s="620"/>
      <c r="W4" s="620"/>
      <c r="X4" s="620"/>
      <c r="Y4" s="620"/>
      <c r="Z4" s="620"/>
      <c r="AA4" s="620"/>
      <c r="AB4" s="620"/>
      <c r="AC4" s="620"/>
      <c r="AD4" s="621"/>
    </row>
    <row r="5" customFormat="false" ht="14.15" hidden="false" customHeight="true" outlineLevel="0" collapsed="false">
      <c r="A5" s="619" t="n">
        <v>0.24</v>
      </c>
      <c r="B5" s="620" t="n">
        <v>121</v>
      </c>
      <c r="C5" s="620" t="n">
        <v>124</v>
      </c>
      <c r="D5" s="620"/>
      <c r="E5" s="620"/>
      <c r="F5" s="620"/>
      <c r="G5" s="620"/>
      <c r="H5" s="620"/>
      <c r="I5" s="620"/>
      <c r="J5" s="621"/>
      <c r="K5" s="619" t="n">
        <v>0.24</v>
      </c>
      <c r="L5" s="620"/>
      <c r="M5" s="620"/>
      <c r="N5" s="620"/>
      <c r="O5" s="620"/>
      <c r="P5" s="620"/>
      <c r="Q5" s="620"/>
      <c r="R5" s="620"/>
      <c r="S5" s="620"/>
      <c r="T5" s="621"/>
      <c r="U5" s="619" t="n">
        <v>0.24</v>
      </c>
      <c r="V5" s="620"/>
      <c r="W5" s="620"/>
      <c r="X5" s="620"/>
      <c r="Y5" s="620"/>
      <c r="Z5" s="620"/>
      <c r="AA5" s="620"/>
      <c r="AB5" s="620"/>
      <c r="AC5" s="620"/>
      <c r="AD5" s="621"/>
    </row>
    <row r="6" customFormat="false" ht="14.15" hidden="false" customHeight="true" outlineLevel="0" collapsed="false">
      <c r="A6" s="619" t="n">
        <v>0.25</v>
      </c>
      <c r="B6" s="620" t="n">
        <v>126</v>
      </c>
      <c r="C6" s="620" t="n">
        <v>129</v>
      </c>
      <c r="D6" s="620" t="n">
        <v>131</v>
      </c>
      <c r="E6" s="620"/>
      <c r="F6" s="620"/>
      <c r="G6" s="620"/>
      <c r="H6" s="620"/>
      <c r="I6" s="620"/>
      <c r="J6" s="621"/>
      <c r="K6" s="619" t="n">
        <v>0.25</v>
      </c>
      <c r="L6" s="620"/>
      <c r="M6" s="620"/>
      <c r="N6" s="620"/>
      <c r="O6" s="620"/>
      <c r="P6" s="620"/>
      <c r="Q6" s="620"/>
      <c r="R6" s="620"/>
      <c r="S6" s="620"/>
      <c r="T6" s="621"/>
      <c r="U6" s="619" t="n">
        <v>0.25</v>
      </c>
      <c r="V6" s="620"/>
      <c r="W6" s="620"/>
      <c r="X6" s="620"/>
      <c r="Y6" s="620"/>
      <c r="Z6" s="620"/>
      <c r="AA6" s="620"/>
      <c r="AB6" s="620"/>
      <c r="AC6" s="620"/>
      <c r="AD6" s="621"/>
    </row>
    <row r="7" customFormat="false" ht="14.15" hidden="false" customHeight="true" outlineLevel="0" collapsed="false">
      <c r="A7" s="619" t="n">
        <v>0.26</v>
      </c>
      <c r="B7" s="620" t="n">
        <v>130</v>
      </c>
      <c r="C7" s="620" t="n">
        <v>133</v>
      </c>
      <c r="D7" s="620" t="n">
        <v>135</v>
      </c>
      <c r="E7" s="620" t="n">
        <v>138</v>
      </c>
      <c r="F7" s="620"/>
      <c r="G7" s="620"/>
      <c r="H7" s="620"/>
      <c r="I7" s="620"/>
      <c r="J7" s="621"/>
      <c r="K7" s="619" t="n">
        <v>0.26</v>
      </c>
      <c r="L7" s="620"/>
      <c r="M7" s="620"/>
      <c r="N7" s="620"/>
      <c r="O7" s="620"/>
      <c r="P7" s="620"/>
      <c r="Q7" s="620"/>
      <c r="R7" s="620"/>
      <c r="S7" s="620"/>
      <c r="T7" s="621"/>
      <c r="U7" s="619" t="n">
        <v>0.26</v>
      </c>
      <c r="V7" s="620"/>
      <c r="W7" s="620"/>
      <c r="X7" s="620"/>
      <c r="Y7" s="620"/>
      <c r="Z7" s="620"/>
      <c r="AA7" s="620"/>
      <c r="AB7" s="620"/>
      <c r="AC7" s="620"/>
      <c r="AD7" s="621"/>
    </row>
    <row r="8" customFormat="false" ht="14.15" hidden="false" customHeight="true" outlineLevel="0" collapsed="false">
      <c r="A8" s="619" t="n">
        <v>0.27</v>
      </c>
      <c r="B8" s="620" t="n">
        <v>135</v>
      </c>
      <c r="C8" s="620" t="n">
        <v>138</v>
      </c>
      <c r="D8" s="620" t="n">
        <v>140</v>
      </c>
      <c r="E8" s="620" t="n">
        <v>142</v>
      </c>
      <c r="F8" s="620" t="n">
        <v>143</v>
      </c>
      <c r="G8" s="620"/>
      <c r="H8" s="620"/>
      <c r="I8" s="620"/>
      <c r="J8" s="621"/>
      <c r="K8" s="619" t="n">
        <v>0.27</v>
      </c>
      <c r="L8" s="620"/>
      <c r="M8" s="620"/>
      <c r="N8" s="620"/>
      <c r="O8" s="620"/>
      <c r="P8" s="620"/>
      <c r="Q8" s="620"/>
      <c r="R8" s="620"/>
      <c r="S8" s="620"/>
      <c r="T8" s="621"/>
      <c r="U8" s="619" t="n">
        <v>0.27</v>
      </c>
      <c r="V8" s="620"/>
      <c r="W8" s="620"/>
      <c r="X8" s="620"/>
      <c r="Y8" s="620"/>
      <c r="Z8" s="620"/>
      <c r="AA8" s="620"/>
      <c r="AB8" s="620"/>
      <c r="AC8" s="620"/>
      <c r="AD8" s="621"/>
    </row>
    <row r="9" customFormat="false" ht="14.15" hidden="false" customHeight="true" outlineLevel="0" collapsed="false">
      <c r="A9" s="619" t="n">
        <v>0.28</v>
      </c>
      <c r="B9" s="620" t="n">
        <v>140</v>
      </c>
      <c r="C9" s="620" t="n">
        <v>142</v>
      </c>
      <c r="D9" s="620" t="n">
        <v>144</v>
      </c>
      <c r="E9" s="620" t="n">
        <v>146</v>
      </c>
      <c r="F9" s="620" t="n">
        <v>147</v>
      </c>
      <c r="G9" s="620" t="n">
        <v>149</v>
      </c>
      <c r="H9" s="620"/>
      <c r="I9" s="620"/>
      <c r="J9" s="621"/>
      <c r="K9" s="619" t="n">
        <v>0.28</v>
      </c>
      <c r="L9" s="620"/>
      <c r="M9" s="620"/>
      <c r="N9" s="620" t="n">
        <v>149</v>
      </c>
      <c r="O9" s="620" t="n">
        <v>151</v>
      </c>
      <c r="P9" s="620" t="n">
        <v>154</v>
      </c>
      <c r="Q9" s="620"/>
      <c r="R9" s="620"/>
      <c r="S9" s="620"/>
      <c r="T9" s="621"/>
      <c r="U9" s="619" t="n">
        <v>0.28</v>
      </c>
      <c r="V9" s="620"/>
      <c r="W9" s="620"/>
      <c r="X9" s="620" t="n">
        <v>150</v>
      </c>
      <c r="Y9" s="620" t="n">
        <v>155</v>
      </c>
      <c r="Z9" s="620" t="n">
        <v>159</v>
      </c>
      <c r="AA9" s="620"/>
      <c r="AB9" s="620"/>
      <c r="AC9" s="620"/>
      <c r="AD9" s="621"/>
    </row>
    <row r="10" customFormat="false" ht="14.15" hidden="false" customHeight="true" outlineLevel="0" collapsed="false">
      <c r="A10" s="619" t="n">
        <v>0.29</v>
      </c>
      <c r="B10" s="620" t="n">
        <v>144</v>
      </c>
      <c r="C10" s="620" t="n">
        <v>146</v>
      </c>
      <c r="D10" s="620" t="n">
        <v>148</v>
      </c>
      <c r="E10" s="620" t="n">
        <v>150</v>
      </c>
      <c r="F10" s="620" t="n">
        <v>151</v>
      </c>
      <c r="G10" s="620" t="n">
        <v>153</v>
      </c>
      <c r="H10" s="620" t="n">
        <v>154</v>
      </c>
      <c r="I10" s="620"/>
      <c r="J10" s="621"/>
      <c r="K10" s="619" t="n">
        <v>0.29</v>
      </c>
      <c r="L10" s="620"/>
      <c r="M10" s="620"/>
      <c r="N10" s="620" t="n">
        <v>154</v>
      </c>
      <c r="O10" s="620" t="n">
        <v>156</v>
      </c>
      <c r="P10" s="620" t="n">
        <v>158</v>
      </c>
      <c r="Q10" s="620" t="n">
        <v>159</v>
      </c>
      <c r="R10" s="620"/>
      <c r="S10" s="620"/>
      <c r="T10" s="621"/>
      <c r="U10" s="619" t="n">
        <v>0.29</v>
      </c>
      <c r="V10" s="620"/>
      <c r="W10" s="620"/>
      <c r="X10" s="620" t="n">
        <v>155</v>
      </c>
      <c r="Y10" s="620" t="n">
        <v>160</v>
      </c>
      <c r="Z10" s="620" t="n">
        <v>164</v>
      </c>
      <c r="AA10" s="620" t="n">
        <v>168</v>
      </c>
      <c r="AB10" s="620"/>
      <c r="AC10" s="620"/>
      <c r="AD10" s="621"/>
    </row>
    <row r="11" customFormat="false" ht="14.15" hidden="false" customHeight="true" outlineLevel="0" collapsed="false">
      <c r="A11" s="619" t="n">
        <v>0.3</v>
      </c>
      <c r="B11" s="620" t="n">
        <v>149</v>
      </c>
      <c r="C11" s="620" t="n">
        <v>151</v>
      </c>
      <c r="D11" s="620" t="n">
        <v>153</v>
      </c>
      <c r="E11" s="620" t="n">
        <v>155</v>
      </c>
      <c r="F11" s="620" t="n">
        <v>156</v>
      </c>
      <c r="G11" s="620" t="n">
        <v>157</v>
      </c>
      <c r="H11" s="620" t="n">
        <v>158</v>
      </c>
      <c r="I11" s="620" t="n">
        <v>159</v>
      </c>
      <c r="J11" s="621"/>
      <c r="K11" s="619" t="n">
        <v>0.3</v>
      </c>
      <c r="L11" s="620"/>
      <c r="M11" s="620"/>
      <c r="N11" s="620" t="n">
        <v>158</v>
      </c>
      <c r="O11" s="620" t="n">
        <v>160</v>
      </c>
      <c r="P11" s="620" t="n">
        <v>162</v>
      </c>
      <c r="Q11" s="620" t="n">
        <v>162</v>
      </c>
      <c r="R11" s="620" t="n">
        <v>163</v>
      </c>
      <c r="S11" s="620"/>
      <c r="T11" s="621"/>
      <c r="U11" s="619" t="n">
        <v>0.3</v>
      </c>
      <c r="V11" s="620"/>
      <c r="W11" s="620"/>
      <c r="X11" s="620" t="n">
        <v>160</v>
      </c>
      <c r="Y11" s="620" t="n">
        <v>164</v>
      </c>
      <c r="Z11" s="620" t="n">
        <v>168</v>
      </c>
      <c r="AA11" s="620" t="n">
        <v>172</v>
      </c>
      <c r="AB11" s="620" t="n">
        <v>176</v>
      </c>
      <c r="AC11" s="620"/>
      <c r="AD11" s="621"/>
    </row>
    <row r="12" customFormat="false" ht="14.15" hidden="false" customHeight="true" outlineLevel="0" collapsed="false">
      <c r="A12" s="619" t="n">
        <v>0.31</v>
      </c>
      <c r="B12" s="620" t="n">
        <v>154</v>
      </c>
      <c r="C12" s="620" t="n">
        <v>156</v>
      </c>
      <c r="D12" s="620" t="n">
        <v>157</v>
      </c>
      <c r="E12" s="620" t="n">
        <v>159</v>
      </c>
      <c r="F12" s="620" t="n">
        <v>160</v>
      </c>
      <c r="G12" s="620" t="n">
        <v>161</v>
      </c>
      <c r="H12" s="620" t="n">
        <v>162</v>
      </c>
      <c r="I12" s="620" t="n">
        <v>163</v>
      </c>
      <c r="J12" s="621" t="n">
        <v>164</v>
      </c>
      <c r="K12" s="619" t="n">
        <v>0.31</v>
      </c>
      <c r="L12" s="620"/>
      <c r="M12" s="620"/>
      <c r="N12" s="620" t="n">
        <v>163</v>
      </c>
      <c r="O12" s="620" t="n">
        <v>164</v>
      </c>
      <c r="P12" s="620" t="n">
        <v>166</v>
      </c>
      <c r="Q12" s="620" t="n">
        <v>166</v>
      </c>
      <c r="R12" s="620" t="n">
        <v>167</v>
      </c>
      <c r="S12" s="620" t="n">
        <v>167</v>
      </c>
      <c r="T12" s="621"/>
      <c r="U12" s="619" t="n">
        <v>0.31</v>
      </c>
      <c r="V12" s="620"/>
      <c r="W12" s="620"/>
      <c r="X12" s="620" t="n">
        <v>165</v>
      </c>
      <c r="Y12" s="620" t="n">
        <v>168</v>
      </c>
      <c r="Z12" s="620" t="n">
        <v>172</v>
      </c>
      <c r="AA12" s="620" t="n">
        <v>174</v>
      </c>
      <c r="AB12" s="620" t="n">
        <v>180</v>
      </c>
      <c r="AC12" s="620" t="n">
        <v>182</v>
      </c>
      <c r="AD12" s="621"/>
    </row>
    <row r="13" customFormat="false" ht="14.15" hidden="false" customHeight="true" outlineLevel="0" collapsed="false">
      <c r="A13" s="619" t="n">
        <v>0.32</v>
      </c>
      <c r="B13" s="620" t="n">
        <v>158</v>
      </c>
      <c r="C13" s="620" t="n">
        <v>160</v>
      </c>
      <c r="D13" s="620" t="n">
        <v>162</v>
      </c>
      <c r="E13" s="620" t="n">
        <v>163</v>
      </c>
      <c r="F13" s="620" t="n">
        <v>164</v>
      </c>
      <c r="G13" s="620" t="n">
        <v>166</v>
      </c>
      <c r="H13" s="620" t="n">
        <v>167</v>
      </c>
      <c r="I13" s="620" t="n">
        <v>168</v>
      </c>
      <c r="J13" s="621" t="n">
        <v>168</v>
      </c>
      <c r="K13" s="619" t="n">
        <v>0.32</v>
      </c>
      <c r="L13" s="620"/>
      <c r="M13" s="620"/>
      <c r="N13" s="620" t="n">
        <v>167</v>
      </c>
      <c r="O13" s="620" t="n">
        <v>169</v>
      </c>
      <c r="P13" s="620" t="n">
        <v>171</v>
      </c>
      <c r="Q13" s="620" t="n">
        <v>171</v>
      </c>
      <c r="R13" s="620" t="n">
        <v>171</v>
      </c>
      <c r="S13" s="620" t="n">
        <v>172</v>
      </c>
      <c r="T13" s="621" t="n">
        <v>172</v>
      </c>
      <c r="U13" s="619" t="n">
        <v>0.32</v>
      </c>
      <c r="V13" s="620"/>
      <c r="W13" s="620"/>
      <c r="X13" s="620" t="n">
        <v>169</v>
      </c>
      <c r="Y13" s="620" t="n">
        <v>173</v>
      </c>
      <c r="Z13" s="620" t="n">
        <v>177</v>
      </c>
      <c r="AA13" s="620" t="n">
        <v>181</v>
      </c>
      <c r="AB13" s="620" t="n">
        <v>184</v>
      </c>
      <c r="AC13" s="620" t="n">
        <v>186</v>
      </c>
      <c r="AD13" s="621" t="n">
        <v>188</v>
      </c>
    </row>
    <row r="14" customFormat="false" ht="14.15" hidden="false" customHeight="true" outlineLevel="0" collapsed="false">
      <c r="A14" s="619" t="n">
        <v>0.33</v>
      </c>
      <c r="B14" s="620" t="n">
        <v>163</v>
      </c>
      <c r="C14" s="620" t="n">
        <v>165</v>
      </c>
      <c r="D14" s="620" t="n">
        <v>166</v>
      </c>
      <c r="E14" s="620" t="n">
        <v>168</v>
      </c>
      <c r="F14" s="620" t="n">
        <v>169</v>
      </c>
      <c r="G14" s="620" t="n">
        <v>170</v>
      </c>
      <c r="H14" s="620" t="n">
        <v>171</v>
      </c>
      <c r="I14" s="620" t="n">
        <v>173</v>
      </c>
      <c r="J14" s="621" t="n">
        <v>173</v>
      </c>
      <c r="K14" s="619" t="n">
        <v>0.33</v>
      </c>
      <c r="L14" s="620"/>
      <c r="M14" s="620"/>
      <c r="N14" s="620" t="n">
        <v>171</v>
      </c>
      <c r="O14" s="620" t="n">
        <v>173</v>
      </c>
      <c r="P14" s="620" t="n">
        <v>175</v>
      </c>
      <c r="Q14" s="620" t="n">
        <v>176</v>
      </c>
      <c r="R14" s="620" t="n">
        <v>176</v>
      </c>
      <c r="S14" s="620" t="n">
        <v>176</v>
      </c>
      <c r="T14" s="621" t="n">
        <v>176</v>
      </c>
      <c r="U14" s="619" t="n">
        <v>0.33</v>
      </c>
      <c r="V14" s="620"/>
      <c r="W14" s="620"/>
      <c r="X14" s="620" t="n">
        <v>174</v>
      </c>
      <c r="Y14" s="620" t="n">
        <v>178</v>
      </c>
      <c r="Z14" s="620" t="n">
        <v>181</v>
      </c>
      <c r="AA14" s="620" t="n">
        <v>185</v>
      </c>
      <c r="AB14" s="620" t="n">
        <v>188</v>
      </c>
      <c r="AC14" s="620" t="n">
        <v>190</v>
      </c>
      <c r="AD14" s="621" t="n">
        <v>192</v>
      </c>
    </row>
    <row r="15" customFormat="false" ht="14.15" hidden="false" customHeight="true" outlineLevel="0" collapsed="false">
      <c r="A15" s="619" t="n">
        <v>0.34</v>
      </c>
      <c r="B15" s="620" t="n">
        <v>168</v>
      </c>
      <c r="C15" s="620" t="n">
        <v>170</v>
      </c>
      <c r="D15" s="620" t="n">
        <v>171</v>
      </c>
      <c r="E15" s="620" t="n">
        <v>172</v>
      </c>
      <c r="F15" s="620" t="n">
        <v>173</v>
      </c>
      <c r="G15" s="620" t="n">
        <v>174</v>
      </c>
      <c r="H15" s="620" t="n">
        <v>175</v>
      </c>
      <c r="I15" s="620" t="n">
        <v>176</v>
      </c>
      <c r="J15" s="621" t="n">
        <v>177</v>
      </c>
      <c r="K15" s="619" t="n">
        <v>0.34</v>
      </c>
      <c r="L15" s="620"/>
      <c r="M15" s="620"/>
      <c r="N15" s="620" t="n">
        <v>176</v>
      </c>
      <c r="O15" s="620" t="n">
        <v>178</v>
      </c>
      <c r="P15" s="620" t="n">
        <v>179</v>
      </c>
      <c r="Q15" s="620" t="n">
        <v>179</v>
      </c>
      <c r="R15" s="620" t="n">
        <v>180</v>
      </c>
      <c r="S15" s="620" t="n">
        <v>180</v>
      </c>
      <c r="T15" s="621" t="n">
        <v>180</v>
      </c>
      <c r="U15" s="619" t="n">
        <v>0.34</v>
      </c>
      <c r="V15" s="620"/>
      <c r="W15" s="620"/>
      <c r="X15" s="620" t="n">
        <v>179</v>
      </c>
      <c r="Y15" s="620" t="n">
        <v>183</v>
      </c>
      <c r="Z15" s="620" t="n">
        <v>186</v>
      </c>
      <c r="AA15" s="620" t="n">
        <v>190</v>
      </c>
      <c r="AB15" s="620" t="n">
        <v>193</v>
      </c>
      <c r="AC15" s="620" t="n">
        <v>195</v>
      </c>
      <c r="AD15" s="621" t="n">
        <v>196</v>
      </c>
    </row>
    <row r="16" customFormat="false" ht="14.15" hidden="false" customHeight="true" outlineLevel="0" collapsed="false">
      <c r="A16" s="619" t="n">
        <v>0.35</v>
      </c>
      <c r="B16" s="620"/>
      <c r="C16" s="620" t="n">
        <v>174</v>
      </c>
      <c r="D16" s="620" t="n">
        <v>175</v>
      </c>
      <c r="E16" s="620" t="n">
        <v>176</v>
      </c>
      <c r="F16" s="620" t="n">
        <v>177</v>
      </c>
      <c r="G16" s="620" t="n">
        <v>178</v>
      </c>
      <c r="H16" s="620" t="n">
        <v>179</v>
      </c>
      <c r="I16" s="620" t="n">
        <v>180</v>
      </c>
      <c r="J16" s="621" t="n">
        <v>181</v>
      </c>
      <c r="K16" s="619" t="n">
        <v>0.35</v>
      </c>
      <c r="L16" s="620"/>
      <c r="M16" s="620"/>
      <c r="N16" s="620" t="n">
        <v>180</v>
      </c>
      <c r="O16" s="620" t="n">
        <v>181</v>
      </c>
      <c r="P16" s="620" t="n">
        <v>183</v>
      </c>
      <c r="Q16" s="620" t="n">
        <v>183</v>
      </c>
      <c r="R16" s="620" t="n">
        <v>184</v>
      </c>
      <c r="S16" s="620" t="n">
        <v>185</v>
      </c>
      <c r="T16" s="621" t="n">
        <v>185</v>
      </c>
      <c r="U16" s="619" t="n">
        <v>0.35</v>
      </c>
      <c r="V16" s="620"/>
      <c r="W16" s="620"/>
      <c r="X16" s="620" t="n">
        <v>184</v>
      </c>
      <c r="Y16" s="620" t="n">
        <v>187</v>
      </c>
      <c r="Z16" s="620" t="n">
        <v>190</v>
      </c>
      <c r="AA16" s="620" t="n">
        <v>194</v>
      </c>
      <c r="AB16" s="620" t="n">
        <v>197</v>
      </c>
      <c r="AC16" s="620" t="n">
        <v>199</v>
      </c>
      <c r="AD16" s="621" t="n">
        <v>201</v>
      </c>
    </row>
    <row r="17" customFormat="false" ht="14.15" hidden="false" customHeight="true" outlineLevel="0" collapsed="false">
      <c r="A17" s="619" t="n">
        <v>0.36</v>
      </c>
      <c r="B17" s="620"/>
      <c r="C17" s="620"/>
      <c r="D17" s="620" t="n">
        <v>179</v>
      </c>
      <c r="E17" s="620" t="n">
        <v>181</v>
      </c>
      <c r="F17" s="620" t="n">
        <v>182</v>
      </c>
      <c r="G17" s="620" t="n">
        <v>183</v>
      </c>
      <c r="H17" s="620" t="n">
        <v>184</v>
      </c>
      <c r="I17" s="620" t="n">
        <v>185</v>
      </c>
      <c r="J17" s="621" t="n">
        <v>185</v>
      </c>
      <c r="K17" s="619" t="n">
        <v>0.36</v>
      </c>
      <c r="L17" s="620"/>
      <c r="M17" s="620"/>
      <c r="N17" s="620" t="n">
        <v>185</v>
      </c>
      <c r="O17" s="620" t="n">
        <v>186</v>
      </c>
      <c r="P17" s="620" t="n">
        <v>187</v>
      </c>
      <c r="Q17" s="620" t="n">
        <v>187</v>
      </c>
      <c r="R17" s="620" t="n">
        <v>188</v>
      </c>
      <c r="S17" s="620" t="n">
        <v>188</v>
      </c>
      <c r="T17" s="621" t="n">
        <v>189</v>
      </c>
      <c r="U17" s="619" t="n">
        <v>0.36</v>
      </c>
      <c r="V17" s="620"/>
      <c r="W17" s="620"/>
      <c r="X17" s="620" t="n">
        <v>189</v>
      </c>
      <c r="Y17" s="620" t="n">
        <v>192</v>
      </c>
      <c r="Z17" s="620" t="n">
        <v>195</v>
      </c>
      <c r="AA17" s="620" t="n">
        <v>198</v>
      </c>
      <c r="AB17" s="620" t="n">
        <v>201</v>
      </c>
      <c r="AC17" s="620" t="n">
        <v>204</v>
      </c>
      <c r="AD17" s="621" t="n">
        <v>205</v>
      </c>
    </row>
    <row r="18" customFormat="false" ht="14.15" hidden="false" customHeight="true" outlineLevel="0" collapsed="false">
      <c r="A18" s="619" t="n">
        <v>0.37</v>
      </c>
      <c r="B18" s="620"/>
      <c r="C18" s="620"/>
      <c r="D18" s="620"/>
      <c r="E18" s="620" t="n">
        <v>185</v>
      </c>
      <c r="F18" s="620" t="n">
        <v>186</v>
      </c>
      <c r="G18" s="620" t="n">
        <v>187</v>
      </c>
      <c r="H18" s="620" t="n">
        <v>188</v>
      </c>
      <c r="I18" s="620" t="n">
        <v>189</v>
      </c>
      <c r="J18" s="621" t="n">
        <v>190</v>
      </c>
      <c r="K18" s="619" t="n">
        <v>0.37</v>
      </c>
      <c r="L18" s="620"/>
      <c r="M18" s="620"/>
      <c r="N18" s="620" t="n">
        <v>189</v>
      </c>
      <c r="O18" s="620" t="n">
        <v>190</v>
      </c>
      <c r="P18" s="620" t="n">
        <v>191</v>
      </c>
      <c r="Q18" s="620" t="n">
        <v>191</v>
      </c>
      <c r="R18" s="620" t="n">
        <v>192</v>
      </c>
      <c r="S18" s="620" t="n">
        <v>193</v>
      </c>
      <c r="T18" s="621" t="n">
        <v>193</v>
      </c>
      <c r="U18" s="619" t="n">
        <v>0.37</v>
      </c>
      <c r="V18" s="620"/>
      <c r="W18" s="620"/>
      <c r="X18" s="620" t="n">
        <v>193</v>
      </c>
      <c r="Y18" s="620" t="n">
        <v>196</v>
      </c>
      <c r="Z18" s="620" t="n">
        <v>199</v>
      </c>
      <c r="AA18" s="620" t="n">
        <v>202</v>
      </c>
      <c r="AB18" s="620" t="n">
        <v>205</v>
      </c>
      <c r="AC18" s="620" t="n">
        <v>207</v>
      </c>
      <c r="AD18" s="621" t="n">
        <v>209</v>
      </c>
    </row>
    <row r="19" customFormat="false" ht="14.15" hidden="false" customHeight="true" outlineLevel="0" collapsed="false">
      <c r="A19" s="619" t="n">
        <v>0.38</v>
      </c>
      <c r="B19" s="620"/>
      <c r="C19" s="620"/>
      <c r="D19" s="620"/>
      <c r="E19" s="620"/>
      <c r="F19" s="620" t="n">
        <v>190</v>
      </c>
      <c r="G19" s="620" t="n">
        <v>191</v>
      </c>
      <c r="H19" s="620" t="n">
        <v>192</v>
      </c>
      <c r="I19" s="620" t="n">
        <v>193</v>
      </c>
      <c r="J19" s="621" t="n">
        <v>194</v>
      </c>
      <c r="K19" s="619" t="n">
        <v>0.38</v>
      </c>
      <c r="L19" s="620"/>
      <c r="M19" s="620"/>
      <c r="N19" s="620" t="n">
        <v>193</v>
      </c>
      <c r="O19" s="620" t="n">
        <v>194</v>
      </c>
      <c r="P19" s="620" t="n">
        <v>196</v>
      </c>
      <c r="Q19" s="620" t="n">
        <v>196</v>
      </c>
      <c r="R19" s="620" t="n">
        <v>197</v>
      </c>
      <c r="S19" s="620" t="n">
        <v>197</v>
      </c>
      <c r="T19" s="621" t="n">
        <v>197</v>
      </c>
      <c r="U19" s="619" t="n">
        <v>0.38</v>
      </c>
      <c r="V19" s="620"/>
      <c r="W19" s="620"/>
      <c r="X19" s="620" t="n">
        <v>198</v>
      </c>
      <c r="Y19" s="620" t="n">
        <v>201</v>
      </c>
      <c r="Z19" s="620" t="n">
        <v>204</v>
      </c>
      <c r="AA19" s="620" t="n">
        <v>207</v>
      </c>
      <c r="AB19" s="620" t="n">
        <v>209</v>
      </c>
      <c r="AC19" s="620" t="n">
        <v>211</v>
      </c>
      <c r="AD19" s="621" t="n">
        <v>213</v>
      </c>
    </row>
    <row r="20" customFormat="false" ht="14.15" hidden="false" customHeight="true" outlineLevel="0" collapsed="false">
      <c r="A20" s="619" t="n">
        <v>0.39</v>
      </c>
      <c r="B20" s="620"/>
      <c r="C20" s="620"/>
      <c r="D20" s="620"/>
      <c r="E20" s="620"/>
      <c r="F20" s="620"/>
      <c r="G20" s="620" t="n">
        <v>196</v>
      </c>
      <c r="H20" s="620" t="n">
        <v>197</v>
      </c>
      <c r="I20" s="620" t="n">
        <v>198</v>
      </c>
      <c r="J20" s="621" t="n">
        <v>198</v>
      </c>
      <c r="K20" s="619" t="n">
        <v>0.39</v>
      </c>
      <c r="L20" s="620"/>
      <c r="M20" s="620"/>
      <c r="N20" s="620" t="n">
        <v>198</v>
      </c>
      <c r="O20" s="620" t="n">
        <v>199</v>
      </c>
      <c r="P20" s="620" t="n">
        <v>200</v>
      </c>
      <c r="Q20" s="620" t="n">
        <v>200</v>
      </c>
      <c r="R20" s="620" t="n">
        <v>201</v>
      </c>
      <c r="S20" s="620" t="n">
        <v>201</v>
      </c>
      <c r="T20" s="621" t="n">
        <v>202</v>
      </c>
      <c r="U20" s="619" t="n">
        <v>0.39</v>
      </c>
      <c r="V20" s="620"/>
      <c r="W20" s="620"/>
      <c r="X20" s="620" t="n">
        <v>203</v>
      </c>
      <c r="Y20" s="620" t="n">
        <v>206</v>
      </c>
      <c r="Z20" s="620" t="n">
        <v>208</v>
      </c>
      <c r="AA20" s="620" t="n">
        <v>211</v>
      </c>
      <c r="AB20" s="620" t="n">
        <v>214</v>
      </c>
      <c r="AC20" s="620" t="n">
        <v>216</v>
      </c>
      <c r="AD20" s="621" t="n">
        <v>217</v>
      </c>
    </row>
    <row r="21" customFormat="false" ht="14.15" hidden="false" customHeight="true" outlineLevel="0" collapsed="false">
      <c r="A21" s="619" t="n">
        <v>0.4</v>
      </c>
      <c r="B21" s="620"/>
      <c r="C21" s="620"/>
      <c r="D21" s="620"/>
      <c r="E21" s="620"/>
      <c r="F21" s="620"/>
      <c r="G21" s="620"/>
      <c r="H21" s="620" t="n">
        <v>201</v>
      </c>
      <c r="I21" s="620" t="n">
        <v>202</v>
      </c>
      <c r="J21" s="621" t="n">
        <v>203</v>
      </c>
      <c r="K21" s="619" t="n">
        <v>0.4</v>
      </c>
      <c r="L21" s="620"/>
      <c r="M21" s="620"/>
      <c r="N21" s="620" t="n">
        <v>202</v>
      </c>
      <c r="O21" s="620" t="n">
        <v>203</v>
      </c>
      <c r="P21" s="620" t="n">
        <v>204</v>
      </c>
      <c r="Q21" s="620" t="n">
        <v>204</v>
      </c>
      <c r="R21" s="620" t="n">
        <v>205</v>
      </c>
      <c r="S21" s="620" t="n">
        <v>205</v>
      </c>
      <c r="T21" s="621" t="n">
        <v>206</v>
      </c>
      <c r="U21" s="619" t="n">
        <v>0.4</v>
      </c>
      <c r="V21" s="620"/>
      <c r="W21" s="620"/>
      <c r="X21" s="620" t="n">
        <v>208</v>
      </c>
      <c r="Y21" s="620" t="n">
        <v>211</v>
      </c>
      <c r="Z21" s="620" t="n">
        <v>213</v>
      </c>
      <c r="AA21" s="620" t="n">
        <v>216</v>
      </c>
      <c r="AB21" s="620" t="n">
        <v>218</v>
      </c>
      <c r="AC21" s="620" t="n">
        <v>220</v>
      </c>
      <c r="AD21" s="621" t="n">
        <v>221</v>
      </c>
    </row>
    <row r="22" customFormat="false" ht="14.15" hidden="false" customHeight="true" outlineLevel="0" collapsed="false">
      <c r="A22" s="619" t="n">
        <v>0.41</v>
      </c>
      <c r="B22" s="620"/>
      <c r="C22" s="620"/>
      <c r="D22" s="620"/>
      <c r="E22" s="620"/>
      <c r="F22" s="620"/>
      <c r="G22" s="620"/>
      <c r="H22" s="620"/>
      <c r="I22" s="620" t="n">
        <v>206</v>
      </c>
      <c r="J22" s="621" t="n">
        <v>207</v>
      </c>
      <c r="K22" s="619" t="n">
        <v>0.41</v>
      </c>
      <c r="L22" s="620"/>
      <c r="M22" s="620"/>
      <c r="N22" s="620" t="n">
        <v>206</v>
      </c>
      <c r="O22" s="620" t="n">
        <v>207</v>
      </c>
      <c r="P22" s="620" t="n">
        <v>208</v>
      </c>
      <c r="Q22" s="620" t="n">
        <v>208</v>
      </c>
      <c r="R22" s="620" t="n">
        <v>209</v>
      </c>
      <c r="S22" s="620" t="n">
        <v>209</v>
      </c>
      <c r="T22" s="621" t="n">
        <v>210</v>
      </c>
      <c r="U22" s="619" t="n">
        <v>0.41</v>
      </c>
      <c r="V22" s="620"/>
      <c r="W22" s="620"/>
      <c r="X22" s="620" t="n">
        <v>213</v>
      </c>
      <c r="Y22" s="620" t="n">
        <v>215</v>
      </c>
      <c r="Z22" s="620" t="n">
        <v>217</v>
      </c>
      <c r="AA22" s="620" t="n">
        <v>220</v>
      </c>
      <c r="AB22" s="620" t="n">
        <v>222</v>
      </c>
      <c r="AC22" s="620" t="n">
        <v>224</v>
      </c>
      <c r="AD22" s="621" t="n">
        <v>225</v>
      </c>
    </row>
    <row r="23" customFormat="false" ht="14.15" hidden="false" customHeight="true" outlineLevel="0" collapsed="false">
      <c r="A23" s="622" t="n">
        <v>0.42</v>
      </c>
      <c r="B23" s="623"/>
      <c r="C23" s="623"/>
      <c r="D23" s="623"/>
      <c r="E23" s="623"/>
      <c r="F23" s="623"/>
      <c r="G23" s="623"/>
      <c r="H23" s="623"/>
      <c r="I23" s="623"/>
      <c r="J23" s="624" t="n">
        <v>211</v>
      </c>
      <c r="K23" s="622" t="n">
        <v>0.42</v>
      </c>
      <c r="L23" s="623"/>
      <c r="M23" s="623"/>
      <c r="N23" s="623" t="n">
        <v>211</v>
      </c>
      <c r="O23" s="623" t="n">
        <v>211</v>
      </c>
      <c r="P23" s="623" t="n">
        <v>212</v>
      </c>
      <c r="Q23" s="623" t="n">
        <v>212</v>
      </c>
      <c r="R23" s="623" t="n">
        <v>213</v>
      </c>
      <c r="S23" s="623" t="n">
        <v>213</v>
      </c>
      <c r="T23" s="624" t="n">
        <v>214</v>
      </c>
      <c r="U23" s="622" t="n">
        <v>0.42</v>
      </c>
      <c r="V23" s="623"/>
      <c r="W23" s="623"/>
      <c r="X23" s="623" t="n">
        <v>218</v>
      </c>
      <c r="Y23" s="623" t="n">
        <v>220</v>
      </c>
      <c r="Z23" s="623" t="n">
        <v>222</v>
      </c>
      <c r="AA23" s="623" t="n">
        <v>224</v>
      </c>
      <c r="AB23" s="623" t="n">
        <v>226</v>
      </c>
      <c r="AC23" s="623" t="n">
        <v>228</v>
      </c>
      <c r="AD23" s="624" t="n">
        <v>229</v>
      </c>
    </row>
    <row r="25" customFormat="false" ht="14.15" hidden="false" customHeight="true" outlineLevel="0" collapsed="false">
      <c r="A25" s="616" t="s">
        <v>613</v>
      </c>
      <c r="N25" s="616" t="s">
        <v>614</v>
      </c>
      <c r="AB25" s="84"/>
      <c r="AC25" s="84"/>
      <c r="AD25" s="84"/>
      <c r="AE25" s="84"/>
      <c r="AF25" s="84"/>
      <c r="AG25" s="84"/>
      <c r="AH25" s="84"/>
      <c r="AI25" s="84"/>
      <c r="AJ25" s="84"/>
      <c r="AK25" s="84"/>
      <c r="AL25" s="84"/>
      <c r="AM25" s="84"/>
      <c r="AN25" s="84"/>
      <c r="AO25" s="84"/>
    </row>
    <row r="26" customFormat="false" ht="14.15" hidden="false" customHeight="true" outlineLevel="0" collapsed="false">
      <c r="A26" s="617"/>
      <c r="B26" s="625" t="s">
        <v>230</v>
      </c>
      <c r="C26" s="625"/>
      <c r="D26" s="625"/>
      <c r="E26" s="625"/>
      <c r="F26" s="625"/>
      <c r="G26" s="625"/>
      <c r="H26" s="625"/>
      <c r="I26" s="625"/>
      <c r="J26" s="625"/>
      <c r="K26" s="625"/>
      <c r="L26" s="625"/>
      <c r="M26" s="626"/>
      <c r="N26" s="617"/>
      <c r="O26" s="618" t="s">
        <v>230</v>
      </c>
      <c r="P26" s="618"/>
      <c r="Q26" s="618"/>
      <c r="R26" s="618"/>
      <c r="S26" s="618"/>
      <c r="T26" s="618"/>
      <c r="U26" s="618"/>
      <c r="V26" s="618"/>
      <c r="W26" s="618"/>
      <c r="X26" s="618"/>
      <c r="Y26" s="618"/>
      <c r="Z26" s="618"/>
      <c r="AA26" s="618"/>
      <c r="AB26" s="84"/>
      <c r="AC26" s="84"/>
      <c r="AD26" s="84"/>
      <c r="AE26" s="84"/>
      <c r="AF26" s="84"/>
      <c r="AG26" s="84"/>
      <c r="AH26" s="84"/>
      <c r="AI26" s="84"/>
      <c r="AJ26" s="84"/>
      <c r="AK26" s="84"/>
      <c r="AL26" s="84"/>
      <c r="AM26" s="84"/>
      <c r="AN26" s="84"/>
      <c r="AO26" s="84"/>
    </row>
    <row r="27" customFormat="false" ht="14.15" hidden="false" customHeight="true" outlineLevel="0" collapsed="false">
      <c r="A27" s="619" t="s">
        <v>584</v>
      </c>
      <c r="B27" s="620" t="n">
        <v>22</v>
      </c>
      <c r="C27" s="620" t="n">
        <v>23</v>
      </c>
      <c r="D27" s="620" t="n">
        <v>24</v>
      </c>
      <c r="E27" s="620" t="n">
        <v>25</v>
      </c>
      <c r="F27" s="620" t="n">
        <v>26</v>
      </c>
      <c r="G27" s="620" t="n">
        <v>27</v>
      </c>
      <c r="H27" s="620" t="n">
        <v>28</v>
      </c>
      <c r="I27" s="620" t="n">
        <v>29</v>
      </c>
      <c r="J27" s="620" t="n">
        <v>30</v>
      </c>
      <c r="K27" s="620" t="n">
        <v>31</v>
      </c>
      <c r="L27" s="620" t="n">
        <v>32</v>
      </c>
      <c r="M27" s="621" t="n">
        <v>33</v>
      </c>
      <c r="N27" s="619" t="s">
        <v>584</v>
      </c>
      <c r="O27" s="620" t="n">
        <v>27</v>
      </c>
      <c r="P27" s="620" t="n">
        <v>28</v>
      </c>
      <c r="Q27" s="620" t="n">
        <v>29</v>
      </c>
      <c r="R27" s="620" t="n">
        <v>30</v>
      </c>
      <c r="S27" s="620" t="n">
        <v>31</v>
      </c>
      <c r="T27" s="620" t="n">
        <v>32</v>
      </c>
      <c r="U27" s="620" t="n">
        <v>33</v>
      </c>
      <c r="V27" s="620" t="n">
        <v>34</v>
      </c>
      <c r="W27" s="620" t="n">
        <v>35</v>
      </c>
      <c r="X27" s="620" t="n">
        <v>36</v>
      </c>
      <c r="Y27" s="620" t="n">
        <v>37</v>
      </c>
      <c r="Z27" s="620" t="n">
        <v>38</v>
      </c>
      <c r="AA27" s="621" t="n">
        <v>39</v>
      </c>
      <c r="AB27" s="84"/>
      <c r="AC27" s="84"/>
      <c r="AD27" s="84"/>
      <c r="AE27" s="84"/>
      <c r="AF27" s="84"/>
      <c r="AG27" s="84"/>
      <c r="AH27" s="84"/>
      <c r="AI27" s="84"/>
      <c r="AJ27" s="84"/>
      <c r="AK27" s="84"/>
      <c r="AL27" s="84"/>
      <c r="AM27" s="84"/>
      <c r="AN27" s="84"/>
      <c r="AO27" s="84"/>
    </row>
    <row r="28" customFormat="false" ht="14.15" hidden="false" customHeight="true" outlineLevel="0" collapsed="false">
      <c r="A28" s="619" t="n">
        <v>0.3</v>
      </c>
      <c r="B28" s="620" t="n">
        <v>152</v>
      </c>
      <c r="C28" s="620" t="n">
        <v>157</v>
      </c>
      <c r="D28" s="620" t="n">
        <v>163</v>
      </c>
      <c r="E28" s="620" t="n">
        <v>166</v>
      </c>
      <c r="F28" s="620" t="n">
        <v>170</v>
      </c>
      <c r="G28" s="620" t="n">
        <v>173</v>
      </c>
      <c r="H28" s="620" t="n">
        <v>175</v>
      </c>
      <c r="I28" s="620" t="n">
        <v>177</v>
      </c>
      <c r="J28" s="620" t="n">
        <v>179</v>
      </c>
      <c r="K28" s="620" t="n">
        <v>182</v>
      </c>
      <c r="L28" s="620" t="n">
        <v>184</v>
      </c>
      <c r="M28" s="621" t="n">
        <v>187</v>
      </c>
      <c r="N28" s="619" t="n">
        <v>0.4</v>
      </c>
      <c r="O28" s="620" t="n">
        <v>222</v>
      </c>
      <c r="P28" s="620" t="n">
        <v>226</v>
      </c>
      <c r="Q28" s="620" t="n">
        <v>229</v>
      </c>
      <c r="R28" s="620" t="n">
        <v>231</v>
      </c>
      <c r="S28" s="620" t="n">
        <v>234</v>
      </c>
      <c r="T28" s="620" t="n">
        <v>236</v>
      </c>
      <c r="U28" s="620" t="n">
        <v>239</v>
      </c>
      <c r="V28" s="620" t="n">
        <v>241</v>
      </c>
      <c r="W28" s="620" t="n">
        <v>244</v>
      </c>
      <c r="X28" s="620" t="n">
        <v>246</v>
      </c>
      <c r="Y28" s="620" t="n">
        <v>248</v>
      </c>
      <c r="Z28" s="620" t="n">
        <v>250</v>
      </c>
      <c r="AA28" s="621" t="n">
        <v>252</v>
      </c>
      <c r="AB28" s="84"/>
      <c r="AC28" s="84"/>
      <c r="AD28" s="84"/>
      <c r="AE28" s="84"/>
      <c r="AF28" s="84"/>
      <c r="AG28" s="84"/>
      <c r="AH28" s="84"/>
      <c r="AI28" s="84"/>
      <c r="AJ28" s="84"/>
      <c r="AK28" s="84"/>
      <c r="AL28" s="84"/>
      <c r="AM28" s="84"/>
      <c r="AN28" s="84"/>
      <c r="AO28" s="84"/>
    </row>
    <row r="29" customFormat="false" ht="14.15" hidden="false" customHeight="true" outlineLevel="0" collapsed="false">
      <c r="A29" s="619" t="n">
        <v>0.325</v>
      </c>
      <c r="B29" s="620" t="n">
        <v>163</v>
      </c>
      <c r="C29" s="620" t="n">
        <v>169</v>
      </c>
      <c r="D29" s="620" t="n">
        <v>174</v>
      </c>
      <c r="E29" s="620" t="n">
        <v>177</v>
      </c>
      <c r="F29" s="620" t="n">
        <v>181</v>
      </c>
      <c r="G29" s="620" t="n">
        <v>183</v>
      </c>
      <c r="H29" s="620" t="n">
        <v>186</v>
      </c>
      <c r="I29" s="620" t="n">
        <v>188</v>
      </c>
      <c r="J29" s="620" t="n">
        <v>190</v>
      </c>
      <c r="K29" s="620" t="n">
        <v>192</v>
      </c>
      <c r="L29" s="620" t="n">
        <v>195</v>
      </c>
      <c r="M29" s="621" t="n">
        <v>197</v>
      </c>
      <c r="N29" s="619" t="n">
        <v>0.425</v>
      </c>
      <c r="O29" s="620" t="n">
        <v>233</v>
      </c>
      <c r="P29" s="620" t="n">
        <v>236</v>
      </c>
      <c r="Q29" s="620" t="n">
        <v>239</v>
      </c>
      <c r="R29" s="620" t="n">
        <v>242</v>
      </c>
      <c r="S29" s="620" t="n">
        <v>244</v>
      </c>
      <c r="T29" s="620" t="n">
        <v>246</v>
      </c>
      <c r="U29" s="620" t="n">
        <v>248</v>
      </c>
      <c r="V29" s="620" t="n">
        <v>251</v>
      </c>
      <c r="W29" s="620" t="n">
        <v>253</v>
      </c>
      <c r="X29" s="620" t="n">
        <v>256</v>
      </c>
      <c r="Y29" s="620" t="n">
        <v>258</v>
      </c>
      <c r="Z29" s="620" t="n">
        <v>260</v>
      </c>
      <c r="AA29" s="621" t="n">
        <v>262</v>
      </c>
      <c r="AB29" s="84"/>
      <c r="AC29" s="84"/>
      <c r="AD29" s="84"/>
      <c r="AE29" s="84"/>
      <c r="AF29" s="84"/>
      <c r="AG29" s="84"/>
      <c r="AH29" s="84"/>
      <c r="AI29" s="84"/>
      <c r="AJ29" s="84"/>
      <c r="AK29" s="84"/>
      <c r="AL29" s="84"/>
      <c r="AM29" s="84"/>
      <c r="AN29" s="84"/>
      <c r="AO29" s="84"/>
    </row>
    <row r="30" customFormat="false" ht="14.15" hidden="false" customHeight="true" outlineLevel="0" collapsed="false">
      <c r="A30" s="619" t="n">
        <v>0.35</v>
      </c>
      <c r="B30" s="620" t="n">
        <v>175</v>
      </c>
      <c r="C30" s="620" t="n">
        <v>180</v>
      </c>
      <c r="D30" s="620" t="n">
        <v>185</v>
      </c>
      <c r="E30" s="620" t="n">
        <v>188</v>
      </c>
      <c r="F30" s="620" t="n">
        <v>191</v>
      </c>
      <c r="G30" s="620" t="n">
        <v>194</v>
      </c>
      <c r="H30" s="620" t="n">
        <v>196</v>
      </c>
      <c r="I30" s="620" t="n">
        <v>198</v>
      </c>
      <c r="J30" s="620" t="n">
        <v>200</v>
      </c>
      <c r="K30" s="620" t="n">
        <v>202</v>
      </c>
      <c r="L30" s="620" t="n">
        <v>205</v>
      </c>
      <c r="M30" s="621" t="n">
        <v>207</v>
      </c>
      <c r="N30" s="619" t="n">
        <v>0.45</v>
      </c>
      <c r="O30" s="620" t="n">
        <v>244</v>
      </c>
      <c r="P30" s="620" t="n">
        <v>247</v>
      </c>
      <c r="Q30" s="620" t="n">
        <v>249</v>
      </c>
      <c r="R30" s="620" t="n">
        <v>252</v>
      </c>
      <c r="S30" s="620" t="n">
        <v>254</v>
      </c>
      <c r="T30" s="620" t="n">
        <v>256</v>
      </c>
      <c r="U30" s="620" t="n">
        <v>258</v>
      </c>
      <c r="V30" s="620" t="n">
        <v>260</v>
      </c>
      <c r="W30" s="620" t="n">
        <v>263</v>
      </c>
      <c r="X30" s="620" t="n">
        <v>265</v>
      </c>
      <c r="Y30" s="620" t="n">
        <v>267</v>
      </c>
      <c r="Z30" s="620" t="n">
        <v>269</v>
      </c>
      <c r="AA30" s="621" t="n">
        <v>271</v>
      </c>
      <c r="AB30" s="84"/>
      <c r="AC30" s="84"/>
      <c r="AD30" s="84"/>
      <c r="AE30" s="84"/>
      <c r="AF30" s="84"/>
      <c r="AG30" s="84"/>
      <c r="AH30" s="84"/>
      <c r="AI30" s="84"/>
      <c r="AJ30" s="84"/>
      <c r="AK30" s="84"/>
      <c r="AL30" s="84"/>
      <c r="AM30" s="84"/>
      <c r="AN30" s="84"/>
      <c r="AO30" s="84"/>
    </row>
    <row r="31" customFormat="false" ht="14.15" hidden="false" customHeight="true" outlineLevel="0" collapsed="false">
      <c r="A31" s="619" t="n">
        <v>0.375</v>
      </c>
      <c r="B31" s="620" t="n">
        <v>186</v>
      </c>
      <c r="C31" s="620" t="n">
        <v>191</v>
      </c>
      <c r="D31" s="620" t="n">
        <v>196</v>
      </c>
      <c r="E31" s="620" t="n">
        <v>199</v>
      </c>
      <c r="F31" s="620" t="n">
        <v>202</v>
      </c>
      <c r="G31" s="620" t="n">
        <v>205</v>
      </c>
      <c r="H31" s="620" t="n">
        <v>207</v>
      </c>
      <c r="I31" s="620" t="n">
        <v>209</v>
      </c>
      <c r="J31" s="620" t="n">
        <v>211</v>
      </c>
      <c r="K31" s="620" t="n">
        <v>213</v>
      </c>
      <c r="L31" s="620" t="n">
        <v>215</v>
      </c>
      <c r="M31" s="621" t="n">
        <v>218</v>
      </c>
      <c r="N31" s="619" t="n">
        <v>0.475</v>
      </c>
      <c r="O31" s="620" t="n">
        <v>254</v>
      </c>
      <c r="P31" s="620" t="n">
        <v>257</v>
      </c>
      <c r="Q31" s="620" t="n">
        <v>260</v>
      </c>
      <c r="R31" s="620" t="n">
        <v>262</v>
      </c>
      <c r="S31" s="620" t="n">
        <v>264</v>
      </c>
      <c r="T31" s="620" t="n">
        <v>266</v>
      </c>
      <c r="U31" s="620" t="n">
        <v>268</v>
      </c>
      <c r="V31" s="620" t="n">
        <v>270</v>
      </c>
      <c r="W31" s="620" t="n">
        <v>273</v>
      </c>
      <c r="X31" s="620" t="n">
        <v>275</v>
      </c>
      <c r="Y31" s="620" t="n">
        <v>277</v>
      </c>
      <c r="Z31" s="620" t="n">
        <v>279</v>
      </c>
      <c r="AA31" s="621" t="n">
        <v>281</v>
      </c>
      <c r="AB31" s="84"/>
      <c r="AC31" s="84"/>
      <c r="AD31" s="84"/>
      <c r="AE31" s="84"/>
      <c r="AF31" s="84"/>
      <c r="AG31" s="84"/>
      <c r="AH31" s="84"/>
      <c r="AI31" s="84"/>
      <c r="AJ31" s="84"/>
      <c r="AK31" s="84"/>
      <c r="AL31" s="84"/>
      <c r="AM31" s="84"/>
      <c r="AN31" s="84"/>
      <c r="AO31" s="84"/>
    </row>
    <row r="32" customFormat="false" ht="14.15" hidden="false" customHeight="true" outlineLevel="0" collapsed="false">
      <c r="A32" s="619" t="n">
        <v>0.4</v>
      </c>
      <c r="B32" s="620" t="n">
        <v>198</v>
      </c>
      <c r="C32" s="620" t="n">
        <v>203</v>
      </c>
      <c r="D32" s="620" t="n">
        <v>207</v>
      </c>
      <c r="E32" s="620" t="n">
        <v>210</v>
      </c>
      <c r="F32" s="620" t="n">
        <v>213</v>
      </c>
      <c r="G32" s="620" t="n">
        <v>215</v>
      </c>
      <c r="H32" s="620" t="n">
        <v>217</v>
      </c>
      <c r="I32" s="620" t="n">
        <v>219</v>
      </c>
      <c r="J32" s="620" t="n">
        <v>221</v>
      </c>
      <c r="K32" s="620" t="n">
        <v>223</v>
      </c>
      <c r="L32" s="620" t="n">
        <v>226</v>
      </c>
      <c r="M32" s="621" t="n">
        <v>228</v>
      </c>
      <c r="N32" s="619" t="n">
        <v>0.5</v>
      </c>
      <c r="O32" s="620" t="n">
        <v>265</v>
      </c>
      <c r="P32" s="620" t="n">
        <v>267</v>
      </c>
      <c r="Q32" s="620" t="n">
        <v>270</v>
      </c>
      <c r="R32" s="620" t="n">
        <v>272</v>
      </c>
      <c r="S32" s="620" t="n">
        <v>274</v>
      </c>
      <c r="T32" s="620" t="n">
        <v>276</v>
      </c>
      <c r="U32" s="620" t="n">
        <v>278</v>
      </c>
      <c r="V32" s="620" t="n">
        <v>280</v>
      </c>
      <c r="W32" s="620" t="n">
        <v>282</v>
      </c>
      <c r="X32" s="620" t="n">
        <v>284</v>
      </c>
      <c r="Y32" s="620" t="n">
        <v>286</v>
      </c>
      <c r="Z32" s="620" t="n">
        <v>288</v>
      </c>
      <c r="AA32" s="621" t="n">
        <v>290</v>
      </c>
      <c r="AB32" s="84"/>
      <c r="AC32" s="84"/>
      <c r="AD32" s="84"/>
      <c r="AE32" s="84"/>
      <c r="AF32" s="84"/>
      <c r="AG32" s="84"/>
      <c r="AH32" s="84"/>
      <c r="AI32" s="84"/>
      <c r="AJ32" s="84"/>
      <c r="AK32" s="84"/>
      <c r="AL32" s="84"/>
      <c r="AM32" s="84"/>
      <c r="AN32" s="84"/>
      <c r="AO32" s="84"/>
    </row>
    <row r="33" customFormat="false" ht="14.15" hidden="false" customHeight="true" outlineLevel="0" collapsed="false">
      <c r="A33" s="619" t="n">
        <v>0.425</v>
      </c>
      <c r="B33" s="620" t="n">
        <v>209</v>
      </c>
      <c r="C33" s="620" t="n">
        <v>214</v>
      </c>
      <c r="D33" s="620" t="n">
        <v>218</v>
      </c>
      <c r="E33" s="620" t="n">
        <v>221</v>
      </c>
      <c r="F33" s="620" t="n">
        <v>224</v>
      </c>
      <c r="G33" s="620" t="n">
        <v>226</v>
      </c>
      <c r="H33" s="620" t="n">
        <v>228</v>
      </c>
      <c r="I33" s="620" t="n">
        <v>230</v>
      </c>
      <c r="J33" s="620" t="n">
        <v>232</v>
      </c>
      <c r="K33" s="620" t="n">
        <v>234</v>
      </c>
      <c r="L33" s="620" t="n">
        <v>236</v>
      </c>
      <c r="M33" s="621" t="n">
        <v>238</v>
      </c>
      <c r="N33" s="619" t="n">
        <v>0.525</v>
      </c>
      <c r="O33" s="620" t="n">
        <v>275</v>
      </c>
      <c r="P33" s="620" t="n">
        <v>278</v>
      </c>
      <c r="Q33" s="620" t="n">
        <v>280</v>
      </c>
      <c r="R33" s="620" t="n">
        <v>282</v>
      </c>
      <c r="S33" s="620" t="n">
        <v>284</v>
      </c>
      <c r="T33" s="620" t="n">
        <v>286</v>
      </c>
      <c r="U33" s="620" t="n">
        <v>288</v>
      </c>
      <c r="V33" s="620" t="n">
        <v>290</v>
      </c>
      <c r="W33" s="620" t="n">
        <v>292</v>
      </c>
      <c r="X33" s="620" t="n">
        <v>294</v>
      </c>
      <c r="Y33" s="620" t="n">
        <v>296</v>
      </c>
      <c r="Z33" s="620" t="n">
        <v>298</v>
      </c>
      <c r="AA33" s="621" t="n">
        <v>300</v>
      </c>
      <c r="AB33" s="84"/>
      <c r="AC33" s="84"/>
      <c r="AD33" s="84"/>
      <c r="AE33" s="84"/>
      <c r="AF33" s="84"/>
      <c r="AG33" s="84"/>
      <c r="AH33" s="84"/>
      <c r="AI33" s="84"/>
      <c r="AJ33" s="84"/>
      <c r="AK33" s="84"/>
      <c r="AL33" s="84"/>
      <c r="AM33" s="84"/>
      <c r="AN33" s="84"/>
      <c r="AO33" s="84"/>
    </row>
    <row r="34" customFormat="false" ht="14.15" hidden="false" customHeight="true" outlineLevel="0" collapsed="false">
      <c r="A34" s="619" t="n">
        <v>0.45</v>
      </c>
      <c r="B34" s="620" t="n">
        <v>221</v>
      </c>
      <c r="C34" s="620" t="n">
        <v>226</v>
      </c>
      <c r="D34" s="620" t="n">
        <v>230</v>
      </c>
      <c r="E34" s="620" t="n">
        <v>232</v>
      </c>
      <c r="F34" s="620" t="n">
        <v>235</v>
      </c>
      <c r="G34" s="620" t="n">
        <v>237</v>
      </c>
      <c r="H34" s="620" t="n">
        <v>238</v>
      </c>
      <c r="I34" s="620" t="n">
        <v>240</v>
      </c>
      <c r="J34" s="620" t="n">
        <v>242</v>
      </c>
      <c r="K34" s="620" t="n">
        <v>244</v>
      </c>
      <c r="L34" s="620" t="n">
        <v>246</v>
      </c>
      <c r="M34" s="621" t="n">
        <v>248</v>
      </c>
      <c r="N34" s="619" t="n">
        <v>0.55</v>
      </c>
      <c r="O34" s="620" t="n">
        <v>286</v>
      </c>
      <c r="P34" s="620" t="n">
        <v>288</v>
      </c>
      <c r="Q34" s="620" t="n">
        <v>290</v>
      </c>
      <c r="R34" s="620" t="n">
        <v>292</v>
      </c>
      <c r="S34" s="620" t="n">
        <v>294</v>
      </c>
      <c r="T34" s="620" t="n">
        <v>296</v>
      </c>
      <c r="U34" s="620" t="n">
        <v>298</v>
      </c>
      <c r="V34" s="620" t="n">
        <v>299</v>
      </c>
      <c r="W34" s="620" t="n">
        <v>301</v>
      </c>
      <c r="X34" s="620" t="n">
        <v>303</v>
      </c>
      <c r="Y34" s="620" t="n">
        <v>305</v>
      </c>
      <c r="Z34" s="620" t="n">
        <v>307</v>
      </c>
      <c r="AA34" s="621" t="n">
        <v>309</v>
      </c>
      <c r="AB34" s="84"/>
      <c r="AC34" s="84"/>
      <c r="AD34" s="84"/>
      <c r="AE34" s="84"/>
      <c r="AF34" s="84"/>
      <c r="AG34" s="84"/>
      <c r="AH34" s="84"/>
      <c r="AI34" s="84"/>
      <c r="AJ34" s="84"/>
      <c r="AK34" s="84"/>
      <c r="AL34" s="84"/>
      <c r="AM34" s="84"/>
      <c r="AN34" s="84"/>
      <c r="AO34" s="84"/>
    </row>
    <row r="35" customFormat="false" ht="14.15" hidden="false" customHeight="true" outlineLevel="0" collapsed="false">
      <c r="A35" s="619" t="n">
        <v>0.475</v>
      </c>
      <c r="B35" s="620" t="n">
        <v>233</v>
      </c>
      <c r="C35" s="620" t="n">
        <v>237</v>
      </c>
      <c r="D35" s="620" t="n">
        <v>241</v>
      </c>
      <c r="E35" s="620" t="n">
        <v>243</v>
      </c>
      <c r="F35" s="620" t="n">
        <v>245</v>
      </c>
      <c r="G35" s="620" t="n">
        <v>247</v>
      </c>
      <c r="H35" s="620" t="n">
        <v>249</v>
      </c>
      <c r="I35" s="620" t="n">
        <v>251</v>
      </c>
      <c r="J35" s="620" t="n">
        <v>253</v>
      </c>
      <c r="K35" s="620" t="n">
        <v>254</v>
      </c>
      <c r="L35" s="620" t="n">
        <v>256</v>
      </c>
      <c r="M35" s="621" t="n">
        <v>258</v>
      </c>
      <c r="N35" s="619" t="n">
        <v>0.575</v>
      </c>
      <c r="O35" s="620" t="n">
        <v>296</v>
      </c>
      <c r="P35" s="620" t="n">
        <v>298</v>
      </c>
      <c r="Q35" s="620" t="n">
        <v>3090</v>
      </c>
      <c r="R35" s="620" t="n">
        <v>302</v>
      </c>
      <c r="S35" s="620" t="n">
        <v>304</v>
      </c>
      <c r="T35" s="620" t="n">
        <v>305</v>
      </c>
      <c r="U35" s="620" t="n">
        <v>307</v>
      </c>
      <c r="V35" s="620" t="n">
        <v>309</v>
      </c>
      <c r="W35" s="620" t="n">
        <v>311</v>
      </c>
      <c r="X35" s="620" t="n">
        <v>313</v>
      </c>
      <c r="Y35" s="620" t="n">
        <v>315</v>
      </c>
      <c r="Z35" s="620" t="n">
        <v>317</v>
      </c>
      <c r="AA35" s="621" t="n">
        <v>318</v>
      </c>
      <c r="AB35" s="84"/>
      <c r="AC35" s="84"/>
      <c r="AD35" s="84"/>
      <c r="AE35" s="84"/>
      <c r="AF35" s="84"/>
      <c r="AG35" s="84"/>
      <c r="AH35" s="84"/>
      <c r="AI35" s="84"/>
      <c r="AJ35" s="84"/>
      <c r="AK35" s="84"/>
      <c r="AL35" s="84"/>
      <c r="AM35" s="84"/>
      <c r="AN35" s="84"/>
      <c r="AO35" s="84"/>
    </row>
    <row r="36" customFormat="false" ht="14.15" hidden="false" customHeight="true" outlineLevel="0" collapsed="false">
      <c r="A36" s="619" t="n">
        <v>0.5</v>
      </c>
      <c r="B36" s="620" t="n">
        <v>244</v>
      </c>
      <c r="C36" s="620" t="n">
        <v>248</v>
      </c>
      <c r="D36" s="620" t="n">
        <v>252</v>
      </c>
      <c r="E36" s="620" t="n">
        <v>254</v>
      </c>
      <c r="F36" s="620" t="n">
        <v>256</v>
      </c>
      <c r="G36" s="620" t="n">
        <v>258</v>
      </c>
      <c r="H36" s="620" t="n">
        <v>260</v>
      </c>
      <c r="I36" s="620" t="n">
        <v>261</v>
      </c>
      <c r="J36" s="620" t="n">
        <v>263</v>
      </c>
      <c r="K36" s="620" t="n">
        <v>265</v>
      </c>
      <c r="L36" s="620" t="n">
        <v>267</v>
      </c>
      <c r="M36" s="621" t="n">
        <v>269</v>
      </c>
      <c r="N36" s="619" t="n">
        <v>0.6</v>
      </c>
      <c r="O36" s="620" t="n">
        <v>306</v>
      </c>
      <c r="P36" s="620" t="n">
        <v>308</v>
      </c>
      <c r="Q36" s="620" t="n">
        <v>310</v>
      </c>
      <c r="R36" s="620" t="n">
        <v>312</v>
      </c>
      <c r="S36" s="620" t="n">
        <v>313</v>
      </c>
      <c r="T36" s="620" t="n">
        <v>315</v>
      </c>
      <c r="U36" s="620" t="n">
        <v>317</v>
      </c>
      <c r="V36" s="620" t="n">
        <v>319</v>
      </c>
      <c r="W36" s="620" t="n">
        <v>320</v>
      </c>
      <c r="X36" s="620" t="n">
        <v>322</v>
      </c>
      <c r="Y36" s="620" t="n">
        <v>324</v>
      </c>
      <c r="Z36" s="620" t="n">
        <v>326</v>
      </c>
      <c r="AA36" s="621" t="n">
        <v>328</v>
      </c>
      <c r="AB36" s="84"/>
      <c r="AC36" s="84"/>
      <c r="AD36" s="84"/>
      <c r="AE36" s="84"/>
      <c r="AF36" s="84"/>
      <c r="AG36" s="84"/>
      <c r="AH36" s="84"/>
      <c r="AI36" s="84"/>
      <c r="AJ36" s="84"/>
      <c r="AK36" s="84"/>
      <c r="AL36" s="84"/>
      <c r="AM36" s="84"/>
      <c r="AN36" s="84"/>
      <c r="AO36" s="84"/>
    </row>
    <row r="37" customFormat="false" ht="14.15" hidden="false" customHeight="true" outlineLevel="0" collapsed="false">
      <c r="A37" s="619" t="n">
        <v>0.525</v>
      </c>
      <c r="B37" s="620" t="n">
        <v>256</v>
      </c>
      <c r="C37" s="620" t="n">
        <v>260</v>
      </c>
      <c r="D37" s="620" t="n">
        <v>263</v>
      </c>
      <c r="E37" s="620" t="n">
        <v>265</v>
      </c>
      <c r="F37" s="620" t="n">
        <v>267</v>
      </c>
      <c r="G37" s="620" t="n">
        <v>269</v>
      </c>
      <c r="H37" s="620" t="n">
        <v>270</v>
      </c>
      <c r="I37" s="620" t="n">
        <v>272</v>
      </c>
      <c r="J37" s="620" t="n">
        <v>273</v>
      </c>
      <c r="K37" s="620" t="n">
        <v>275</v>
      </c>
      <c r="L37" s="620" t="n">
        <v>277</v>
      </c>
      <c r="M37" s="621" t="n">
        <v>279</v>
      </c>
      <c r="N37" s="619" t="n">
        <v>0.625</v>
      </c>
      <c r="O37" s="620" t="n">
        <v>316</v>
      </c>
      <c r="P37" s="620" t="n">
        <v>318</v>
      </c>
      <c r="Q37" s="620" t="n">
        <v>320</v>
      </c>
      <c r="R37" s="620" t="n">
        <v>322</v>
      </c>
      <c r="S37" s="620" t="n">
        <v>323</v>
      </c>
      <c r="T37" s="620" t="n">
        <v>325</v>
      </c>
      <c r="U37" s="620" t="n">
        <v>326</v>
      </c>
      <c r="V37" s="620" t="n">
        <v>328</v>
      </c>
      <c r="W37" s="620" t="n">
        <v>330</v>
      </c>
      <c r="X37" s="620" t="n">
        <v>332</v>
      </c>
      <c r="Y37" s="620" t="n">
        <v>333</v>
      </c>
      <c r="Z37" s="620" t="n">
        <v>335</v>
      </c>
      <c r="AA37" s="621" t="n">
        <v>337</v>
      </c>
      <c r="AB37" s="84"/>
      <c r="AC37" s="84"/>
      <c r="AD37" s="84"/>
      <c r="AE37" s="84"/>
      <c r="AF37" s="84"/>
      <c r="AG37" s="84"/>
      <c r="AH37" s="84"/>
      <c r="AI37" s="84"/>
      <c r="AJ37" s="84"/>
      <c r="AK37" s="84"/>
      <c r="AL37" s="84"/>
      <c r="AM37" s="84"/>
      <c r="AN37" s="84"/>
      <c r="AO37" s="84"/>
    </row>
    <row r="38" customFormat="false" ht="14.15" hidden="false" customHeight="true" outlineLevel="0" collapsed="false">
      <c r="A38" s="619" t="n">
        <v>0.55</v>
      </c>
      <c r="B38" s="620" t="n">
        <v>267</v>
      </c>
      <c r="C38" s="620" t="n">
        <v>271</v>
      </c>
      <c r="D38" s="620" t="n">
        <v>274</v>
      </c>
      <c r="E38" s="620" t="n">
        <v>276</v>
      </c>
      <c r="F38" s="620" t="n">
        <v>278</v>
      </c>
      <c r="G38" s="620" t="n">
        <v>279</v>
      </c>
      <c r="H38" s="620" t="n">
        <v>281</v>
      </c>
      <c r="I38" s="620" t="n">
        <v>282</v>
      </c>
      <c r="J38" s="620" t="n">
        <v>284</v>
      </c>
      <c r="K38" s="620" t="n">
        <v>285</v>
      </c>
      <c r="L38" s="620" t="n">
        <v>287</v>
      </c>
      <c r="M38" s="621" t="n">
        <v>289</v>
      </c>
      <c r="N38" s="619" t="n">
        <v>0.65</v>
      </c>
      <c r="O38" s="620" t="n">
        <v>326</v>
      </c>
      <c r="P38" s="620" t="n">
        <v>328</v>
      </c>
      <c r="Q38" s="620" t="n">
        <v>330</v>
      </c>
      <c r="R38" s="620" t="n">
        <v>331</v>
      </c>
      <c r="S38" s="620" t="n">
        <v>333</v>
      </c>
      <c r="T38" s="620" t="n">
        <v>334</v>
      </c>
      <c r="U38" s="620" t="n">
        <v>336</v>
      </c>
      <c r="V38" s="620" t="n">
        <v>338</v>
      </c>
      <c r="W38" s="620" t="n">
        <v>339</v>
      </c>
      <c r="X38" s="620" t="n">
        <v>341</v>
      </c>
      <c r="Y38" s="620" t="n">
        <v>343</v>
      </c>
      <c r="Z38" s="620" t="n">
        <v>344</v>
      </c>
      <c r="AA38" s="621" t="n">
        <v>346</v>
      </c>
      <c r="AB38" s="84"/>
      <c r="AC38" s="84"/>
      <c r="AD38" s="84"/>
      <c r="AE38" s="84"/>
      <c r="AF38" s="84"/>
      <c r="AG38" s="84"/>
      <c r="AH38" s="84"/>
      <c r="AI38" s="84"/>
      <c r="AJ38" s="84"/>
      <c r="AK38" s="84"/>
      <c r="AL38" s="84"/>
      <c r="AM38" s="84"/>
      <c r="AN38" s="84"/>
      <c r="AO38" s="84"/>
    </row>
    <row r="39" customFormat="false" ht="14.15" hidden="false" customHeight="true" outlineLevel="0" collapsed="false">
      <c r="A39" s="619" t="n">
        <v>0.575</v>
      </c>
      <c r="B39" s="620" t="n">
        <v>279</v>
      </c>
      <c r="C39" s="620" t="n">
        <v>282</v>
      </c>
      <c r="D39" s="620" t="n">
        <v>285</v>
      </c>
      <c r="E39" s="620" t="n">
        <v>287</v>
      </c>
      <c r="F39" s="620" t="n">
        <v>288</v>
      </c>
      <c r="G39" s="620" t="n">
        <v>290</v>
      </c>
      <c r="H39" s="620" t="n">
        <v>291</v>
      </c>
      <c r="I39" s="620" t="n">
        <v>292</v>
      </c>
      <c r="J39" s="620" t="n">
        <v>294</v>
      </c>
      <c r="K39" s="620" t="n">
        <v>296</v>
      </c>
      <c r="L39" s="620" t="n">
        <v>297</v>
      </c>
      <c r="M39" s="621" t="n">
        <v>299</v>
      </c>
      <c r="N39" s="619" t="n">
        <v>0.675</v>
      </c>
      <c r="O39" s="620" t="n">
        <v>336</v>
      </c>
      <c r="P39" s="620" t="n">
        <v>338</v>
      </c>
      <c r="Q39" s="620" t="n">
        <v>339</v>
      </c>
      <c r="R39" s="620" t="n">
        <v>341</v>
      </c>
      <c r="S39" s="620" t="n">
        <v>342</v>
      </c>
      <c r="T39" s="620" t="n">
        <v>344</v>
      </c>
      <c r="U39" s="620" t="n">
        <v>345</v>
      </c>
      <c r="V39" s="620" t="n">
        <v>347</v>
      </c>
      <c r="W39" s="620" t="n">
        <v>349</v>
      </c>
      <c r="X39" s="620" t="n">
        <v>350</v>
      </c>
      <c r="Y39" s="620" t="n">
        <v>352</v>
      </c>
      <c r="Z39" s="620" t="n">
        <v>354</v>
      </c>
      <c r="AA39" s="621" t="n">
        <v>355</v>
      </c>
      <c r="AB39" s="84"/>
      <c r="AC39" s="84"/>
      <c r="AD39" s="84"/>
      <c r="AE39" s="84"/>
      <c r="AF39" s="84"/>
      <c r="AG39" s="84"/>
      <c r="AH39" s="84"/>
      <c r="AI39" s="84"/>
      <c r="AJ39" s="84"/>
      <c r="AK39" s="84"/>
      <c r="AL39" s="84"/>
      <c r="AM39" s="84"/>
      <c r="AN39" s="84"/>
      <c r="AO39" s="84"/>
    </row>
    <row r="40" customFormat="false" ht="14.15" hidden="false" customHeight="true" outlineLevel="0" collapsed="false">
      <c r="A40" s="619" t="n">
        <v>0.6</v>
      </c>
      <c r="B40" s="620" t="n">
        <v>290</v>
      </c>
      <c r="C40" s="620" t="n">
        <v>293</v>
      </c>
      <c r="D40" s="620" t="n">
        <v>296</v>
      </c>
      <c r="E40" s="620" t="n">
        <v>297</v>
      </c>
      <c r="F40" s="620" t="n">
        <v>299</v>
      </c>
      <c r="G40" s="620" t="n">
        <v>300</v>
      </c>
      <c r="H40" s="620" t="n">
        <v>301</v>
      </c>
      <c r="I40" s="620" t="n">
        <v>303</v>
      </c>
      <c r="J40" s="620" t="n">
        <v>304</v>
      </c>
      <c r="K40" s="620" t="n">
        <v>306</v>
      </c>
      <c r="L40" s="620" t="n">
        <v>308</v>
      </c>
      <c r="M40" s="621" t="n">
        <v>310</v>
      </c>
      <c r="N40" s="619" t="n">
        <v>0.7</v>
      </c>
      <c r="O40" s="620" t="n">
        <v>346</v>
      </c>
      <c r="P40" s="620" t="n">
        <v>348</v>
      </c>
      <c r="Q40" s="620" t="n">
        <v>349</v>
      </c>
      <c r="R40" s="620" t="n">
        <v>350</v>
      </c>
      <c r="S40" s="620" t="n">
        <v>352</v>
      </c>
      <c r="T40" s="620" t="n">
        <v>353</v>
      </c>
      <c r="U40" s="620" t="n">
        <v>355</v>
      </c>
      <c r="V40" s="620" t="n">
        <v>356</v>
      </c>
      <c r="W40" s="620" t="n">
        <v>358</v>
      </c>
      <c r="X40" s="620" t="n">
        <v>359</v>
      </c>
      <c r="Y40" s="620" t="n">
        <v>361</v>
      </c>
      <c r="Z40" s="620" t="n">
        <v>363</v>
      </c>
      <c r="AA40" s="621" t="n">
        <v>364</v>
      </c>
      <c r="AB40" s="84"/>
      <c r="AC40" s="84"/>
      <c r="AD40" s="84"/>
      <c r="AE40" s="84"/>
      <c r="AF40" s="84"/>
      <c r="AG40" s="84"/>
      <c r="AH40" s="84"/>
      <c r="AI40" s="84"/>
      <c r="AJ40" s="84"/>
      <c r="AK40" s="84"/>
      <c r="AL40" s="84"/>
      <c r="AM40" s="84"/>
      <c r="AN40" s="84"/>
      <c r="AO40" s="84"/>
    </row>
    <row r="41" customFormat="false" ht="14.15" hidden="false" customHeight="true" outlineLevel="0" collapsed="false">
      <c r="A41" s="619" t="n">
        <v>0.625</v>
      </c>
      <c r="B41" s="620" t="n">
        <v>301</v>
      </c>
      <c r="C41" s="620" t="n">
        <v>304</v>
      </c>
      <c r="D41" s="620" t="n">
        <v>306</v>
      </c>
      <c r="E41" s="620" t="n">
        <v>308</v>
      </c>
      <c r="F41" s="620" t="n">
        <v>309</v>
      </c>
      <c r="G41" s="620" t="n">
        <v>310</v>
      </c>
      <c r="H41" s="620" t="n">
        <v>312</v>
      </c>
      <c r="I41" s="620" t="n">
        <v>313</v>
      </c>
      <c r="J41" s="620" t="n">
        <v>315</v>
      </c>
      <c r="K41" s="620" t="n">
        <v>316</v>
      </c>
      <c r="L41" s="620" t="n">
        <v>318</v>
      </c>
      <c r="M41" s="621" t="n">
        <v>320</v>
      </c>
      <c r="N41" s="619" t="n">
        <v>0.725</v>
      </c>
      <c r="O41" s="620" t="n">
        <v>356</v>
      </c>
      <c r="P41" s="620" t="n">
        <v>357</v>
      </c>
      <c r="Q41" s="620" t="n">
        <v>358</v>
      </c>
      <c r="R41" s="620" t="n">
        <v>360</v>
      </c>
      <c r="S41" s="620" t="n">
        <v>361</v>
      </c>
      <c r="T41" s="620" t="n">
        <v>362</v>
      </c>
      <c r="U41" s="620" t="n">
        <v>364</v>
      </c>
      <c r="V41" s="620" t="n">
        <v>365</v>
      </c>
      <c r="W41" s="620" t="n">
        <v>367</v>
      </c>
      <c r="X41" s="620" t="n">
        <v>368</v>
      </c>
      <c r="Y41" s="620" t="n">
        <v>370</v>
      </c>
      <c r="Z41" s="620" t="n">
        <v>372</v>
      </c>
      <c r="AA41" s="621" t="n">
        <v>373</v>
      </c>
      <c r="AB41" s="84"/>
      <c r="AC41" s="84"/>
      <c r="AD41" s="84"/>
      <c r="AE41" s="84"/>
      <c r="AF41" s="84"/>
      <c r="AG41" s="84"/>
      <c r="AH41" s="84"/>
      <c r="AI41" s="84"/>
      <c r="AJ41" s="84"/>
      <c r="AK41" s="84"/>
      <c r="AL41" s="84"/>
      <c r="AM41" s="84"/>
      <c r="AN41" s="84"/>
      <c r="AO41" s="84"/>
    </row>
    <row r="42" customFormat="false" ht="14.15" hidden="false" customHeight="true" outlineLevel="0" collapsed="false">
      <c r="A42" s="619" t="n">
        <v>0.65</v>
      </c>
      <c r="B42" s="620" t="n">
        <v>312</v>
      </c>
      <c r="C42" s="620" t="n">
        <v>314</v>
      </c>
      <c r="D42" s="620" t="n">
        <v>317</v>
      </c>
      <c r="E42" s="620" t="n">
        <v>318</v>
      </c>
      <c r="F42" s="620" t="n">
        <v>320</v>
      </c>
      <c r="G42" s="620" t="n">
        <v>321</v>
      </c>
      <c r="H42" s="620" t="n">
        <v>322</v>
      </c>
      <c r="I42" s="620" t="n">
        <v>323</v>
      </c>
      <c r="J42" s="620" t="n">
        <v>325</v>
      </c>
      <c r="K42" s="620" t="n">
        <v>326</v>
      </c>
      <c r="L42" s="620" t="n">
        <v>328</v>
      </c>
      <c r="M42" s="621" t="n">
        <v>330</v>
      </c>
      <c r="N42" s="619" t="n">
        <v>0.75</v>
      </c>
      <c r="O42" s="620" t="n">
        <v>365</v>
      </c>
      <c r="P42" s="620" t="n">
        <v>367</v>
      </c>
      <c r="Q42" s="620" t="n">
        <v>368</v>
      </c>
      <c r="R42" s="620" t="n">
        <v>369</v>
      </c>
      <c r="S42" s="620" t="n">
        <v>370</v>
      </c>
      <c r="T42" s="620" t="n">
        <v>372</v>
      </c>
      <c r="U42" s="620" t="n">
        <v>373</v>
      </c>
      <c r="V42" s="620" t="n">
        <v>375</v>
      </c>
      <c r="W42" s="620" t="n">
        <v>376</v>
      </c>
      <c r="X42" s="620" t="n">
        <v>378</v>
      </c>
      <c r="Y42" s="620" t="n">
        <v>379</v>
      </c>
      <c r="Z42" s="620" t="n">
        <v>381</v>
      </c>
      <c r="AA42" s="621" t="n">
        <v>382</v>
      </c>
      <c r="AB42" s="84"/>
      <c r="AC42" s="84"/>
      <c r="AD42" s="84"/>
      <c r="AE42" s="84"/>
      <c r="AF42" s="84"/>
      <c r="AG42" s="84"/>
      <c r="AH42" s="84"/>
      <c r="AI42" s="84"/>
      <c r="AJ42" s="84"/>
      <c r="AK42" s="84"/>
      <c r="AL42" s="84"/>
      <c r="AM42" s="84"/>
      <c r="AN42" s="84"/>
      <c r="AO42" s="84"/>
    </row>
    <row r="43" customFormat="false" ht="14.15" hidden="false" customHeight="true" outlineLevel="0" collapsed="false">
      <c r="A43" s="619" t="n">
        <v>0.675</v>
      </c>
      <c r="B43" s="620" t="n">
        <v>322</v>
      </c>
      <c r="C43" s="620" t="n">
        <v>325</v>
      </c>
      <c r="D43" s="620" t="n">
        <v>327</v>
      </c>
      <c r="E43" s="620" t="n">
        <v>328</v>
      </c>
      <c r="F43" s="620" t="n">
        <v>330</v>
      </c>
      <c r="G43" s="620" t="n">
        <v>331</v>
      </c>
      <c r="H43" s="620" t="n">
        <v>333</v>
      </c>
      <c r="I43" s="620" t="n">
        <v>333</v>
      </c>
      <c r="J43" s="620" t="n">
        <v>335</v>
      </c>
      <c r="K43" s="620" t="n">
        <v>336</v>
      </c>
      <c r="L43" s="620" t="n">
        <v>338</v>
      </c>
      <c r="M43" s="621" t="n">
        <v>340</v>
      </c>
      <c r="N43" s="619" t="n">
        <v>0.775</v>
      </c>
      <c r="O43" s="620" t="n">
        <v>374</v>
      </c>
      <c r="P43" s="620" t="n">
        <v>376</v>
      </c>
      <c r="Q43" s="620" t="n">
        <v>377</v>
      </c>
      <c r="R43" s="620" t="n">
        <v>378</v>
      </c>
      <c r="S43" s="620" t="n">
        <v>379</v>
      </c>
      <c r="T43" s="620" t="n">
        <v>381</v>
      </c>
      <c r="U43" s="620" t="n">
        <v>382</v>
      </c>
      <c r="V43" s="620" t="n">
        <v>383</v>
      </c>
      <c r="W43" s="620" t="n">
        <v>385</v>
      </c>
      <c r="X43" s="620" t="n">
        <v>386</v>
      </c>
      <c r="Y43" s="620" t="n">
        <v>388</v>
      </c>
      <c r="Z43" s="620" t="n">
        <v>390</v>
      </c>
      <c r="AA43" s="621" t="n">
        <v>391</v>
      </c>
      <c r="AB43" s="84"/>
      <c r="AC43" s="84"/>
      <c r="AD43" s="84"/>
      <c r="AE43" s="84"/>
      <c r="AF43" s="84"/>
      <c r="AG43" s="84"/>
      <c r="AH43" s="84"/>
      <c r="AI43" s="84"/>
      <c r="AJ43" s="84"/>
      <c r="AK43" s="84"/>
      <c r="AL43" s="84"/>
      <c r="AM43" s="84"/>
      <c r="AN43" s="84"/>
      <c r="AO43" s="84"/>
    </row>
    <row r="44" customFormat="false" ht="14.15" hidden="false" customHeight="true" outlineLevel="0" collapsed="false">
      <c r="A44" s="619" t="n">
        <v>0.7</v>
      </c>
      <c r="B44" s="620" t="n">
        <v>333</v>
      </c>
      <c r="C44" s="620" t="n">
        <v>335</v>
      </c>
      <c r="D44" s="620" t="n">
        <v>337</v>
      </c>
      <c r="E44" s="620" t="n">
        <v>339</v>
      </c>
      <c r="F44" s="620" t="n">
        <v>340</v>
      </c>
      <c r="G44" s="620" t="n">
        <v>341</v>
      </c>
      <c r="H44" s="620" t="n">
        <v>342</v>
      </c>
      <c r="I44" s="620" t="n">
        <v>343</v>
      </c>
      <c r="J44" s="620" t="n">
        <v>345</v>
      </c>
      <c r="K44" s="620" t="n">
        <v>346</v>
      </c>
      <c r="L44" s="620" t="n">
        <v>348</v>
      </c>
      <c r="M44" s="621" t="n">
        <v>350</v>
      </c>
      <c r="N44" s="619" t="n">
        <v>0.8</v>
      </c>
      <c r="O44" s="620" t="n">
        <v>384</v>
      </c>
      <c r="P44" s="620" t="n">
        <v>385</v>
      </c>
      <c r="Q44" s="620" t="n">
        <v>386</v>
      </c>
      <c r="R44" s="620" t="n">
        <v>387</v>
      </c>
      <c r="S44" s="620" t="n">
        <v>388</v>
      </c>
      <c r="T44" s="620" t="n">
        <v>390</v>
      </c>
      <c r="U44" s="620" t="n">
        <v>391</v>
      </c>
      <c r="V44" s="620" t="n">
        <v>392</v>
      </c>
      <c r="W44" s="620" t="n">
        <v>394</v>
      </c>
      <c r="X44" s="620" t="n">
        <v>395</v>
      </c>
      <c r="Y44" s="620" t="n">
        <v>397</v>
      </c>
      <c r="Z44" s="620" t="n">
        <v>398</v>
      </c>
      <c r="AA44" s="621" t="n">
        <v>400</v>
      </c>
      <c r="AB44" s="84"/>
      <c r="AC44" s="84"/>
      <c r="AD44" s="84"/>
      <c r="AE44" s="84"/>
      <c r="AF44" s="84"/>
      <c r="AG44" s="84"/>
      <c r="AH44" s="84"/>
      <c r="AI44" s="84"/>
      <c r="AJ44" s="84"/>
      <c r="AK44" s="84"/>
      <c r="AL44" s="84"/>
      <c r="AM44" s="84"/>
      <c r="AN44" s="84"/>
      <c r="AO44" s="84"/>
    </row>
    <row r="45" customFormat="false" ht="14.15" hidden="false" customHeight="true" outlineLevel="0" collapsed="false">
      <c r="A45" s="619" t="n">
        <v>0.725</v>
      </c>
      <c r="B45" s="620" t="n">
        <v>342</v>
      </c>
      <c r="C45" s="620" t="n">
        <v>345</v>
      </c>
      <c r="D45" s="620" t="n">
        <v>347</v>
      </c>
      <c r="E45" s="620" t="n">
        <v>348</v>
      </c>
      <c r="F45" s="620" t="n">
        <v>349</v>
      </c>
      <c r="G45" s="620" t="n">
        <v>351</v>
      </c>
      <c r="H45" s="620" t="n">
        <v>352</v>
      </c>
      <c r="I45" s="620" t="n">
        <v>353</v>
      </c>
      <c r="J45" s="620" t="n">
        <v>354</v>
      </c>
      <c r="K45" s="620" t="n">
        <v>356</v>
      </c>
      <c r="L45" s="620" t="n">
        <v>358</v>
      </c>
      <c r="M45" s="621" t="n">
        <v>360</v>
      </c>
      <c r="N45" s="619" t="n">
        <v>0.825</v>
      </c>
      <c r="O45" s="620" t="n">
        <v>393</v>
      </c>
      <c r="P45" s="620" t="n">
        <v>394</v>
      </c>
      <c r="Q45" s="620" t="n">
        <v>395</v>
      </c>
      <c r="R45" s="620" t="n">
        <v>396</v>
      </c>
      <c r="S45" s="620" t="n">
        <v>397</v>
      </c>
      <c r="T45" s="620" t="n">
        <v>399</v>
      </c>
      <c r="U45" s="620" t="n">
        <v>400</v>
      </c>
      <c r="V45" s="620" t="n">
        <v>401</v>
      </c>
      <c r="W45" s="620" t="n">
        <v>403</v>
      </c>
      <c r="X45" s="620" t="n">
        <v>404</v>
      </c>
      <c r="Y45" s="620" t="n">
        <v>406</v>
      </c>
      <c r="Z45" s="620" t="n">
        <v>407</v>
      </c>
      <c r="AA45" s="621" t="n">
        <v>408</v>
      </c>
      <c r="AB45" s="627"/>
      <c r="AC45" s="627"/>
      <c r="AD45" s="627"/>
      <c r="AE45" s="627"/>
      <c r="AF45" s="627"/>
      <c r="AG45" s="627"/>
      <c r="AH45" s="627"/>
      <c r="AI45" s="627"/>
      <c r="AJ45" s="627"/>
      <c r="AK45" s="627"/>
      <c r="AL45" s="627"/>
      <c r="AM45" s="627"/>
      <c r="AN45" s="627"/>
      <c r="AO45" s="627"/>
    </row>
    <row r="46" customFormat="false" ht="14.15" hidden="false" customHeight="true" outlineLevel="0" collapsed="false">
      <c r="A46" s="619" t="n">
        <v>0.75</v>
      </c>
      <c r="B46" s="620" t="n">
        <v>352</v>
      </c>
      <c r="C46" s="620" t="n">
        <v>355</v>
      </c>
      <c r="D46" s="620" t="n">
        <v>357</v>
      </c>
      <c r="E46" s="620" t="n">
        <v>358</v>
      </c>
      <c r="F46" s="620" t="n">
        <v>359</v>
      </c>
      <c r="G46" s="620" t="n">
        <v>360</v>
      </c>
      <c r="H46" s="620" t="n">
        <v>361</v>
      </c>
      <c r="I46" s="620" t="n">
        <v>363</v>
      </c>
      <c r="J46" s="620" t="n">
        <v>364</v>
      </c>
      <c r="K46" s="620" t="n">
        <v>366</v>
      </c>
      <c r="L46" s="620" t="n">
        <v>368</v>
      </c>
      <c r="M46" s="621" t="n">
        <v>369</v>
      </c>
      <c r="N46" s="619" t="n">
        <v>0.849999999999999</v>
      </c>
      <c r="O46" s="620" t="n">
        <v>402</v>
      </c>
      <c r="P46" s="620" t="n">
        <v>403</v>
      </c>
      <c r="Q46" s="620" t="n">
        <v>404</v>
      </c>
      <c r="R46" s="620" t="n">
        <v>405</v>
      </c>
      <c r="S46" s="620" t="n">
        <v>406</v>
      </c>
      <c r="T46" s="620" t="n">
        <v>407</v>
      </c>
      <c r="U46" s="620" t="n">
        <v>409</v>
      </c>
      <c r="V46" s="620" t="n">
        <v>410</v>
      </c>
      <c r="W46" s="620" t="n">
        <v>411</v>
      </c>
      <c r="X46" s="620" t="n">
        <v>413</v>
      </c>
      <c r="Y46" s="620" t="n">
        <v>414</v>
      </c>
      <c r="Z46" s="620" t="n">
        <v>416</v>
      </c>
      <c r="AA46" s="621" t="n">
        <v>417</v>
      </c>
      <c r="AB46" s="627"/>
      <c r="AC46" s="627"/>
      <c r="AD46" s="627"/>
      <c r="AE46" s="627"/>
      <c r="AF46" s="627"/>
      <c r="AG46" s="627"/>
      <c r="AH46" s="627"/>
      <c r="AI46" s="627"/>
      <c r="AJ46" s="627"/>
      <c r="AK46" s="627"/>
      <c r="AL46" s="627"/>
      <c r="AM46" s="627"/>
      <c r="AN46" s="627"/>
      <c r="AO46" s="627"/>
    </row>
    <row r="47" customFormat="false" ht="14.15" hidden="false" customHeight="true" outlineLevel="0" collapsed="false">
      <c r="A47" s="619" t="n">
        <v>0.775</v>
      </c>
      <c r="B47" s="620" t="n">
        <v>361</v>
      </c>
      <c r="C47" s="620" t="n">
        <v>365</v>
      </c>
      <c r="D47" s="620" t="n">
        <v>367</v>
      </c>
      <c r="E47" s="620" t="n">
        <v>368</v>
      </c>
      <c r="F47" s="620" t="n">
        <v>369</v>
      </c>
      <c r="G47" s="620" t="n">
        <v>370</v>
      </c>
      <c r="H47" s="620" t="n">
        <v>371</v>
      </c>
      <c r="I47" s="620" t="n">
        <v>372</v>
      </c>
      <c r="J47" s="620" t="n">
        <v>374</v>
      </c>
      <c r="K47" s="620" t="n">
        <v>375</v>
      </c>
      <c r="L47" s="620" t="n">
        <v>377</v>
      </c>
      <c r="M47" s="621" t="n">
        <v>379</v>
      </c>
      <c r="N47" s="619" t="n">
        <v>0.874999999999999</v>
      </c>
      <c r="O47" s="620" t="n">
        <v>410</v>
      </c>
      <c r="P47" s="620" t="n">
        <v>411</v>
      </c>
      <c r="Q47" s="620" t="n">
        <v>412</v>
      </c>
      <c r="R47" s="620" t="n">
        <v>413</v>
      </c>
      <c r="S47" s="620" t="n">
        <v>415</v>
      </c>
      <c r="T47" s="620" t="n">
        <v>416</v>
      </c>
      <c r="U47" s="620" t="n">
        <v>417</v>
      </c>
      <c r="V47" s="620" t="n">
        <v>418</v>
      </c>
      <c r="W47" s="620" t="n">
        <v>420</v>
      </c>
      <c r="X47" s="620" t="n">
        <v>421</v>
      </c>
      <c r="Y47" s="620" t="n">
        <v>423</v>
      </c>
      <c r="Z47" s="620" t="n">
        <v>424</v>
      </c>
      <c r="AA47" s="621" t="n">
        <v>425</v>
      </c>
      <c r="AB47" s="627"/>
      <c r="AC47" s="627"/>
      <c r="AD47" s="627"/>
      <c r="AE47" s="627"/>
      <c r="AF47" s="627"/>
      <c r="AG47" s="627"/>
      <c r="AH47" s="627"/>
      <c r="AI47" s="627"/>
      <c r="AJ47" s="627"/>
      <c r="AK47" s="627"/>
      <c r="AL47" s="627"/>
      <c r="AM47" s="627"/>
      <c r="AN47" s="627"/>
      <c r="AO47" s="627"/>
    </row>
    <row r="48" customFormat="false" ht="14.15" hidden="false" customHeight="true" outlineLevel="0" collapsed="false">
      <c r="A48" s="622" t="n">
        <v>0.8</v>
      </c>
      <c r="B48" s="623" t="n">
        <v>369</v>
      </c>
      <c r="C48" s="623" t="n">
        <v>374</v>
      </c>
      <c r="D48" s="623" t="n">
        <v>376</v>
      </c>
      <c r="E48" s="623" t="n">
        <v>377</v>
      </c>
      <c r="F48" s="623" t="n">
        <v>378</v>
      </c>
      <c r="G48" s="623" t="n">
        <v>379</v>
      </c>
      <c r="H48" s="623" t="n">
        <v>380</v>
      </c>
      <c r="I48" s="623" t="n">
        <v>382</v>
      </c>
      <c r="J48" s="623" t="n">
        <v>383</v>
      </c>
      <c r="K48" s="623" t="n">
        <v>385</v>
      </c>
      <c r="L48" s="623" t="n">
        <v>387</v>
      </c>
      <c r="M48" s="624" t="n">
        <v>389</v>
      </c>
      <c r="N48" s="622" t="n">
        <v>0.9</v>
      </c>
      <c r="O48" s="623" t="n">
        <v>419</v>
      </c>
      <c r="P48" s="623" t="n">
        <v>420</v>
      </c>
      <c r="Q48" s="623" t="n">
        <v>421</v>
      </c>
      <c r="R48" s="623" t="n">
        <v>422</v>
      </c>
      <c r="S48" s="623" t="n">
        <v>423</v>
      </c>
      <c r="T48" s="623" t="n">
        <v>424</v>
      </c>
      <c r="U48" s="623" t="n">
        <v>425</v>
      </c>
      <c r="V48" s="623" t="n">
        <v>427</v>
      </c>
      <c r="W48" s="623" t="n">
        <v>428</v>
      </c>
      <c r="X48" s="623" t="n">
        <v>429</v>
      </c>
      <c r="Y48" s="623" t="n">
        <v>431</v>
      </c>
      <c r="Z48" s="623" t="n">
        <v>432</v>
      </c>
      <c r="AA48" s="624" t="n">
        <v>434</v>
      </c>
      <c r="AB48" s="627"/>
      <c r="AC48" s="627"/>
      <c r="AD48" s="627"/>
      <c r="AE48" s="627"/>
      <c r="AF48" s="627"/>
      <c r="AG48" s="627"/>
      <c r="AH48" s="627"/>
      <c r="AI48" s="627"/>
      <c r="AJ48" s="627"/>
      <c r="AK48" s="627"/>
      <c r="AL48" s="627"/>
      <c r="AM48" s="627"/>
      <c r="AN48" s="627"/>
      <c r="AO48" s="627"/>
    </row>
    <row r="50" customFormat="false" ht="14.15" hidden="false" customHeight="true" outlineLevel="0" collapsed="false">
      <c r="A50" s="616" t="s">
        <v>615</v>
      </c>
    </row>
    <row r="51" customFormat="false" ht="14.15" hidden="false" customHeight="true" outlineLevel="0" collapsed="false">
      <c r="A51" s="617"/>
      <c r="B51" s="628" t="s">
        <v>230</v>
      </c>
      <c r="C51" s="628"/>
      <c r="D51" s="628"/>
      <c r="E51" s="628"/>
      <c r="F51" s="628"/>
      <c r="G51" s="628"/>
      <c r="H51" s="628"/>
      <c r="I51" s="628"/>
      <c r="J51" s="628"/>
      <c r="K51" s="628"/>
      <c r="L51" s="628"/>
      <c r="M51" s="628"/>
      <c r="N51" s="628"/>
      <c r="O51" s="628"/>
      <c r="P51" s="628"/>
      <c r="Q51" s="628"/>
      <c r="R51" s="628"/>
      <c r="S51" s="628"/>
      <c r="T51" s="628"/>
      <c r="U51" s="628"/>
      <c r="V51" s="628"/>
      <c r="W51" s="628"/>
      <c r="X51" s="628"/>
      <c r="Y51" s="628"/>
      <c r="Z51" s="628"/>
    </row>
    <row r="52" customFormat="false" ht="14.15" hidden="false" customHeight="true" outlineLevel="0" collapsed="false">
      <c r="A52" s="619" t="s">
        <v>584</v>
      </c>
      <c r="B52" s="620" t="n">
        <v>25</v>
      </c>
      <c r="C52" s="620" t="n">
        <v>26</v>
      </c>
      <c r="D52" s="620" t="n">
        <v>27</v>
      </c>
      <c r="E52" s="620" t="n">
        <v>28</v>
      </c>
      <c r="F52" s="620" t="n">
        <v>29</v>
      </c>
      <c r="G52" s="620" t="n">
        <v>30</v>
      </c>
      <c r="H52" s="620" t="n">
        <v>31</v>
      </c>
      <c r="I52" s="620" t="n">
        <v>32</v>
      </c>
      <c r="J52" s="620" t="n">
        <v>33</v>
      </c>
      <c r="K52" s="620" t="n">
        <v>34</v>
      </c>
      <c r="L52" s="620" t="n">
        <v>35</v>
      </c>
      <c r="M52" s="620" t="n">
        <v>36</v>
      </c>
      <c r="N52" s="620" t="n">
        <v>37</v>
      </c>
      <c r="O52" s="629" t="n">
        <v>38</v>
      </c>
      <c r="P52" s="629" t="n">
        <v>39</v>
      </c>
      <c r="Q52" s="629" t="n">
        <v>40</v>
      </c>
      <c r="R52" s="629" t="n">
        <v>41</v>
      </c>
      <c r="S52" s="629" t="n">
        <v>42</v>
      </c>
      <c r="T52" s="629" t="n">
        <v>43</v>
      </c>
      <c r="U52" s="629" t="n">
        <v>44</v>
      </c>
      <c r="V52" s="629" t="n">
        <v>45</v>
      </c>
      <c r="W52" s="629" t="n">
        <v>46</v>
      </c>
      <c r="X52" s="629" t="n">
        <v>47</v>
      </c>
      <c r="Y52" s="629" t="n">
        <v>48</v>
      </c>
      <c r="Z52" s="629" t="n">
        <v>49</v>
      </c>
    </row>
    <row r="53" customFormat="false" ht="14.15" hidden="false" customHeight="true" outlineLevel="0" collapsed="false">
      <c r="A53" s="619" t="n">
        <v>0.2</v>
      </c>
      <c r="B53" s="620" t="n">
        <v>120</v>
      </c>
      <c r="C53" s="620" t="n">
        <v>125</v>
      </c>
      <c r="D53" s="620" t="n">
        <v>133</v>
      </c>
      <c r="E53" s="620" t="n">
        <v>138</v>
      </c>
      <c r="F53" s="620" t="n">
        <v>143</v>
      </c>
      <c r="G53" s="620" t="n">
        <v>148</v>
      </c>
      <c r="H53" s="620" t="n">
        <v>156</v>
      </c>
      <c r="I53" s="620" t="n">
        <v>160</v>
      </c>
      <c r="J53" s="620" t="n">
        <v>165</v>
      </c>
      <c r="K53" s="620" t="n">
        <v>169</v>
      </c>
      <c r="L53" s="620" t="n">
        <v>177</v>
      </c>
      <c r="M53" s="620" t="n">
        <v>181</v>
      </c>
      <c r="N53" s="620" t="n">
        <v>185</v>
      </c>
      <c r="O53" s="629" t="n">
        <v>188</v>
      </c>
      <c r="P53" s="629" t="n">
        <v>195</v>
      </c>
      <c r="Q53" s="629" t="n">
        <v>198</v>
      </c>
      <c r="R53" s="629" t="n">
        <v>200</v>
      </c>
      <c r="S53" s="629" t="n">
        <v>203</v>
      </c>
      <c r="T53" s="629" t="n">
        <v>208</v>
      </c>
      <c r="U53" s="629" t="n">
        <v>216</v>
      </c>
      <c r="V53" s="629" t="n">
        <v>219</v>
      </c>
      <c r="W53" s="629" t="n">
        <v>222</v>
      </c>
      <c r="X53" s="629" t="n">
        <v>225</v>
      </c>
      <c r="Y53" s="629" t="n">
        <v>231</v>
      </c>
      <c r="Z53" s="629" t="n">
        <v>234</v>
      </c>
    </row>
    <row r="54" customFormat="false" ht="14.15" hidden="false" customHeight="true" outlineLevel="0" collapsed="false">
      <c r="A54" s="619" t="n">
        <v>0.25</v>
      </c>
      <c r="B54" s="620" t="n">
        <v>143</v>
      </c>
      <c r="C54" s="620" t="n">
        <v>148</v>
      </c>
      <c r="D54" s="620" t="n">
        <v>155</v>
      </c>
      <c r="E54" s="620" t="n">
        <v>160</v>
      </c>
      <c r="F54" s="620" t="n">
        <v>165</v>
      </c>
      <c r="G54" s="620" t="n">
        <v>169</v>
      </c>
      <c r="H54" s="620" t="n">
        <v>176</v>
      </c>
      <c r="I54" s="620" t="n">
        <v>181</v>
      </c>
      <c r="J54" s="620" t="n">
        <v>185</v>
      </c>
      <c r="K54" s="620" t="n">
        <v>189</v>
      </c>
      <c r="L54" s="620" t="n">
        <v>196</v>
      </c>
      <c r="M54" s="620" t="n">
        <v>200</v>
      </c>
      <c r="N54" s="620" t="n">
        <v>204</v>
      </c>
      <c r="O54" s="629" t="n">
        <v>207</v>
      </c>
      <c r="P54" s="629" t="n">
        <v>213</v>
      </c>
      <c r="Q54" s="629" t="n">
        <v>216</v>
      </c>
      <c r="R54" s="629" t="n">
        <v>219</v>
      </c>
      <c r="S54" s="629" t="n">
        <v>221</v>
      </c>
      <c r="T54" s="629" t="n">
        <v>226</v>
      </c>
      <c r="U54" s="629" t="n">
        <v>233</v>
      </c>
      <c r="V54" s="629" t="n">
        <v>236</v>
      </c>
      <c r="W54" s="629" t="n">
        <v>239</v>
      </c>
      <c r="X54" s="629" t="n">
        <v>241</v>
      </c>
      <c r="Y54" s="629" t="n">
        <v>247</v>
      </c>
      <c r="Z54" s="629" t="n">
        <v>250</v>
      </c>
    </row>
    <row r="55" customFormat="false" ht="14.15" hidden="false" customHeight="true" outlineLevel="0" collapsed="false">
      <c r="A55" s="619" t="n">
        <v>0.3</v>
      </c>
      <c r="B55" s="620" t="n">
        <v>166</v>
      </c>
      <c r="C55" s="620" t="n">
        <v>171</v>
      </c>
      <c r="D55" s="620" t="n">
        <v>177</v>
      </c>
      <c r="E55" s="620" t="n">
        <v>182</v>
      </c>
      <c r="F55" s="620" t="n">
        <v>187</v>
      </c>
      <c r="G55" s="620" t="n">
        <v>191</v>
      </c>
      <c r="H55" s="620" t="n">
        <v>197</v>
      </c>
      <c r="I55" s="620" t="n">
        <v>202</v>
      </c>
      <c r="J55" s="620" t="n">
        <v>206</v>
      </c>
      <c r="K55" s="620" t="n">
        <v>210</v>
      </c>
      <c r="L55" s="620" t="n">
        <v>216</v>
      </c>
      <c r="M55" s="620" t="n">
        <v>220</v>
      </c>
      <c r="N55" s="620" t="n">
        <v>223</v>
      </c>
      <c r="O55" s="629" t="n">
        <v>226</v>
      </c>
      <c r="P55" s="629" t="n">
        <v>232</v>
      </c>
      <c r="Q55" s="629" t="n">
        <v>235</v>
      </c>
      <c r="R55" s="629" t="n">
        <v>237</v>
      </c>
      <c r="S55" s="629" t="n">
        <v>239</v>
      </c>
      <c r="T55" s="629" t="n">
        <v>244</v>
      </c>
      <c r="U55" s="629" t="n">
        <v>250</v>
      </c>
      <c r="V55" s="629" t="n">
        <v>253</v>
      </c>
      <c r="W55" s="629" t="n">
        <v>256</v>
      </c>
      <c r="X55" s="629" t="n">
        <v>258</v>
      </c>
      <c r="Y55" s="629" t="n">
        <v>264</v>
      </c>
      <c r="Z55" s="629" t="n">
        <v>266</v>
      </c>
    </row>
    <row r="56" customFormat="false" ht="14.15" hidden="false" customHeight="true" outlineLevel="0" collapsed="false">
      <c r="A56" s="619" t="n">
        <v>0.35</v>
      </c>
      <c r="B56" s="620" t="n">
        <v>189</v>
      </c>
      <c r="C56" s="620" t="n">
        <v>195</v>
      </c>
      <c r="D56" s="620" t="n">
        <v>200</v>
      </c>
      <c r="E56" s="620" t="n">
        <v>204</v>
      </c>
      <c r="F56" s="620" t="n">
        <v>209</v>
      </c>
      <c r="G56" s="620" t="n">
        <v>213</v>
      </c>
      <c r="H56" s="620" t="n">
        <v>218</v>
      </c>
      <c r="I56" s="620" t="n">
        <v>222</v>
      </c>
      <c r="J56" s="620" t="n">
        <v>226</v>
      </c>
      <c r="K56" s="620" t="n">
        <v>230</v>
      </c>
      <c r="L56" s="620" t="n">
        <v>236</v>
      </c>
      <c r="M56" s="620" t="n">
        <v>239</v>
      </c>
      <c r="N56" s="620" t="n">
        <v>243</v>
      </c>
      <c r="O56" s="629" t="n">
        <v>246</v>
      </c>
      <c r="P56" s="629" t="n">
        <v>250</v>
      </c>
      <c r="Q56" s="629" t="n">
        <v>253</v>
      </c>
      <c r="R56" s="629" t="n">
        <v>255</v>
      </c>
      <c r="S56" s="629" t="n">
        <v>257</v>
      </c>
      <c r="T56" s="629" t="n">
        <v>262</v>
      </c>
      <c r="U56" s="629" t="n">
        <v>267</v>
      </c>
      <c r="V56" s="629" t="n">
        <v>270</v>
      </c>
      <c r="W56" s="629" t="n">
        <v>273</v>
      </c>
      <c r="X56" s="629" t="n">
        <v>275</v>
      </c>
      <c r="Y56" s="629" t="n">
        <v>280</v>
      </c>
      <c r="Z56" s="629" t="n">
        <v>282</v>
      </c>
    </row>
    <row r="57" customFormat="false" ht="14.15" hidden="false" customHeight="true" outlineLevel="0" collapsed="false">
      <c r="A57" s="619" t="n">
        <v>0.4</v>
      </c>
      <c r="B57" s="620" t="n">
        <v>212</v>
      </c>
      <c r="C57" s="620" t="n">
        <v>217</v>
      </c>
      <c r="D57" s="620" t="n">
        <v>222</v>
      </c>
      <c r="E57" s="620" t="n">
        <v>226</v>
      </c>
      <c r="F57" s="620" t="n">
        <v>231</v>
      </c>
      <c r="G57" s="620" t="n">
        <v>235</v>
      </c>
      <c r="H57" s="620" t="n">
        <v>239</v>
      </c>
      <c r="I57" s="620" t="n">
        <v>243</v>
      </c>
      <c r="J57" s="620" t="n">
        <v>247</v>
      </c>
      <c r="K57" s="620" t="n">
        <v>251</v>
      </c>
      <c r="L57" s="620" t="n">
        <v>255</v>
      </c>
      <c r="M57" s="620" t="n">
        <v>258</v>
      </c>
      <c r="N57" s="620" t="n">
        <v>262</v>
      </c>
      <c r="O57" s="629" t="n">
        <v>265</v>
      </c>
      <c r="P57" s="629" t="n">
        <v>269</v>
      </c>
      <c r="Q57" s="629" t="n">
        <v>271</v>
      </c>
      <c r="R57" s="629" t="n">
        <v>273</v>
      </c>
      <c r="S57" s="629" t="n">
        <v>275</v>
      </c>
      <c r="T57" s="629" t="n">
        <v>280</v>
      </c>
      <c r="U57" s="629" t="n">
        <v>285</v>
      </c>
      <c r="V57" s="629" t="n">
        <v>287</v>
      </c>
      <c r="W57" s="629" t="n">
        <v>290</v>
      </c>
      <c r="X57" s="629" t="n">
        <v>292</v>
      </c>
      <c r="Y57" s="629" t="n">
        <v>296</v>
      </c>
      <c r="Z57" s="629" t="n">
        <v>298</v>
      </c>
    </row>
    <row r="58" customFormat="false" ht="14.15" hidden="false" customHeight="true" outlineLevel="0" collapsed="false">
      <c r="A58" s="619" t="n">
        <v>0.45</v>
      </c>
      <c r="B58" s="620" t="n">
        <v>234</v>
      </c>
      <c r="C58" s="620" t="n">
        <v>239</v>
      </c>
      <c r="D58" s="620" t="n">
        <v>244</v>
      </c>
      <c r="E58" s="620" t="n">
        <v>248</v>
      </c>
      <c r="F58" s="620" t="n">
        <v>252</v>
      </c>
      <c r="G58" s="620" t="n">
        <v>256</v>
      </c>
      <c r="H58" s="620" t="n">
        <v>260</v>
      </c>
      <c r="I58" s="620" t="n">
        <v>264</v>
      </c>
      <c r="J58" s="620" t="n">
        <v>268</v>
      </c>
      <c r="K58" s="620" t="n">
        <v>271</v>
      </c>
      <c r="L58" s="620" t="n">
        <v>275</v>
      </c>
      <c r="M58" s="620" t="n">
        <v>278</v>
      </c>
      <c r="N58" s="620" t="n">
        <v>281</v>
      </c>
      <c r="O58" s="629" t="n">
        <v>284</v>
      </c>
      <c r="P58" s="629" t="n">
        <v>287</v>
      </c>
      <c r="Q58" s="629" t="n">
        <v>290</v>
      </c>
      <c r="R58" s="629" t="n">
        <v>292</v>
      </c>
      <c r="S58" s="629" t="n">
        <v>294</v>
      </c>
      <c r="T58" s="629" t="n">
        <v>298</v>
      </c>
      <c r="U58" s="629" t="n">
        <v>302</v>
      </c>
      <c r="V58" s="629" t="n">
        <v>304</v>
      </c>
      <c r="W58" s="629" t="n">
        <v>307</v>
      </c>
      <c r="X58" s="629" t="n">
        <v>309</v>
      </c>
      <c r="Y58" s="629" t="n">
        <v>313</v>
      </c>
      <c r="Z58" s="629" t="n">
        <v>315</v>
      </c>
    </row>
    <row r="59" customFormat="false" ht="14.15" hidden="false" customHeight="true" outlineLevel="0" collapsed="false">
      <c r="A59" s="619" t="n">
        <v>0.5</v>
      </c>
      <c r="B59" s="620" t="n">
        <v>256</v>
      </c>
      <c r="C59" s="620" t="n">
        <v>261</v>
      </c>
      <c r="D59" s="620" t="n">
        <v>265</v>
      </c>
      <c r="E59" s="620" t="n">
        <v>269</v>
      </c>
      <c r="F59" s="620" t="n">
        <v>273</v>
      </c>
      <c r="G59" s="620" t="n">
        <v>277</v>
      </c>
      <c r="H59" s="620" t="n">
        <v>280</v>
      </c>
      <c r="I59" s="620" t="n">
        <v>284</v>
      </c>
      <c r="J59" s="620" t="n">
        <v>288</v>
      </c>
      <c r="K59" s="620" t="n">
        <v>291</v>
      </c>
      <c r="L59" s="620" t="n">
        <v>294</v>
      </c>
      <c r="M59" s="620" t="n">
        <v>297</v>
      </c>
      <c r="N59" s="620" t="n">
        <v>300</v>
      </c>
      <c r="O59" s="629" t="n">
        <v>303</v>
      </c>
      <c r="P59" s="629" t="n">
        <v>306</v>
      </c>
      <c r="Q59" s="629" t="n">
        <v>308</v>
      </c>
      <c r="R59" s="629" t="n">
        <v>310</v>
      </c>
      <c r="S59" s="629" t="n">
        <v>312</v>
      </c>
      <c r="T59" s="629" t="n">
        <v>316</v>
      </c>
      <c r="U59" s="629" t="n">
        <v>319</v>
      </c>
      <c r="V59" s="629" t="n">
        <v>321</v>
      </c>
      <c r="W59" s="629" t="n">
        <v>324</v>
      </c>
      <c r="X59" s="629" t="n">
        <v>326</v>
      </c>
      <c r="Y59" s="629" t="n">
        <v>329</v>
      </c>
      <c r="Z59" s="629" t="n">
        <v>331</v>
      </c>
    </row>
    <row r="60" customFormat="false" ht="14.15" hidden="false" customHeight="true" outlineLevel="0" collapsed="false">
      <c r="A60" s="619" t="n">
        <v>0.55</v>
      </c>
      <c r="B60" s="620" t="n">
        <v>278</v>
      </c>
      <c r="C60" s="620" t="n">
        <v>282</v>
      </c>
      <c r="D60" s="620" t="n">
        <v>286</v>
      </c>
      <c r="E60" s="620" t="n">
        <v>290</v>
      </c>
      <c r="F60" s="620" t="n">
        <v>293</v>
      </c>
      <c r="G60" s="620" t="n">
        <v>297</v>
      </c>
      <c r="H60" s="620" t="n">
        <v>300</v>
      </c>
      <c r="I60" s="620" t="n">
        <v>304</v>
      </c>
      <c r="J60" s="620" t="n">
        <v>307</v>
      </c>
      <c r="K60" s="620" t="n">
        <v>310</v>
      </c>
      <c r="L60" s="620" t="n">
        <v>313</v>
      </c>
      <c r="M60" s="620" t="n">
        <v>316</v>
      </c>
      <c r="N60" s="620" t="n">
        <v>319</v>
      </c>
      <c r="O60" s="629" t="n">
        <v>322</v>
      </c>
      <c r="P60" s="629" t="n">
        <v>324</v>
      </c>
      <c r="Q60" s="629" t="n">
        <v>326</v>
      </c>
      <c r="R60" s="629" t="n">
        <v>328</v>
      </c>
      <c r="S60" s="629" t="n">
        <v>330</v>
      </c>
      <c r="T60" s="629" t="n">
        <v>334</v>
      </c>
      <c r="U60" s="629" t="n">
        <v>336</v>
      </c>
      <c r="V60" s="629" t="n">
        <v>339</v>
      </c>
      <c r="W60" s="629" t="n">
        <v>341</v>
      </c>
      <c r="X60" s="629" t="n">
        <v>343</v>
      </c>
      <c r="Y60" s="629" t="n">
        <v>345</v>
      </c>
      <c r="Z60" s="629" t="n">
        <v>347</v>
      </c>
    </row>
    <row r="61" customFormat="false" ht="14.15" hidden="false" customHeight="true" outlineLevel="0" collapsed="false">
      <c r="A61" s="619" t="n">
        <v>0.6</v>
      </c>
      <c r="B61" s="620" t="n">
        <v>300</v>
      </c>
      <c r="C61" s="620" t="n">
        <v>303</v>
      </c>
      <c r="D61" s="620" t="n">
        <v>307</v>
      </c>
      <c r="E61" s="620" t="n">
        <v>310</v>
      </c>
      <c r="F61" s="620" t="n">
        <v>313</v>
      </c>
      <c r="G61" s="620" t="n">
        <v>317</v>
      </c>
      <c r="H61" s="620" t="n">
        <v>320</v>
      </c>
      <c r="I61" s="620" t="n">
        <v>323</v>
      </c>
      <c r="J61" s="620" t="n">
        <v>326</v>
      </c>
      <c r="K61" s="620" t="n">
        <v>329</v>
      </c>
      <c r="L61" s="620" t="n">
        <v>332</v>
      </c>
      <c r="M61" s="620" t="n">
        <v>335</v>
      </c>
      <c r="N61" s="620" t="n">
        <v>337</v>
      </c>
      <c r="O61" s="629" t="n">
        <v>340</v>
      </c>
      <c r="P61" s="629" t="n">
        <v>342</v>
      </c>
      <c r="Q61" s="629" t="n">
        <v>344</v>
      </c>
      <c r="R61" s="629" t="n">
        <v>346</v>
      </c>
      <c r="S61" s="629" t="n">
        <v>348</v>
      </c>
      <c r="T61" s="629" t="n">
        <v>351</v>
      </c>
      <c r="U61" s="629" t="n">
        <v>354</v>
      </c>
      <c r="V61" s="629" t="n">
        <v>356</v>
      </c>
      <c r="W61" s="629" t="n">
        <v>358</v>
      </c>
      <c r="X61" s="629" t="n">
        <v>360</v>
      </c>
      <c r="Y61" s="629" t="n">
        <v>362</v>
      </c>
      <c r="Z61" s="629" t="n">
        <v>363</v>
      </c>
    </row>
    <row r="62" customFormat="false" ht="14.15" hidden="false" customHeight="true" outlineLevel="0" collapsed="false">
      <c r="A62" s="619" t="n">
        <v>0.65</v>
      </c>
      <c r="B62" s="620" t="n">
        <v>321</v>
      </c>
      <c r="C62" s="620" t="n">
        <v>324</v>
      </c>
      <c r="D62" s="620" t="n">
        <v>327</v>
      </c>
      <c r="E62" s="620" t="n">
        <v>330</v>
      </c>
      <c r="F62" s="620" t="n">
        <v>333</v>
      </c>
      <c r="G62" s="620" t="n">
        <v>336</v>
      </c>
      <c r="H62" s="620" t="n">
        <v>339</v>
      </c>
      <c r="I62" s="620" t="n">
        <v>342</v>
      </c>
      <c r="J62" s="620" t="n">
        <v>345</v>
      </c>
      <c r="K62" s="620" t="n">
        <v>347</v>
      </c>
      <c r="L62" s="620" t="n">
        <v>350</v>
      </c>
      <c r="M62" s="620" t="n">
        <v>353</v>
      </c>
      <c r="N62" s="620" t="n">
        <v>355</v>
      </c>
      <c r="O62" s="629" t="n">
        <v>358</v>
      </c>
      <c r="P62" s="629" t="n">
        <v>360</v>
      </c>
      <c r="Q62" s="629" t="n">
        <v>362</v>
      </c>
      <c r="R62" s="629" t="n">
        <v>363</v>
      </c>
      <c r="S62" s="629" t="n">
        <v>365</v>
      </c>
      <c r="T62" s="629" t="n">
        <v>368</v>
      </c>
      <c r="U62" s="629" t="n">
        <v>370</v>
      </c>
      <c r="V62" s="629" t="n">
        <v>372</v>
      </c>
      <c r="W62" s="629" t="n">
        <v>374</v>
      </c>
      <c r="X62" s="629" t="n">
        <v>376</v>
      </c>
      <c r="Y62" s="629" t="n">
        <v>378</v>
      </c>
      <c r="Z62" s="629" t="n">
        <v>380</v>
      </c>
    </row>
    <row r="63" customFormat="false" ht="14.15" hidden="false" customHeight="true" outlineLevel="0" collapsed="false">
      <c r="A63" s="619" t="n">
        <v>0.7</v>
      </c>
      <c r="B63" s="620" t="n">
        <v>341</v>
      </c>
      <c r="C63" s="620" t="n">
        <v>344</v>
      </c>
      <c r="D63" s="620" t="n">
        <v>347</v>
      </c>
      <c r="E63" s="620" t="n">
        <v>350</v>
      </c>
      <c r="F63" s="620" t="n">
        <v>352</v>
      </c>
      <c r="G63" s="620" t="n">
        <v>355</v>
      </c>
      <c r="H63" s="620" t="n">
        <v>358</v>
      </c>
      <c r="I63" s="620" t="n">
        <v>361</v>
      </c>
      <c r="J63" s="620" t="n">
        <v>363</v>
      </c>
      <c r="K63" s="620" t="n">
        <v>366</v>
      </c>
      <c r="L63" s="620" t="n">
        <v>368</v>
      </c>
      <c r="M63" s="620" t="n">
        <v>370</v>
      </c>
      <c r="N63" s="620" t="n">
        <v>373</v>
      </c>
      <c r="O63" s="629" t="n">
        <v>375</v>
      </c>
      <c r="P63" s="629" t="n">
        <v>377</v>
      </c>
      <c r="Q63" s="629" t="n">
        <v>379</v>
      </c>
      <c r="R63" s="629" t="n">
        <v>380</v>
      </c>
      <c r="S63" s="629" t="n">
        <v>382</v>
      </c>
      <c r="T63" s="629" t="n">
        <v>385</v>
      </c>
      <c r="U63" s="629" t="n">
        <v>387</v>
      </c>
      <c r="V63" s="629" t="n">
        <v>389</v>
      </c>
      <c r="W63" s="629" t="n">
        <v>390</v>
      </c>
      <c r="X63" s="629" t="n">
        <v>392</v>
      </c>
      <c r="Y63" s="629" t="n">
        <v>394</v>
      </c>
      <c r="Z63" s="629" t="n">
        <v>395</v>
      </c>
    </row>
    <row r="64" customFormat="false" ht="14.15" hidden="false" customHeight="true" outlineLevel="0" collapsed="false">
      <c r="A64" s="619" t="n">
        <v>0.75</v>
      </c>
      <c r="B64" s="620" t="n">
        <v>360</v>
      </c>
      <c r="C64" s="620" t="n">
        <v>363</v>
      </c>
      <c r="D64" s="620" t="n">
        <v>366</v>
      </c>
      <c r="E64" s="620" t="n">
        <v>369</v>
      </c>
      <c r="F64" s="620" t="n">
        <v>370</v>
      </c>
      <c r="G64" s="620" t="n">
        <v>374</v>
      </c>
      <c r="H64" s="620" t="n">
        <v>376</v>
      </c>
      <c r="I64" s="620" t="n">
        <v>379</v>
      </c>
      <c r="J64" s="620" t="n">
        <v>381</v>
      </c>
      <c r="K64" s="620" t="n">
        <v>383</v>
      </c>
      <c r="L64" s="620" t="n">
        <v>386</v>
      </c>
      <c r="M64" s="620" t="n">
        <v>388</v>
      </c>
      <c r="N64" s="620" t="n">
        <v>390</v>
      </c>
      <c r="O64" s="629" t="n">
        <v>392</v>
      </c>
      <c r="P64" s="629" t="n">
        <v>394</v>
      </c>
      <c r="Q64" s="629" t="n">
        <v>395</v>
      </c>
      <c r="R64" s="629" t="n">
        <v>397</v>
      </c>
      <c r="S64" s="629" t="n">
        <v>398</v>
      </c>
      <c r="T64" s="629" t="n">
        <v>401</v>
      </c>
      <c r="U64" s="629" t="n">
        <v>403</v>
      </c>
      <c r="V64" s="629" t="n">
        <v>404</v>
      </c>
      <c r="W64" s="629" t="n">
        <v>406</v>
      </c>
      <c r="X64" s="629" t="n">
        <v>408</v>
      </c>
      <c r="Y64" s="629" t="n">
        <v>409</v>
      </c>
      <c r="Z64" s="629" t="n">
        <v>411</v>
      </c>
    </row>
    <row r="65" customFormat="false" ht="14.15" hidden="false" customHeight="true" outlineLevel="0" collapsed="false">
      <c r="A65" s="619" t="n">
        <v>0.8</v>
      </c>
      <c r="B65" s="620" t="n">
        <v>379</v>
      </c>
      <c r="C65" s="620" t="n">
        <v>382</v>
      </c>
      <c r="D65" s="620" t="n">
        <v>385</v>
      </c>
      <c r="E65" s="620" t="n">
        <v>387</v>
      </c>
      <c r="F65" s="620" t="n">
        <v>389</v>
      </c>
      <c r="G65" s="620" t="n">
        <v>392</v>
      </c>
      <c r="H65" s="620" t="n">
        <v>394</v>
      </c>
      <c r="I65" s="620" t="n">
        <v>396</v>
      </c>
      <c r="J65" s="620" t="n">
        <v>398</v>
      </c>
      <c r="K65" s="620" t="n">
        <v>401</v>
      </c>
      <c r="L65" s="620" t="n">
        <v>403</v>
      </c>
      <c r="M65" s="620" t="n">
        <v>405</v>
      </c>
      <c r="N65" s="620" t="n">
        <v>407</v>
      </c>
      <c r="O65" s="629" t="n">
        <v>408</v>
      </c>
      <c r="P65" s="629" t="n">
        <v>410</v>
      </c>
      <c r="Q65" s="629" t="n">
        <v>412</v>
      </c>
      <c r="R65" s="629" t="n">
        <v>413</v>
      </c>
      <c r="S65" s="629" t="n">
        <v>414</v>
      </c>
      <c r="T65" s="629" t="n">
        <v>417</v>
      </c>
      <c r="U65" s="629" t="n">
        <v>418</v>
      </c>
      <c r="V65" s="629" t="n">
        <v>420</v>
      </c>
      <c r="W65" s="629" t="n">
        <v>421</v>
      </c>
      <c r="X65" s="629" t="n">
        <v>423</v>
      </c>
      <c r="Y65" s="629" t="n">
        <v>424</v>
      </c>
      <c r="Z65" s="629" t="n">
        <v>426</v>
      </c>
    </row>
    <row r="66" customFormat="false" ht="14.15" hidden="false" customHeight="true" outlineLevel="0" collapsed="false">
      <c r="A66" s="619" t="n">
        <v>0.85</v>
      </c>
      <c r="B66" s="620" t="n">
        <v>398</v>
      </c>
      <c r="C66" s="620" t="n">
        <v>400</v>
      </c>
      <c r="D66" s="620" t="n">
        <v>403</v>
      </c>
      <c r="E66" s="620" t="n">
        <v>405</v>
      </c>
      <c r="F66" s="620" t="n">
        <v>407</v>
      </c>
      <c r="G66" s="620" t="n">
        <v>409</v>
      </c>
      <c r="H66" s="620" t="n">
        <v>411</v>
      </c>
      <c r="I66" s="620" t="n">
        <v>413</v>
      </c>
      <c r="J66" s="620" t="n">
        <v>415</v>
      </c>
      <c r="K66" s="620" t="n">
        <v>417</v>
      </c>
      <c r="L66" s="620" t="n">
        <v>419</v>
      </c>
      <c r="M66" s="620" t="n">
        <v>421</v>
      </c>
      <c r="N66" s="620" t="n">
        <v>423</v>
      </c>
      <c r="O66" s="629" t="n">
        <v>425</v>
      </c>
      <c r="P66" s="629" t="n">
        <v>426</v>
      </c>
      <c r="Q66" s="629" t="n">
        <v>427</v>
      </c>
      <c r="R66" s="629" t="n">
        <v>429</v>
      </c>
      <c r="S66" s="629" t="n">
        <v>430</v>
      </c>
      <c r="T66" s="629" t="n">
        <v>432</v>
      </c>
      <c r="U66" s="629" t="n">
        <v>434</v>
      </c>
      <c r="V66" s="629" t="n">
        <v>435</v>
      </c>
      <c r="W66" s="629" t="n">
        <v>436</v>
      </c>
      <c r="X66" s="629" t="n">
        <v>438</v>
      </c>
      <c r="Y66" s="629" t="n">
        <v>439</v>
      </c>
      <c r="Z66" s="629" t="n">
        <v>440</v>
      </c>
    </row>
    <row r="67" customFormat="false" ht="14.15" hidden="false" customHeight="true" outlineLevel="0" collapsed="false">
      <c r="A67" s="619" t="n">
        <v>0.9</v>
      </c>
      <c r="B67" s="620" t="n">
        <v>415</v>
      </c>
      <c r="C67" s="620" t="n">
        <v>418</v>
      </c>
      <c r="D67" s="620" t="n">
        <v>420</v>
      </c>
      <c r="E67" s="620" t="n">
        <v>422</v>
      </c>
      <c r="F67" s="620" t="n">
        <v>424</v>
      </c>
      <c r="G67" s="620" t="n">
        <v>46</v>
      </c>
      <c r="H67" s="620" t="n">
        <v>428</v>
      </c>
      <c r="I67" s="620" t="n">
        <v>430</v>
      </c>
      <c r="J67" s="620" t="n">
        <v>432</v>
      </c>
      <c r="K67" s="620" t="n">
        <v>434</v>
      </c>
      <c r="L67" s="620" t="n">
        <v>435</v>
      </c>
      <c r="M67" s="620" t="n">
        <v>437</v>
      </c>
      <c r="N67" s="620" t="n">
        <v>439</v>
      </c>
      <c r="O67" s="629" t="n">
        <v>440</v>
      </c>
      <c r="P67" s="629" t="n">
        <v>442</v>
      </c>
      <c r="Q67" s="629" t="n">
        <v>443</v>
      </c>
      <c r="R67" s="629" t="n">
        <v>444</v>
      </c>
      <c r="S67" s="629" t="n">
        <v>445</v>
      </c>
      <c r="T67" s="629" t="n">
        <v>447</v>
      </c>
      <c r="U67" s="629" t="n">
        <v>449</v>
      </c>
      <c r="V67" s="629" t="n">
        <v>450</v>
      </c>
      <c r="W67" s="629" t="n">
        <v>451</v>
      </c>
      <c r="X67" s="629" t="n">
        <v>452</v>
      </c>
      <c r="Y67" s="629" t="n">
        <v>454</v>
      </c>
      <c r="Z67" s="629" t="n">
        <v>455</v>
      </c>
    </row>
    <row r="68" customFormat="false" ht="14.15" hidden="false" customHeight="true" outlineLevel="0" collapsed="false">
      <c r="A68" s="619" t="n">
        <v>0.95</v>
      </c>
      <c r="B68" s="620" t="n">
        <v>432</v>
      </c>
      <c r="C68" s="620" t="n">
        <v>435</v>
      </c>
      <c r="D68" s="620" t="n">
        <v>437</v>
      </c>
      <c r="E68" s="620" t="n">
        <v>438</v>
      </c>
      <c r="F68" s="620" t="n">
        <v>440</v>
      </c>
      <c r="G68" s="620" t="n">
        <v>442</v>
      </c>
      <c r="H68" s="620" t="n">
        <v>444</v>
      </c>
      <c r="I68" s="620" t="n">
        <v>446</v>
      </c>
      <c r="J68" s="620" t="n">
        <v>448</v>
      </c>
      <c r="K68" s="620" t="n">
        <v>449</v>
      </c>
      <c r="L68" s="620" t="n">
        <v>451</v>
      </c>
      <c r="M68" s="620" t="n">
        <v>453</v>
      </c>
      <c r="N68" s="620" t="n">
        <v>454</v>
      </c>
      <c r="O68" s="629" t="n">
        <v>455</v>
      </c>
      <c r="P68" s="629" t="n">
        <v>457</v>
      </c>
      <c r="Q68" s="629" t="n">
        <v>458</v>
      </c>
      <c r="R68" s="629" t="n">
        <v>459</v>
      </c>
      <c r="S68" s="629" t="n">
        <v>460</v>
      </c>
      <c r="T68" s="629" t="n">
        <v>462</v>
      </c>
      <c r="U68" s="629" t="n">
        <v>463</v>
      </c>
      <c r="V68" s="629" t="n">
        <v>464</v>
      </c>
      <c r="W68" s="629" t="n">
        <v>465</v>
      </c>
      <c r="X68" s="629" t="n">
        <v>467</v>
      </c>
      <c r="Y68" s="629" t="n">
        <v>468</v>
      </c>
      <c r="Z68" s="629" t="n">
        <v>469</v>
      </c>
    </row>
    <row r="69" customFormat="false" ht="14.15" hidden="false" customHeight="true" outlineLevel="0" collapsed="false">
      <c r="A69" s="619" t="n">
        <v>1</v>
      </c>
      <c r="B69" s="620" t="n">
        <v>448</v>
      </c>
      <c r="C69" s="620" t="n">
        <v>451</v>
      </c>
      <c r="D69" s="620" t="n">
        <v>453</v>
      </c>
      <c r="E69" s="620" t="n">
        <v>454</v>
      </c>
      <c r="F69" s="620" t="n">
        <v>456</v>
      </c>
      <c r="G69" s="620" t="n">
        <v>458</v>
      </c>
      <c r="H69" s="620" t="n">
        <v>460</v>
      </c>
      <c r="I69" s="620" t="n">
        <v>461</v>
      </c>
      <c r="J69" s="620" t="n">
        <v>463</v>
      </c>
      <c r="K69" s="620" t="n">
        <v>465</v>
      </c>
      <c r="L69" s="620" t="n">
        <v>466</v>
      </c>
      <c r="M69" s="620" t="n">
        <v>467</v>
      </c>
      <c r="N69" s="620" t="n">
        <v>469</v>
      </c>
      <c r="O69" s="629" t="n">
        <v>470</v>
      </c>
      <c r="P69" s="629" t="n">
        <v>471</v>
      </c>
      <c r="Q69" s="629" t="n">
        <v>472</v>
      </c>
      <c r="R69" s="629" t="n">
        <v>474</v>
      </c>
      <c r="S69" s="629" t="n">
        <v>475</v>
      </c>
      <c r="T69" s="629" t="n">
        <v>476</v>
      </c>
      <c r="U69" s="629" t="n">
        <v>477</v>
      </c>
      <c r="V69" s="629" t="n">
        <v>478</v>
      </c>
      <c r="W69" s="629" t="n">
        <v>479</v>
      </c>
      <c r="X69" s="629" t="n">
        <v>480</v>
      </c>
      <c r="Y69" s="629" t="n">
        <v>481</v>
      </c>
      <c r="Z69" s="629" t="n">
        <v>482</v>
      </c>
    </row>
    <row r="70" customFormat="false" ht="14.15" hidden="false" customHeight="true" outlineLevel="0" collapsed="false">
      <c r="A70" s="627"/>
      <c r="B70" s="627"/>
      <c r="C70" s="627"/>
      <c r="D70" s="627"/>
      <c r="E70" s="627"/>
      <c r="F70" s="627"/>
      <c r="G70" s="627"/>
      <c r="H70" s="627"/>
      <c r="I70" s="627"/>
      <c r="J70" s="627"/>
      <c r="K70" s="627"/>
      <c r="L70" s="627"/>
      <c r="M70" s="627"/>
      <c r="N70" s="627"/>
      <c r="O70" s="630"/>
      <c r="P70" s="630"/>
      <c r="Q70" s="630"/>
      <c r="R70" s="630"/>
      <c r="S70" s="630"/>
      <c r="T70" s="630"/>
      <c r="U70" s="630"/>
      <c r="V70" s="630"/>
      <c r="W70" s="630"/>
      <c r="X70" s="630"/>
      <c r="Y70" s="630"/>
      <c r="Z70" s="630"/>
    </row>
    <row r="71" customFormat="false" ht="14.15" hidden="false" customHeight="true" outlineLevel="0" collapsed="false">
      <c r="A71" s="616" t="s">
        <v>616</v>
      </c>
      <c r="C71" s="615" t="s">
        <v>617</v>
      </c>
      <c r="N71" s="84"/>
      <c r="O71" s="84"/>
      <c r="P71" s="84"/>
      <c r="Q71" s="84"/>
      <c r="R71" s="84"/>
      <c r="S71" s="84"/>
      <c r="T71" s="616" t="s">
        <v>618</v>
      </c>
    </row>
    <row r="72" customFormat="false" ht="14.15" hidden="false" customHeight="true" outlineLevel="0" collapsed="false">
      <c r="A72" s="631" t="s">
        <v>228</v>
      </c>
      <c r="B72" s="632" t="s">
        <v>494</v>
      </c>
      <c r="C72" s="632" t="s">
        <v>619</v>
      </c>
      <c r="D72" s="632" t="s">
        <v>557</v>
      </c>
      <c r="E72" s="632" t="s">
        <v>70</v>
      </c>
      <c r="G72" s="631" t="s">
        <v>228</v>
      </c>
      <c r="H72" s="632" t="s">
        <v>494</v>
      </c>
      <c r="I72" s="632" t="s">
        <v>619</v>
      </c>
      <c r="J72" s="632" t="s">
        <v>557</v>
      </c>
      <c r="K72" s="632" t="s">
        <v>70</v>
      </c>
      <c r="M72" s="631" t="s">
        <v>228</v>
      </c>
      <c r="N72" s="632" t="s">
        <v>494</v>
      </c>
      <c r="O72" s="632" t="s">
        <v>619</v>
      </c>
      <c r="P72" s="632" t="s">
        <v>557</v>
      </c>
      <c r="Q72" s="632" t="s">
        <v>70</v>
      </c>
      <c r="R72" s="84"/>
      <c r="S72" s="84"/>
      <c r="T72" s="84"/>
      <c r="U72" s="633" t="s">
        <v>513</v>
      </c>
      <c r="V72" s="633"/>
      <c r="W72" s="633" t="s">
        <v>620</v>
      </c>
      <c r="X72" s="633"/>
      <c r="Y72" s="633"/>
    </row>
    <row r="73" customFormat="false" ht="14.15" hidden="false" customHeight="true" outlineLevel="0" collapsed="false">
      <c r="A73" s="632" t="str">
        <f aca="false">Sheet1!$P$326</f>
        <v/>
      </c>
      <c r="B73" s="632" t="n">
        <f aca="false">Sheet1!R326</f>
        <v>24</v>
      </c>
      <c r="C73" s="632" t="n">
        <f aca="false">B73^2</f>
        <v>576</v>
      </c>
      <c r="D73" s="634" t="str">
        <f aca="false">Sheet1!W326</f>
        <v/>
      </c>
      <c r="E73" s="635" t="str">
        <f aca="false">Sheet1!X326</f>
        <v/>
      </c>
      <c r="G73" s="632" t="str">
        <f aca="false">Sheet1!$P$337</f>
        <v/>
      </c>
      <c r="H73" s="632" t="n">
        <f aca="false">Sheet1!R337</f>
        <v>28</v>
      </c>
      <c r="I73" s="632" t="n">
        <f aca="false">H73^2</f>
        <v>784</v>
      </c>
      <c r="J73" s="634" t="str">
        <f aca="false">Sheet1!W337</f>
        <v/>
      </c>
      <c r="K73" s="635" t="str">
        <f aca="false">Sheet1!X337</f>
        <v/>
      </c>
      <c r="M73" s="632" t="str">
        <f aca="false">Sheet1!$P$347</f>
        <v/>
      </c>
      <c r="N73" s="636" t="n">
        <f aca="false">Sheet1!R347</f>
        <v>28</v>
      </c>
      <c r="O73" s="632" t="n">
        <f aca="false">N73^2</f>
        <v>784</v>
      </c>
      <c r="P73" s="636" t="str">
        <f aca="false">Sheet1!W347</f>
        <v/>
      </c>
      <c r="Q73" s="636" t="str">
        <f aca="false">Sheet1!X347</f>
        <v/>
      </c>
      <c r="R73" s="84"/>
      <c r="S73" s="84"/>
      <c r="T73" s="637" t="s">
        <v>412</v>
      </c>
      <c r="U73" s="637" t="s">
        <v>621</v>
      </c>
      <c r="V73" s="637" t="s">
        <v>622</v>
      </c>
      <c r="W73" s="637" t="s">
        <v>621</v>
      </c>
      <c r="X73" s="637" t="s">
        <v>622</v>
      </c>
      <c r="Y73" s="637" t="s">
        <v>623</v>
      </c>
    </row>
    <row r="74" customFormat="false" ht="14.15" hidden="false" customHeight="true" outlineLevel="0" collapsed="false">
      <c r="A74" s="631" t="s">
        <v>229</v>
      </c>
      <c r="B74" s="632" t="n">
        <f aca="false">Sheet1!R327</f>
        <v>25</v>
      </c>
      <c r="C74" s="632" t="n">
        <f aca="false">B74^2</f>
        <v>625</v>
      </c>
      <c r="D74" s="634" t="str">
        <f aca="false">Sheet1!W327</f>
        <v/>
      </c>
      <c r="E74" s="635" t="str">
        <f aca="false">Sheet1!X327</f>
        <v/>
      </c>
      <c r="G74" s="631" t="s">
        <v>229</v>
      </c>
      <c r="H74" s="632" t="n">
        <f aca="false">Sheet1!R338</f>
        <v>30</v>
      </c>
      <c r="I74" s="632" t="n">
        <f aca="false">H74^2</f>
        <v>900</v>
      </c>
      <c r="J74" s="634" t="str">
        <f aca="false">Sheet1!W338</f>
        <v/>
      </c>
      <c r="K74" s="635" t="str">
        <f aca="false">Sheet1!X338</f>
        <v/>
      </c>
      <c r="M74" s="631" t="s">
        <v>229</v>
      </c>
      <c r="N74" s="636" t="n">
        <f aca="false">Sheet1!R348</f>
        <v>30</v>
      </c>
      <c r="O74" s="632" t="n">
        <f aca="false">N74^2</f>
        <v>900</v>
      </c>
      <c r="P74" s="636" t="str">
        <f aca="false">Sheet1!W348</f>
        <v/>
      </c>
      <c r="Q74" s="636" t="str">
        <f aca="false">Sheet1!X348</f>
        <v/>
      </c>
      <c r="R74" s="84"/>
      <c r="S74" s="84"/>
      <c r="T74" s="202" t="str">
        <f aca="false">IF(Sheet1!AM10="","",Sheet1!AM10)</f>
        <v/>
      </c>
      <c r="U74" s="638" t="str">
        <f aca="false">IF(T74="","",IF(T74&lt;$C$104,T74+$D$104+$E$104*T74+$F$104*T74^2+$G$104*T74^3,IF(T74&gt;=$C$104,T74+$D$105+$E$105*T74+$F$105*T74^2+$G$105*T74^3+$H$105*T74^4+$I$105*T74^5,"")))</f>
        <v/>
      </c>
      <c r="V74" s="638" t="str">
        <f aca="false">IF(T74="","",IF(T74&lt;$C$109,T74+$D$109+$E$109*T74+$F$109*T74^2+$G$109*T74^3+$H$109*T74^4+$I$109*T74^5,IF(T74&gt;=$C$109,T74+$D$110+$E$110*T74+$F$110*T74^2+$G$110*T74^3+$H$110*T74^4,"")))</f>
        <v/>
      </c>
      <c r="W74" s="638" t="str">
        <f aca="false">IF(T74="","",IF(T74&lt;$C$116,$D$116+$E$116*T74+$F$116*T74^2+$G$116*T74^3,IF(T74&gt;=$C$117,$D$117+$E$117*T74+$F$117*T74^2+$G$117*T74^3+$H$117*T74^4,"")))</f>
        <v/>
      </c>
      <c r="X74" s="638" t="str">
        <f aca="false">IF(T74="","",IF(T74&lt;$C$120,$D$120+$E$120*T74+$F$120*T74^2+$G$120*T74^3,IF(T74&gt;=$C$121,$D$121+$E$121*T74,"")))</f>
        <v/>
      </c>
      <c r="Y74" s="638" t="str">
        <f aca="false">IF(T74="","",IF(T74&lt;$C$124,$D$124+$E$124*T74+$F$124*T74^2,IF(T74&gt;=$C$126,$D$126+$E$126*T74,$D$125+$E$125*T74)))</f>
        <v/>
      </c>
    </row>
    <row r="75" customFormat="false" ht="14.15" hidden="false" customHeight="true" outlineLevel="0" collapsed="false">
      <c r="A75" s="632" t="str">
        <f aca="false">Sheet1!$Q$326</f>
        <v/>
      </c>
      <c r="B75" s="632" t="n">
        <f aca="false">Sheet1!R328</f>
        <v>26</v>
      </c>
      <c r="C75" s="632" t="n">
        <f aca="false">B75^2</f>
        <v>676</v>
      </c>
      <c r="D75" s="634" t="str">
        <f aca="false">Sheet1!W328</f>
        <v/>
      </c>
      <c r="E75" s="635" t="str">
        <f aca="false">Sheet1!X328</f>
        <v/>
      </c>
      <c r="G75" s="632" t="str">
        <f aca="false">Sheet1!$Q$337</f>
        <v/>
      </c>
      <c r="H75" s="632" t="n">
        <f aca="false">Sheet1!R339</f>
        <v>32</v>
      </c>
      <c r="I75" s="632" t="n">
        <f aca="false">H75^2</f>
        <v>1024</v>
      </c>
      <c r="J75" s="634" t="str">
        <f aca="false">Sheet1!W339</f>
        <v/>
      </c>
      <c r="K75" s="635" t="str">
        <f aca="false">Sheet1!X339</f>
        <v/>
      </c>
      <c r="M75" s="632" t="str">
        <f aca="false">Sheet1!$Q$347</f>
        <v/>
      </c>
      <c r="N75" s="636" t="n">
        <f aca="false">Sheet1!R349</f>
        <v>32</v>
      </c>
      <c r="O75" s="632" t="n">
        <f aca="false">N75^2</f>
        <v>1024</v>
      </c>
      <c r="P75" s="636" t="str">
        <f aca="false">Sheet1!W349</f>
        <v/>
      </c>
      <c r="Q75" s="636" t="str">
        <f aca="false">Sheet1!X349</f>
        <v/>
      </c>
      <c r="R75" s="84"/>
      <c r="S75" s="84"/>
      <c r="T75" s="207" t="str">
        <f aca="false">IF(Sheet1!AM11="","",Sheet1!AM11)</f>
        <v/>
      </c>
      <c r="U75" s="638" t="str">
        <f aca="false">IF(T75="","",IF(T75&lt;$C$104,T75+$D$104+$E$104*T75+$F$104*T75^2+$G$104*T75^3,IF(T75&gt;=$C$104,T75+$D$105+$E$105*T75+$F$105*T75^2+$G$105*T75^3+$H$105*T75^4+$I$105*T75^5,"")))</f>
        <v/>
      </c>
      <c r="V75" s="638" t="str">
        <f aca="false">IF(T75="","",IF(T75&lt;$C$109,T75+$D$109+$E$109*T75+$F$109*T75^2+$G$109*T75^3+$H$109*T75^4+$I$109*T75^5,IF(T75&gt;=$C$109,T75+$D$110+$E$110*T75+$F$110*T75^2+$G$110*T75^3+$H$110*T75^4,"")))</f>
        <v/>
      </c>
      <c r="W75" s="638" t="str">
        <f aca="false">IF(T75="","",IF(T75&lt;$C$116,$D$116+$E$116*T75+$F$116*T75^2+$G$116*T75^3,IF(T75&gt;=$C$117,$D$117+$E$117*T75+$F$117*T75^2+$G$117*T75^3+$H$117*T75^4,"")))</f>
        <v/>
      </c>
      <c r="X75" s="638" t="str">
        <f aca="false">IF(T75="","",IF(T75&lt;$C$120,$D$120+$E$120*T75+$F$120*T75^2+$G$120*T75^3,IF(T75&gt;=$C$121,$D$121+$E$121*T75,"")))</f>
        <v/>
      </c>
      <c r="Y75" s="638" t="str">
        <f aca="false">IF(T75="","",IF(T75&lt;$C$124,$D$124+$E$124*T75+$F$124*T75^2,IF(T75&gt;=$C$126,$D$126+$E$126*T75,$D$125+$E$125*T75)))</f>
        <v/>
      </c>
    </row>
    <row r="76" customFormat="false" ht="14.15" hidden="false" customHeight="true" outlineLevel="0" collapsed="false">
      <c r="A76" s="632"/>
      <c r="B76" s="632" t="n">
        <f aca="false">Sheet1!R329</f>
        <v>28</v>
      </c>
      <c r="C76" s="632" t="n">
        <f aca="false">B76^2</f>
        <v>784</v>
      </c>
      <c r="D76" s="634" t="str">
        <f aca="false">Sheet1!W329</f>
        <v/>
      </c>
      <c r="E76" s="635" t="str">
        <f aca="false">Sheet1!X329</f>
        <v/>
      </c>
      <c r="G76" s="632"/>
      <c r="H76" s="632" t="n">
        <f aca="false">Sheet1!R340</f>
        <v>34</v>
      </c>
      <c r="I76" s="632" t="n">
        <f aca="false">H76^2</f>
        <v>1156</v>
      </c>
      <c r="J76" s="634" t="str">
        <f aca="false">Sheet1!W340</f>
        <v/>
      </c>
      <c r="K76" s="635" t="str">
        <f aca="false">Sheet1!X340</f>
        <v/>
      </c>
      <c r="N76" s="636" t="n">
        <f aca="false">Sheet1!R350</f>
        <v>34</v>
      </c>
      <c r="O76" s="632" t="n">
        <f aca="false">N76^2</f>
        <v>1156</v>
      </c>
      <c r="P76" s="636" t="str">
        <f aca="false">Sheet1!W350</f>
        <v/>
      </c>
      <c r="Q76" s="636" t="str">
        <f aca="false">Sheet1!X350</f>
        <v/>
      </c>
      <c r="R76" s="84"/>
      <c r="S76" s="84"/>
      <c r="T76" s="207" t="str">
        <f aca="false">IF(Sheet1!AM12="","",Sheet1!AM12)</f>
        <v/>
      </c>
      <c r="U76" s="638" t="str">
        <f aca="false">IF(T76="","",IF(T76&lt;$C$104,T76+$D$104+$E$104*T76+$F$104*T76^2+$G$104*T76^3,IF(T76&gt;=$C$104,T76+$D$105+$E$105*T76+$F$105*T76^2+$G$105*T76^3+$H$105*T76^4+$I$105*T76^5,"")))</f>
        <v/>
      </c>
      <c r="V76" s="638" t="str">
        <f aca="false">IF(T76="","",IF(T76&lt;$C$109,T76+$D$109+$E$109*T76+$F$109*T76^2+$G$109*T76^3+$H$109*T76^4+$I$109*T76^5,IF(T76&gt;=$C$109,T76+$D$110+$E$110*T76+$F$110*T76^2+$G$110*T76^3+$H$110*T76^4,"")))</f>
        <v/>
      </c>
      <c r="W76" s="638" t="str">
        <f aca="false">IF(T76="","",IF(T76&lt;$C$116,$D$116+$E$116*T76+$F$116*T76^2+$G$116*T76^3,IF(T76&gt;=$C$117,$D$117+$E$117*T76+$F$117*T76^2+$G$117*T76^3+$H$117*T76^4,"")))</f>
        <v/>
      </c>
      <c r="X76" s="638" t="str">
        <f aca="false">IF(T76="","",IF(T76&lt;$C$120,$D$120+$E$120*T76+$F$120*T76^2+$G$120*T76^3,IF(T76&gt;=$C$121,$D$121+$E$121*T76,"")))</f>
        <v/>
      </c>
      <c r="Y76" s="638" t="str">
        <f aca="false">IF(T76="","",IF(T76&lt;$C$124,$D$124+$E$124*T76+$F$124*T76^2,IF(T76&gt;=$C$126,$D$126+$E$126*T76,$D$125+$E$125*T76)))</f>
        <v/>
      </c>
    </row>
    <row r="77" customFormat="false" ht="14.15" hidden="false" customHeight="true" outlineLevel="0" collapsed="false">
      <c r="A77" s="632"/>
      <c r="B77" s="632" t="n">
        <f aca="false">Sheet1!R330</f>
        <v>30</v>
      </c>
      <c r="C77" s="632" t="n">
        <f aca="false">B77^2</f>
        <v>900</v>
      </c>
      <c r="D77" s="634" t="str">
        <f aca="false">Sheet1!W330</f>
        <v/>
      </c>
      <c r="E77" s="635" t="str">
        <f aca="false">Sheet1!X330</f>
        <v/>
      </c>
      <c r="G77" s="632"/>
      <c r="H77" s="632" t="n">
        <f aca="false">Sheet1!R341</f>
        <v>36</v>
      </c>
      <c r="I77" s="632" t="n">
        <f aca="false">H77^2</f>
        <v>1296</v>
      </c>
      <c r="J77" s="634" t="str">
        <f aca="false">Sheet1!W341</f>
        <v/>
      </c>
      <c r="K77" s="635" t="str">
        <f aca="false">Sheet1!X341</f>
        <v/>
      </c>
      <c r="N77" s="636" t="n">
        <f aca="false">Sheet1!R351</f>
        <v>38</v>
      </c>
      <c r="O77" s="632" t="n">
        <f aca="false">N77^2</f>
        <v>1444</v>
      </c>
      <c r="P77" s="636" t="str">
        <f aca="false">Sheet1!W351</f>
        <v/>
      </c>
      <c r="Q77" s="636" t="str">
        <f aca="false">Sheet1!X351</f>
        <v/>
      </c>
      <c r="R77" s="84"/>
      <c r="S77" s="84"/>
      <c r="T77" s="207" t="str">
        <f aca="false">IF(Sheet1!AM13="","",Sheet1!AM13)</f>
        <v/>
      </c>
      <c r="U77" s="638" t="str">
        <f aca="false">IF(T77="","",IF(T77&lt;$C$104,T77+$D$104+$E$104*T77+$F$104*T77^2+$G$104*T77^3,IF(T77&gt;=$C$104,T77+$D$105+$E$105*T77+$F$105*T77^2+$G$105*T77^3+$H$105*T77^4+$I$105*T77^5,"")))</f>
        <v/>
      </c>
      <c r="V77" s="638" t="str">
        <f aca="false">IF(T77="","",IF(T77&lt;$C$109,T77+$D$109+$E$109*T77+$F$109*T77^2+$G$109*T77^3+$H$109*T77^4+$I$109*T77^5,IF(T77&gt;=$C$109,T77+$D$110+$E$110*T77+$F$110*T77^2+$G$110*T77^3+$H$110*T77^4,"")))</f>
        <v/>
      </c>
      <c r="W77" s="638" t="str">
        <f aca="false">IF(T77="","",IF(T77&lt;$C$116,$D$116+$E$116*T77+$F$116*T77^2+$G$116*T77^3,IF(T77&gt;=$C$117,$D$117+$E$117*T77+$F$117*T77^2+$G$117*T77^3+$H$117*T77^4,"")))</f>
        <v/>
      </c>
      <c r="X77" s="638" t="str">
        <f aca="false">IF(T77="","",IF(T77&lt;$C$120,$D$120+$E$120*T77+$F$120*T77^2+$G$120*T77^3,IF(T77&gt;=$C$121,$D$121+$E$121*T77,"")))</f>
        <v/>
      </c>
      <c r="Y77" s="638" t="str">
        <f aca="false">IF(T77="","",IF(T77&lt;$C$124,$D$124+$E$124*T77+$F$124*T77^2,IF(T77&gt;=$C$126,$D$126+$E$126*T77,$D$125+$E$125*T77)))</f>
        <v/>
      </c>
    </row>
    <row r="78" customFormat="false" ht="14.15" hidden="false" customHeight="true" outlineLevel="0" collapsed="false">
      <c r="A78" s="632"/>
      <c r="B78" s="632" t="n">
        <f aca="false">Sheet1!R331</f>
        <v>32</v>
      </c>
      <c r="C78" s="632" t="n">
        <f aca="false">B78^2</f>
        <v>1024</v>
      </c>
      <c r="D78" s="634" t="str">
        <f aca="false">Sheet1!W331</f>
        <v/>
      </c>
      <c r="E78" s="635" t="str">
        <f aca="false">Sheet1!X331</f>
        <v/>
      </c>
      <c r="G78" s="632"/>
      <c r="H78" s="632" t="n">
        <f aca="false">Sheet1!R342</f>
        <v>38</v>
      </c>
      <c r="I78" s="632" t="n">
        <f aca="false">H78^2</f>
        <v>1444</v>
      </c>
      <c r="J78" s="634" t="str">
        <f aca="false">Sheet1!W342</f>
        <v/>
      </c>
      <c r="K78" s="635" t="str">
        <f aca="false">Sheet1!X342</f>
        <v/>
      </c>
      <c r="N78" s="84"/>
      <c r="O78" s="639" t="s">
        <v>624</v>
      </c>
      <c r="P78" s="615" t="e">
        <f aca="false">SLOPE(P73:P77,$O$73:$O$77)</f>
        <v>#VALUE!</v>
      </c>
      <c r="Q78" s="615" t="e">
        <f aca="false">SLOPE(Q73:Q77,$O$73:$O$77)</f>
        <v>#VALUE!</v>
      </c>
      <c r="R78" s="84"/>
      <c r="S78" s="84"/>
      <c r="T78" s="207" t="str">
        <f aca="false">IF(Sheet1!AM14="","",Sheet1!AM14)</f>
        <v/>
      </c>
      <c r="U78" s="638" t="str">
        <f aca="false">IF(T78="","",IF(T78&lt;$C$104,T78+$D$104+$E$104*T78+$F$104*T78^2+$G$104*T78^3,IF(T78&gt;=$C$104,T78+$D$105+$E$105*T78+$F$105*T78^2+$G$105*T78^3+$H$105*T78^4+$I$105*T78^5,"")))</f>
        <v/>
      </c>
      <c r="V78" s="638" t="str">
        <f aca="false">IF(T78="","",IF(T78&lt;$C$109,T78+$D$109+$E$109*T78+$F$109*T78^2+$G$109*T78^3+$H$109*T78^4+$I$109*T78^5,IF(T78&gt;=$C$109,T78+$D$110+$E$110*T78+$F$110*T78^2+$G$110*T78^3+$H$110*T78^4,"")))</f>
        <v/>
      </c>
      <c r="W78" s="638" t="str">
        <f aca="false">IF(T78="","",IF(T78&lt;$C$116,$D$116+$E$116*T78+$F$116*T78^2+$G$116*T78^3,IF(T78&gt;=$C$117,$D$117+$E$117*T78+$F$117*T78^2+$G$117*T78^3+$H$117*T78^4,"")))</f>
        <v/>
      </c>
      <c r="X78" s="638" t="str">
        <f aca="false">IF(T78="","",IF(T78&lt;$C$120,$D$120+$E$120*T78+$F$120*T78^2+$G$120*T78^3,IF(T78&gt;=$C$121,$D$121+$E$121*T78,"")))</f>
        <v/>
      </c>
      <c r="Y78" s="638" t="str">
        <f aca="false">IF(T78="","",IF(T78&lt;$C$124,$D$124+$E$124*T78+$F$124*T78^2,IF(T78&gt;=$C$126,$D$126+$E$126*T78,$D$125+$E$125*T78)))</f>
        <v/>
      </c>
    </row>
    <row r="79" customFormat="false" ht="14.15" hidden="false" customHeight="true" outlineLevel="0" collapsed="false">
      <c r="A79" s="632"/>
      <c r="B79" s="632" t="n">
        <f aca="false">Sheet1!R332</f>
        <v>34</v>
      </c>
      <c r="C79" s="632" t="n">
        <f aca="false">B79^2</f>
        <v>1156</v>
      </c>
      <c r="D79" s="632" t="str">
        <f aca="false">Sheet1!W332</f>
        <v/>
      </c>
      <c r="E79" s="632" t="str">
        <f aca="false">Sheet1!X332</f>
        <v/>
      </c>
      <c r="G79" s="632"/>
      <c r="H79" s="632" t="str">
        <f aca="false">Sheet1!X332</f>
        <v/>
      </c>
      <c r="I79" s="639" t="s">
        <v>624</v>
      </c>
      <c r="J79" s="615" t="e">
        <f aca="false">SLOPE(J73:J78,$I$73:$I$78)</f>
        <v>#VALUE!</v>
      </c>
      <c r="K79" s="615" t="e">
        <f aca="false">SLOPE(K73:K78,$I$73:$I$78)</f>
        <v>#VALUE!</v>
      </c>
      <c r="N79" s="84"/>
      <c r="O79" s="639" t="s">
        <v>625</v>
      </c>
      <c r="P79" s="615" t="e">
        <f aca="false">INTERCEPT(P73:P77,$O$73:$O$77)</f>
        <v>#VALUE!</v>
      </c>
      <c r="Q79" s="615" t="e">
        <f aca="false">INTERCEPT(Q73:Q77,$O$73:$O$77)</f>
        <v>#VALUE!</v>
      </c>
      <c r="R79" s="84"/>
      <c r="S79" s="84"/>
      <c r="T79" s="207" t="str">
        <f aca="false">IF(Sheet1!AM15="","",Sheet1!AM15)</f>
        <v/>
      </c>
      <c r="U79" s="638" t="str">
        <f aca="false">IF(T79="","",IF(T79&lt;$C$104,T79+$D$104+$E$104*T79+$F$104*T79^2+$G$104*T79^3,IF(T79&gt;=$C$104,T79+$D$105+$E$105*T79+$F$105*T79^2+$G$105*T79^3+$H$105*T79^4+$I$105*T79^5,"")))</f>
        <v/>
      </c>
      <c r="V79" s="638" t="str">
        <f aca="false">IF(T79="","",IF(T79&lt;$C$109,T79+$D$109+$E$109*T79+$F$109*T79^2+$G$109*T79^3+$H$109*T79^4+$I$109*T79^5,IF(T79&gt;=$C$109,T79+$D$110+$E$110*T79+$F$110*T79^2+$G$110*T79^3+$H$110*T79^4,"")))</f>
        <v/>
      </c>
      <c r="W79" s="638" t="str">
        <f aca="false">IF(T79="","",IF(T79&lt;$C$116,$D$116+$E$116*T79+$F$116*T79^2+$G$116*T79^3,IF(T79&gt;=$C$117,$D$117+$E$117*T79+$F$117*T79^2+$G$117*T79^3+$H$117*T79^4,"")))</f>
        <v/>
      </c>
      <c r="X79" s="638" t="str">
        <f aca="false">IF(T79="","",IF(T79&lt;$C$120,$D$120+$E$120*T79+$F$120*T79^2+$G$120*T79^3,IF(T79&gt;=$C$121,$D$121+$E$121*T79,"")))</f>
        <v/>
      </c>
      <c r="Y79" s="638" t="str">
        <f aca="false">IF(T79="","",IF(T79&lt;$C$124,$D$124+$E$124*T79+$F$124*T79^2,IF(T79&gt;=$C$126,$D$126+$E$126*T79,$D$125+$E$125*T79)))</f>
        <v/>
      </c>
    </row>
    <row r="80" customFormat="false" ht="14.15" hidden="false" customHeight="true" outlineLevel="0" collapsed="false">
      <c r="C80" s="639" t="s">
        <v>624</v>
      </c>
      <c r="D80" s="615" t="e">
        <f aca="false">SLOPE(D73:D79,$C$73:$C$79)</f>
        <v>#VALUE!</v>
      </c>
      <c r="E80" s="615" t="e">
        <f aca="false">SLOPE(E73:E79,$C$73:$C$79)</f>
        <v>#VALUE!</v>
      </c>
      <c r="I80" s="639" t="s">
        <v>625</v>
      </c>
      <c r="J80" s="615" t="e">
        <f aca="false">INTERCEPT(J73:J78,$I$73:$I$78)</f>
        <v>#VALUE!</v>
      </c>
      <c r="K80" s="615" t="e">
        <f aca="false">INTERCEPT(K73:K78,$I$73:$I$78)</f>
        <v>#VALUE!</v>
      </c>
      <c r="N80" s="84"/>
      <c r="O80" s="84"/>
      <c r="P80" s="84"/>
      <c r="Q80" s="84"/>
      <c r="R80" s="84"/>
      <c r="S80" s="84"/>
      <c r="T80" s="207" t="str">
        <f aca="false">IF(Sheet1!AM16="","",Sheet1!AM16)</f>
        <v/>
      </c>
      <c r="U80" s="638" t="str">
        <f aca="false">IF(T80="","",IF(T80&lt;$C$104,T80+$D$104+$E$104*T80+$F$104*T80^2+$G$104*T80^3,IF(T80&gt;=$C$104,T80+$D$105+$E$105*T80+$F$105*T80^2+$G$105*T80^3+$H$105*T80^4+$I$105*T80^5,"")))</f>
        <v/>
      </c>
      <c r="V80" s="638" t="str">
        <f aca="false">IF(T80="","",IF(T80&lt;$C$109,T80+$D$109+$E$109*T80+$F$109*T80^2+$G$109*T80^3+$H$109*T80^4+$I$109*T80^5,IF(T80&gt;=$C$109,T80+$D$110+$E$110*T80+$F$110*T80^2+$G$110*T80^3+$H$110*T80^4,"")))</f>
        <v/>
      </c>
      <c r="W80" s="638" t="str">
        <f aca="false">IF(T80="","",IF(T80&lt;$C$116,$D$116+$E$116*T80+$F$116*T80^2+$G$116*T80^3,IF(T80&gt;=$C$117,$D$117+$E$117*T80+$F$117*T80^2+$G$117*T80^3+$H$117*T80^4,"")))</f>
        <v/>
      </c>
      <c r="X80" s="638" t="str">
        <f aca="false">IF(T80="","",IF(T80&lt;$C$120,$D$120+$E$120*T80+$F$120*T80^2+$G$120*T80^3,IF(T80&gt;=$C$121,$D$121+$E$121*T80,"")))</f>
        <v/>
      </c>
      <c r="Y80" s="638" t="str">
        <f aca="false">IF(T80="","",IF(T80&lt;$C$124,$D$124+$E$124*T80+$F$124*T80^2,IF(T80&gt;=$C$126,$D$126+$E$126*T80,$D$125+$E$125*T80)))</f>
        <v/>
      </c>
    </row>
    <row r="81" customFormat="false" ht="14.15" hidden="false" customHeight="true" outlineLevel="0" collapsed="false">
      <c r="C81" s="639" t="s">
        <v>625</v>
      </c>
      <c r="D81" s="615" t="e">
        <f aca="false">INTERCEPT(D73:D79,$C$73:$C$79)</f>
        <v>#VALUE!</v>
      </c>
      <c r="E81" s="615" t="e">
        <f aca="false">INTERCEPT(E73:E79,$C$73:$C$79)</f>
        <v>#VALUE!</v>
      </c>
      <c r="N81" s="84"/>
      <c r="O81" s="84"/>
      <c r="P81" s="84"/>
      <c r="Q81" s="84"/>
      <c r="R81" s="84"/>
      <c r="S81" s="84"/>
      <c r="T81" s="207" t="str">
        <f aca="false">IF(Sheet1!AM17="","",Sheet1!AM17)</f>
        <v/>
      </c>
      <c r="U81" s="638" t="str">
        <f aca="false">IF(T81="","",IF(T81&lt;$C$104,T81+$D$104+$E$104*T81+$F$104*T81^2+$G$104*T81^3,IF(T81&gt;=$C$104,T81+$D$105+$E$105*T81+$F$105*T81^2+$G$105*T81^3+$H$105*T81^4+$I$105*T81^5,"")))</f>
        <v/>
      </c>
      <c r="V81" s="638" t="str">
        <f aca="false">IF(T81="","",IF(T81&lt;$C$109,T81+$D$109+$E$109*T81+$F$109*T81^2+$G$109*T81^3+$H$109*T81^4+$I$109*T81^5,IF(T81&gt;=$C$109,T81+$D$110+$E$110*T81+$F$110*T81^2+$G$110*T81^3+$H$110*T81^4,"")))</f>
        <v/>
      </c>
      <c r="W81" s="638" t="str">
        <f aca="false">IF(T81="","",IF(T81&lt;$C$116,$D$116+$E$116*T81+$F$116*T81^2+$G$116*T81^3,IF(T81&gt;=$C$117,$D$117+$E$117*T81+$F$117*T81^2+$G$117*T81^3+$H$117*T81^4,"")))</f>
        <v/>
      </c>
      <c r="X81" s="638" t="str">
        <f aca="false">IF(T81="","",IF(T81&lt;$C$120,$D$120+$E$120*T81+$F$120*T81^2+$G$120*T81^3,IF(T81&gt;=$C$121,$D$121+$E$121*T81,"")))</f>
        <v/>
      </c>
      <c r="Y81" s="638" t="str">
        <f aca="false">IF(T81="","",IF(T81&lt;$C$124,$D$124+$E$124*T81+$F$124*T81^2,IF(T81&gt;=$C$126,$D$126+$E$126*T81,$D$125+$E$125*T81)))</f>
        <v/>
      </c>
    </row>
    <row r="82" customFormat="false" ht="14.15" hidden="false" customHeight="true" outlineLevel="0" collapsed="false">
      <c r="N82" s="84"/>
      <c r="O82" s="84"/>
      <c r="P82" s="84" t="e">
        <f aca="false">47*P74</f>
        <v>#VALUE!</v>
      </c>
      <c r="Q82" s="84"/>
      <c r="R82" s="84"/>
      <c r="S82" s="84"/>
      <c r="T82" s="220" t="str">
        <f aca="false">IF(Sheet1!AM18="","",Sheet1!AM18)</f>
        <v/>
      </c>
      <c r="U82" s="638" t="str">
        <f aca="false">IF(T82="","",IF(T82&lt;$C$104,T82+$D$104+$E$104*T82+$F$104*T82^2+$G$104*T82^3,IF(T82&gt;=$C$104,T82+$D$105+$E$105*T82+$F$105*T82^2+$G$105*T82^3+$H$105*T82^4+$I$105*T82^5,"")))</f>
        <v/>
      </c>
      <c r="V82" s="638" t="str">
        <f aca="false">IF(T82="","",IF(T82&lt;$C$109,T82+$D$109+$E$109*T82+$F$109*T82^2+$G$109*T82^3+$H$109*T82^4+$I$109*T82^5,IF(T82&gt;=$C$109,T82+$D$110+$E$110*T82+$F$110*T82^2+$G$110*T82^3+$H$110*T82^4,"")))</f>
        <v/>
      </c>
      <c r="W82" s="638" t="str">
        <f aca="false">IF(T82="","",IF(T82&lt;$C$116,$D$116+$E$116*T82+$F$116*T82^2+$G$116*T82^3,IF(T82&gt;=$C$117,$D$117+$E$117*T82+$F$117*T82^2+$G$117*T82^3+$H$117*T82^4,"")))</f>
        <v/>
      </c>
      <c r="X82" s="638" t="str">
        <f aca="false">IF(T82="","",IF(T82&lt;$C$120,$D$120+$E$120*T82+$F$120*T82^2+$G$120*T82^3,IF(T82&gt;=$C$121,$D$121+$E$121*T82,"")))</f>
        <v/>
      </c>
      <c r="Y82" s="638" t="str">
        <f aca="false">IF(T82="","",IF(T82&lt;$C$124,$D$124+$E$124*T82+$F$124*T82^2,IF(T82&gt;=$C$126,$D$126+$E$126*T82,$D$125+$E$125*T82)))</f>
        <v/>
      </c>
    </row>
    <row r="83" customFormat="false" ht="14.15" hidden="false" customHeight="true" outlineLevel="0" collapsed="false">
      <c r="A83" s="616" t="s">
        <v>588</v>
      </c>
      <c r="N83" s="84"/>
      <c r="O83" s="84"/>
      <c r="P83" s="84"/>
      <c r="Q83" s="84"/>
      <c r="R83" s="84"/>
      <c r="S83" s="84"/>
      <c r="T83" s="207" t="str">
        <f aca="false">IF(Sheet1!AM19="","",Sheet1!AM19)</f>
        <v/>
      </c>
      <c r="U83" s="638" t="str">
        <f aca="false">IF(T83="","",IF(T83&lt;$C$104,T83+$D$104+$E$104*T83+$F$104*T83^2+$G$104*T83^3,IF(T83&gt;=$C$104,T83+$D$105+$E$105*T83+$F$105*T83^2+$G$105*T83^3+$H$105*T83^4+$I$105*T83^5,"")))</f>
        <v/>
      </c>
      <c r="V83" s="638" t="str">
        <f aca="false">IF(T83="","",IF(T83&lt;$C$109,T83+$D$109+$E$109*T83+$F$109*T83^2+$G$109*T83^3+$H$109*T83^4+$I$109*T83^5,IF(T83&gt;=$C$109,T83+$D$110+$E$110*T83+$F$110*T83^2+$G$110*T83^3+$H$110*T83^4,"")))</f>
        <v/>
      </c>
      <c r="W83" s="638" t="str">
        <f aca="false">IF(T83="","",IF(T83&lt;$C$116,$D$116+$E$116*T83+$F$116*T83^2+$G$116*T83^3,IF(T83&gt;=$C$117,$D$117+$E$117*T83+$F$117*T83^2+$G$117*T83^3+$H$117*T83^4,"")))</f>
        <v/>
      </c>
      <c r="X83" s="638" t="str">
        <f aca="false">IF(T83="","",IF(T83&lt;$C$120,$D$120+$E$120*T83+$F$120*T83^2+$G$120*T83^3,IF(T83&gt;=$C$121,$D$121+$E$121*T83,"")))</f>
        <v/>
      </c>
      <c r="Y83" s="638" t="str">
        <f aca="false">IF(T83="","",IF(T83&lt;$C$124,$D$124+$E$124*T83+$F$124*T83^2,IF(T83&gt;=$C$126,$D$126+$E$126*T83,$D$125+$E$125*T83)))</f>
        <v/>
      </c>
    </row>
    <row r="84" customFormat="false" ht="14.15" hidden="false" customHeight="true" outlineLevel="0" collapsed="false">
      <c r="A84" s="631" t="s">
        <v>228</v>
      </c>
      <c r="B84" s="632" t="s">
        <v>494</v>
      </c>
      <c r="C84" s="632" t="s">
        <v>584</v>
      </c>
      <c r="D84" s="631" t="s">
        <v>228</v>
      </c>
      <c r="E84" s="632" t="s">
        <v>494</v>
      </c>
      <c r="F84" s="632" t="s">
        <v>584</v>
      </c>
      <c r="G84" s="631" t="s">
        <v>228</v>
      </c>
      <c r="H84" s="632" t="s">
        <v>494</v>
      </c>
      <c r="I84" s="632" t="s">
        <v>584</v>
      </c>
      <c r="J84" s="84"/>
      <c r="N84" s="84"/>
      <c r="O84" s="84"/>
      <c r="P84" s="84"/>
      <c r="Q84" s="84"/>
      <c r="R84" s="84"/>
      <c r="S84" s="84"/>
      <c r="T84" s="207" t="str">
        <f aca="false">IF(Sheet1!AM20="","",Sheet1!AM20)</f>
        <v/>
      </c>
      <c r="U84" s="638" t="str">
        <f aca="false">IF(T84="","",IF(T84&lt;$C$104,T84+$D$104+$E$104*T84+$F$104*T84^2+$G$104*T84^3,IF(T84&gt;=$C$104,T84+$D$105+$E$105*T84+$F$105*T84^2+$G$105*T84^3+$H$105*T84^4+$I$105*T84^5,"")))</f>
        <v/>
      </c>
      <c r="V84" s="638" t="str">
        <f aca="false">IF(T84="","",IF(T84&lt;$C$109,T84+$D$109+$E$109*T84+$F$109*T84^2+$G$109*T84^3+$H$109*T84^4+$I$109*T84^5,IF(T84&gt;=$C$109,T84+$D$110+$E$110*T84+$F$110*T84^2+$G$110*T84^3+$H$110*T84^4,"")))</f>
        <v/>
      </c>
      <c r="W84" s="638" t="str">
        <f aca="false">IF(T84="","",IF(T84&lt;$C$116,$D$116+$E$116*T84+$F$116*T84^2+$G$116*T84^3,IF(T84&gt;=$C$117,$D$117+$E$117*T84+$F$117*T84^2+$G$117*T84^3+$H$117*T84^4,"")))</f>
        <v/>
      </c>
      <c r="X84" s="638" t="str">
        <f aca="false">IF(T84="","",IF(T84&lt;$C$120,$D$120+$E$120*T84+$F$120*T84^2+$G$120*T84^3,IF(T84&gt;=$C$121,$D$121+$E$121*T84,"")))</f>
        <v/>
      </c>
      <c r="Y84" s="638" t="str">
        <f aca="false">IF(T84="","",IF(T84&lt;$C$124,$D$124+$E$124*T84+$F$124*T84^2,IF(T84&gt;=$C$126,$D$126+$E$126*T84,$D$125+$E$125*T84)))</f>
        <v/>
      </c>
    </row>
    <row r="85" customFormat="false" ht="14.15" hidden="false" customHeight="true" outlineLevel="0" collapsed="false">
      <c r="A85" s="632" t="str">
        <f aca="false">Sheet1!V21</f>
        <v/>
      </c>
      <c r="B85" s="632" t="n">
        <f aca="false">HVLProcessing!A1</f>
        <v>24</v>
      </c>
      <c r="C85" s="635" t="str">
        <f aca="false">HVLProcessing!G3</f>
        <v/>
      </c>
      <c r="D85" s="632" t="str">
        <f aca="false">Sheet1!V21</f>
        <v/>
      </c>
      <c r="E85" s="632" t="n">
        <f aca="false">HVLProcessing!I1</f>
        <v>28</v>
      </c>
      <c r="F85" s="635" t="str">
        <f aca="false">HVLProcessing!O3</f>
        <v/>
      </c>
      <c r="G85" s="632" t="str">
        <f aca="false">Sheet1!V21</f>
        <v/>
      </c>
      <c r="H85" s="636" t="n">
        <f aca="false">HVLProcessing!Q1</f>
        <v>28</v>
      </c>
      <c r="I85" s="640" t="str">
        <f aca="false">HVLProcessing!W3</f>
        <v/>
      </c>
      <c r="J85" s="84"/>
      <c r="N85" s="84"/>
      <c r="O85" s="84"/>
      <c r="P85" s="84"/>
      <c r="Q85" s="84"/>
      <c r="R85" s="84"/>
      <c r="S85" s="84"/>
      <c r="T85" s="207" t="str">
        <f aca="false">IF(Sheet1!AM21="","",Sheet1!AM21)</f>
        <v/>
      </c>
      <c r="U85" s="638" t="str">
        <f aca="false">IF(T85="","",IF(T85&lt;$C$104,T85+$D$104+$E$104*T85+$F$104*T85^2+$G$104*T85^3,IF(T85&gt;=$C$104,T85+$D$105+$E$105*T85+$F$105*T85^2+$G$105*T85^3+$H$105*T85^4+$I$105*T85^5,"")))</f>
        <v/>
      </c>
      <c r="V85" s="638" t="str">
        <f aca="false">IF(T85="","",IF(T85&lt;$C$109,T85+$D$109+$E$109*T85+$F$109*T85^2+$G$109*T85^3+$H$109*T85^4+$I$109*T85^5,IF(T85&gt;=$C$109,T85+$D$110+$E$110*T85+$F$110*T85^2+$G$110*T85^3+$H$110*T85^4,"")))</f>
        <v/>
      </c>
      <c r="W85" s="638" t="str">
        <f aca="false">IF(T85="","",IF(T85&lt;$C$116,$D$116+$E$116*T85+$F$116*T85^2+$G$116*T85^3,IF(T85&gt;=$C$117,$D$117+$E$117*T85+$F$117*T85^2+$G$117*T85^3+$H$117*T85^4,"")))</f>
        <v/>
      </c>
      <c r="X85" s="638" t="str">
        <f aca="false">IF(T85="","",IF(T85&lt;$C$120,$D$120+$E$120*T85+$F$120*T85^2+$G$120*T85^3,IF(T85&gt;=$C$121,$D$121+$E$121*T85,"")))</f>
        <v/>
      </c>
      <c r="Y85" s="638" t="str">
        <f aca="false">IF(T85="","",IF(T85&lt;$C$124,$D$124+$E$124*T85+$F$124*T85^2,IF(T85&gt;=$C$126,$D$126+$E$126*T85,$D$125+$E$125*T85)))</f>
        <v/>
      </c>
    </row>
    <row r="86" customFormat="false" ht="14.15" hidden="false" customHeight="true" outlineLevel="0" collapsed="false">
      <c r="A86" s="631" t="s">
        <v>229</v>
      </c>
      <c r="B86" s="632" t="n">
        <f aca="false">HVLProcessing!A9</f>
        <v>25</v>
      </c>
      <c r="C86" s="635" t="str">
        <f aca="false">HVLProcessing!G11</f>
        <v/>
      </c>
      <c r="D86" s="631" t="s">
        <v>229</v>
      </c>
      <c r="E86" s="632" t="n">
        <f aca="false">HVLProcessing!I9</f>
        <v>30</v>
      </c>
      <c r="F86" s="635" t="str">
        <f aca="false">HVLProcessing!O11</f>
        <v/>
      </c>
      <c r="G86" s="631" t="s">
        <v>229</v>
      </c>
      <c r="H86" s="636" t="n">
        <f aca="false">HVLProcessing!Q9</f>
        <v>30</v>
      </c>
      <c r="I86" s="640" t="str">
        <f aca="false">HVLProcessing!W11</f>
        <v/>
      </c>
      <c r="J86" s="84"/>
      <c r="N86" s="84"/>
      <c r="O86" s="84"/>
      <c r="P86" s="84"/>
      <c r="Q86" s="84"/>
      <c r="R86" s="84"/>
      <c r="S86" s="84"/>
      <c r="T86" s="207" t="str">
        <f aca="false">IF(Sheet1!AM22="","",Sheet1!AM22)</f>
        <v/>
      </c>
      <c r="U86" s="638" t="str">
        <f aca="false">IF(T86="","",IF(T86&lt;$C$104,T86+$D$104+$E$104*T86+$F$104*T86^2+$G$104*T86^3,IF(T86&gt;=$C$104,T86+$D$105+$E$105*T86+$F$105*T86^2+$G$105*T86^3+$H$105*T86^4+$I$105*T86^5,"")))</f>
        <v/>
      </c>
      <c r="V86" s="638" t="str">
        <f aca="false">IF(T86="","",IF(T86&lt;$C$109,T86+$D$109+$E$109*T86+$F$109*T86^2+$G$109*T86^3+$H$109*T86^4+$I$109*T86^5,IF(T86&gt;=$C$109,T86+$D$110+$E$110*T86+$F$110*T86^2+$G$110*T86^3+$H$110*T86^4,"")))</f>
        <v/>
      </c>
      <c r="W86" s="638" t="str">
        <f aca="false">IF(T86="","",IF(T86&lt;$C$116,$D$116+$E$116*T86+$F$116*T86^2+$G$116*T86^3,IF(T86&gt;=$C$117,$D$117+$E$117*T86+$F$117*T86^2+$G$117*T86^3+$H$117*T86^4,"")))</f>
        <v/>
      </c>
      <c r="X86" s="638" t="str">
        <f aca="false">IF(T86="","",IF(T86&lt;$C$120,$D$120+$E$120*T86+$F$120*T86^2+$G$120*T86^3,IF(T86&gt;=$C$121,$D$121+$E$121*T86,"")))</f>
        <v/>
      </c>
      <c r="Y86" s="638" t="str">
        <f aca="false">IF(T86="","",IF(T86&lt;$C$124,$D$124+$E$124*T86+$F$124*T86^2,IF(T86&gt;=$C$126,$D$126+$E$126*T86,$D$125+$E$125*T86)))</f>
        <v/>
      </c>
    </row>
    <row r="87" customFormat="false" ht="14.15" hidden="false" customHeight="true" outlineLevel="0" collapsed="false">
      <c r="A87" s="632" t="str">
        <f aca="false">Sheet1!V24</f>
        <v/>
      </c>
      <c r="B87" s="632" t="n">
        <f aca="false">HVLProcessing!A17</f>
        <v>28</v>
      </c>
      <c r="C87" s="635" t="str">
        <f aca="false">HVLProcessing!G19</f>
        <v/>
      </c>
      <c r="D87" s="632" t="str">
        <f aca="false">Sheet1!V25</f>
        <v/>
      </c>
      <c r="E87" s="632" t="n">
        <f aca="false">HVLProcessing!I17</f>
        <v>32</v>
      </c>
      <c r="F87" s="635" t="str">
        <f aca="false">HVLProcessing!O19</f>
        <v/>
      </c>
      <c r="G87" s="632" t="str">
        <f aca="false">Sheet1!V26</f>
        <v/>
      </c>
      <c r="H87" s="636" t="n">
        <f aca="false">HVLProcessing!Q17</f>
        <v>32</v>
      </c>
      <c r="I87" s="640" t="str">
        <f aca="false">HVLProcessing!W19</f>
        <v/>
      </c>
      <c r="J87" s="84"/>
      <c r="N87" s="84"/>
      <c r="O87" s="84"/>
      <c r="P87" s="84"/>
      <c r="Q87" s="84"/>
      <c r="R87" s="84"/>
      <c r="S87" s="84"/>
      <c r="T87" s="207" t="str">
        <f aca="false">IF(Sheet1!AM23="","",Sheet1!AM23)</f>
        <v/>
      </c>
      <c r="U87" s="638" t="str">
        <f aca="false">IF(T87="","",IF(T87&lt;$C$104,T87+$D$104+$E$104*T87+$F$104*T87^2+$G$104*T87^3,IF(T87&gt;=$C$104,T87+$D$105+$E$105*T87+$F$105*T87^2+$G$105*T87^3+$H$105*T87^4+$I$105*T87^5,"")))</f>
        <v/>
      </c>
      <c r="V87" s="638" t="str">
        <f aca="false">IF(T87="","",IF(T87&lt;$C$109,T87+$D$109+$E$109*T87+$F$109*T87^2+$G$109*T87^3+$H$109*T87^4+$I$109*T87^5,IF(T87&gt;=$C$109,T87+$D$110+$E$110*T87+$F$110*T87^2+$G$110*T87^3+$H$110*T87^4,"")))</f>
        <v/>
      </c>
      <c r="W87" s="638" t="str">
        <f aca="false">IF(T87="","",IF(T87&lt;$C$116,$D$116+$E$116*T87+$F$116*T87^2+$G$116*T87^3,IF(T87&gt;=$C$117,$D$117+$E$117*T87+$F$117*T87^2+$G$117*T87^3+$H$117*T87^4,"")))</f>
        <v/>
      </c>
      <c r="X87" s="638" t="str">
        <f aca="false">IF(T87="","",IF(T87&lt;$C$120,$D$120+$E$120*T87+$F$120*T87^2+$G$120*T87^3,IF(T87&gt;=$C$121,$D$121+$E$121*T87,"")))</f>
        <v/>
      </c>
      <c r="Y87" s="638" t="str">
        <f aca="false">IF(T87="","",IF(T87&lt;$C$124,$D$124+$E$124*T87+$F$124*T87^2,IF(T87&gt;=$C$126,$D$126+$E$126*T87,$D$125+$E$125*T87)))</f>
        <v/>
      </c>
    </row>
    <row r="88" customFormat="false" ht="14.15" hidden="false" customHeight="true" outlineLevel="0" collapsed="false">
      <c r="B88" s="632" t="n">
        <f aca="false">HVLProcessing!A25</f>
        <v>32</v>
      </c>
      <c r="C88" s="635" t="str">
        <f aca="false">HVLProcessing!G27</f>
        <v/>
      </c>
      <c r="E88" s="632" t="n">
        <f aca="false">HVLProcessing!I25</f>
        <v>34</v>
      </c>
      <c r="F88" s="635" t="str">
        <f aca="false">HVLProcessing!O27</f>
        <v/>
      </c>
      <c r="H88" s="636" t="n">
        <f aca="false">HVLProcessing!Q25</f>
        <v>34</v>
      </c>
      <c r="I88" s="640" t="str">
        <f aca="false">HVLProcessing!W27</f>
        <v/>
      </c>
      <c r="J88" s="84"/>
      <c r="N88" s="84"/>
      <c r="O88" s="84"/>
      <c r="P88" s="84"/>
      <c r="Q88" s="84"/>
      <c r="R88" s="84"/>
      <c r="S88" s="84"/>
      <c r="T88" s="207" t="str">
        <f aca="false">IF(Sheet1!AM24="","",Sheet1!AM24)</f>
        <v/>
      </c>
      <c r="U88" s="638" t="str">
        <f aca="false">IF(T88="","",IF(T88&lt;$C$104,T88+$D$104+$E$104*T88+$F$104*T88^2+$G$104*T88^3,IF(T88&gt;=$C$104,T88+$D$105+$E$105*T88+$F$105*T88^2+$G$105*T88^3+$H$105*T88^4+$I$105*T88^5,"")))</f>
        <v/>
      </c>
      <c r="V88" s="638" t="str">
        <f aca="false">IF(T88="","",IF(T88&lt;$C$109,T88+$D$109+$E$109*T88+$F$109*T88^2+$G$109*T88^3+$H$109*T88^4+$I$109*T88^5,IF(T88&gt;=$C$109,T88+$D$110+$E$110*T88+$F$110*T88^2+$G$110*T88^3+$H$110*T88^4,"")))</f>
        <v/>
      </c>
      <c r="W88" s="638" t="str">
        <f aca="false">IF(T88="","",IF(T88&lt;$C$116,$D$116+$E$116*T88+$F$116*T88^2+$G$116*T88^3,IF(T88&gt;=$C$117,$D$117+$E$117*T88+$F$117*T88^2+$G$117*T88^3+$H$117*T88^4,"")))</f>
        <v/>
      </c>
      <c r="X88" s="638" t="str">
        <f aca="false">IF(T88="","",IF(T88&lt;$C$120,$D$120+$E$120*T88+$F$120*T88^2+$G$120*T88^3,IF(T88&gt;=$C$121,$D$121+$E$121*T88,"")))</f>
        <v/>
      </c>
      <c r="Y88" s="638" t="str">
        <f aca="false">IF(T88="","",IF(T88&lt;$C$124,$D$124+$E$124*T88+$F$124*T88^2,IF(T88&gt;=$C$126,$D$126+$E$126*T88,$D$125+$E$125*T88)))</f>
        <v/>
      </c>
    </row>
    <row r="89" customFormat="false" ht="14.15" hidden="false" customHeight="true" outlineLevel="0" collapsed="false">
      <c r="B89" s="641" t="n">
        <f aca="false">HVLProcessing!A33</f>
        <v>34</v>
      </c>
      <c r="C89" s="642" t="str">
        <f aca="false">HVLProcessing!G35</f>
        <v/>
      </c>
      <c r="E89" s="639" t="s">
        <v>624</v>
      </c>
      <c r="F89" s="632" t="e">
        <f aca="false">SLOPE(F85:F88,E85:E88)</f>
        <v>#VALUE!</v>
      </c>
      <c r="H89" s="636" t="n">
        <f aca="false">HVLProcessing!Q33</f>
        <v>38</v>
      </c>
      <c r="I89" s="640" t="str">
        <f aca="false">HVLProcessing!W35</f>
        <v/>
      </c>
      <c r="J89" s="84"/>
      <c r="N89" s="84"/>
      <c r="O89" s="84"/>
      <c r="P89" s="84"/>
      <c r="Q89" s="84"/>
      <c r="R89" s="84"/>
      <c r="S89" s="84"/>
      <c r="T89" s="207" t="str">
        <f aca="false">IF(Sheet1!AM25="","",Sheet1!AM25)</f>
        <v/>
      </c>
      <c r="U89" s="638" t="str">
        <f aca="false">IF(T89="","",IF(T89&lt;$C$104,T89+$D$104+$E$104*T89+$F$104*T89^2+$G$104*T89^3,IF(T89&gt;=$C$104,T89+$D$105+$E$105*T89+$F$105*T89^2+$G$105*T89^3+$H$105*T89^4+$I$105*T89^5,"")))</f>
        <v/>
      </c>
      <c r="V89" s="638" t="str">
        <f aca="false">IF(T89="","",IF(T89&lt;$C$109,T89+$D$109+$E$109*T89+$F$109*T89^2+$G$109*T89^3+$H$109*T89^4+$I$109*T89^5,IF(T89&gt;=$C$109,T89+$D$110+$E$110*T89+$F$110*T89^2+$G$110*T89^3+$H$110*T89^4,"")))</f>
        <v/>
      </c>
      <c r="W89" s="638" t="str">
        <f aca="false">IF(T89="","",IF(T89&lt;$C$116,$D$116+$E$116*T89+$F$116*T89^2+$G$116*T89^3,IF(T89&gt;=$C$117,$D$117+$E$117*T89+$F$117*T89^2+$G$117*T89^3+$H$117*T89^4,"")))</f>
        <v/>
      </c>
      <c r="X89" s="638" t="str">
        <f aca="false">IF(T89="","",IF(T89&lt;$C$120,$D$120+$E$120*T89+$F$120*T89^2+$G$120*T89^3,IF(T89&gt;=$C$121,$D$121+$E$121*T89,"")))</f>
        <v/>
      </c>
      <c r="Y89" s="638" t="str">
        <f aca="false">IF(T89="","",IF(T89&lt;$C$124,$D$124+$E$124*T89+$F$124*T89^2,IF(T89&gt;=$C$126,$D$126+$E$126*T89,$D$125+$E$125*T89)))</f>
        <v/>
      </c>
    </row>
    <row r="90" customFormat="false" ht="14.15" hidden="false" customHeight="true" outlineLevel="0" collapsed="false">
      <c r="B90" s="639" t="s">
        <v>624</v>
      </c>
      <c r="C90" s="632" t="e">
        <f aca="false">SLOPE(C85:C89,B85:B89)</f>
        <v>#VALUE!</v>
      </c>
      <c r="E90" s="639" t="s">
        <v>625</v>
      </c>
      <c r="F90" s="632" t="e">
        <f aca="false">INTERCEPT(F85:F88,E85:E88)</f>
        <v>#VALUE!</v>
      </c>
      <c r="H90" s="639" t="s">
        <v>624</v>
      </c>
      <c r="I90" s="632" t="e">
        <f aca="false">SLOPE(I85:I89,H85:H89)</f>
        <v>#VALUE!</v>
      </c>
      <c r="J90" s="84"/>
      <c r="N90" s="84"/>
      <c r="O90" s="84"/>
      <c r="P90" s="84"/>
      <c r="Q90" s="84"/>
      <c r="R90" s="84"/>
      <c r="S90" s="84"/>
      <c r="T90" s="220" t="str">
        <f aca="false">IF(Sheet1!AM26="","",Sheet1!AM26)</f>
        <v/>
      </c>
      <c r="U90" s="638" t="str">
        <f aca="false">IF(T90="","",IF(T90&lt;$C$104,T90+$D$104+$E$104*T90+$F$104*T90^2+$G$104*T90^3,IF(T90&gt;=$C$104,T90+$D$105+$E$105*T90+$F$105*T90^2+$G$105*T90^3+$H$105*T90^4+$I$105*T90^5,"")))</f>
        <v/>
      </c>
      <c r="V90" s="638" t="str">
        <f aca="false">IF(T90="","",IF(T90&lt;$C$109,T90+$D$109+$E$109*T90+$F$109*T90^2+$G$109*T90^3+$H$109*T90^4+$I$109*T90^5,IF(T90&gt;=$C$109,T90+$D$110+$E$110*T90+$F$110*T90^2+$G$110*T90^3+$H$110*T90^4,"")))</f>
        <v/>
      </c>
      <c r="W90" s="638" t="str">
        <f aca="false">IF(T90="","",IF(T90&lt;$C$116,$D$116+$E$116*T90+$F$116*T90^2+$G$116*T90^3,IF(T90&gt;=$C$117,$D$117+$E$117*T90+$F$117*T90^2+$G$117*T90^3+$H$117*T90^4,"")))</f>
        <v/>
      </c>
      <c r="X90" s="638" t="str">
        <f aca="false">IF(T90="","",IF(T90&lt;$C$120,$D$120+$E$120*T90+$F$120*T90^2+$G$120*T90^3,IF(T90&gt;=$C$121,$D$121+$E$121*T90,"")))</f>
        <v/>
      </c>
      <c r="Y90" s="638" t="str">
        <f aca="false">IF(T90="","",IF(T90&lt;$C$124,$D$124+$E$124*T90+$F$124*T90^2,IF(T90&gt;=$C$126,$D$126+$E$126*T90,$D$125+$E$125*T90)))</f>
        <v/>
      </c>
    </row>
    <row r="91" customFormat="false" ht="14.15" hidden="false" customHeight="true" outlineLevel="0" collapsed="false">
      <c r="A91" s="84"/>
      <c r="B91" s="639" t="s">
        <v>625</v>
      </c>
      <c r="C91" s="632" t="e">
        <f aca="false">INTERCEPT(C85:C89,B85:B89)</f>
        <v>#VALUE!</v>
      </c>
      <c r="E91" s="643" t="s">
        <v>626</v>
      </c>
      <c r="F91" s="632" t="e">
        <f aca="false">RSQ(F85:F88,E85:E88)</f>
        <v>#VALUE!</v>
      </c>
      <c r="H91" s="639" t="s">
        <v>625</v>
      </c>
      <c r="I91" s="632" t="e">
        <f aca="false">INTERCEPT(I85:I89,H85:H89)</f>
        <v>#VALUE!</v>
      </c>
      <c r="N91" s="84"/>
      <c r="O91" s="84"/>
      <c r="P91" s="84"/>
      <c r="Q91" s="84"/>
      <c r="R91" s="84"/>
      <c r="S91" s="84"/>
      <c r="T91" s="220" t="str">
        <f aca="false">IF(Sheet1!AM27="","",Sheet1!AM27)</f>
        <v/>
      </c>
      <c r="U91" s="638" t="str">
        <f aca="false">IF(T91="","",IF(T91&lt;$C$104,T91+$D$104+$E$104*T91+$F$104*T91^2+$G$104*T91^3,IF(T91&gt;=$C$104,T91+$D$105+$E$105*T91+$F$105*T91^2+$G$105*T91^3+$H$105*T91^4+$I$105*T91^5,"")))</f>
        <v/>
      </c>
      <c r="V91" s="638" t="str">
        <f aca="false">IF(T91="","",IF(T91&lt;$C$109,T91+$D$109+$E$109*T91+$F$109*T91^2+$G$109*T91^3+$H$109*T91^4+$I$109*T91^5,IF(T91&gt;=$C$109,T91+$D$110+$E$110*T91+$F$110*T91^2+$G$110*T91^3+$H$110*T91^4,"")))</f>
        <v/>
      </c>
      <c r="W91" s="638" t="str">
        <f aca="false">IF(T91="","",IF(T91&lt;$C$116,$D$116+$E$116*T91+$F$116*T91^2+$G$116*T91^3,IF(T91&gt;=$C$117,$D$117+$E$117*T91+$F$117*T91^2+$G$117*T91^3+$H$117*T91^4,"")))</f>
        <v/>
      </c>
      <c r="X91" s="638" t="str">
        <f aca="false">IF(T91="","",IF(T91&lt;$C$120,$D$120+$E$120*T91+$F$120*T91^2+$G$120*T91^3,IF(T91&gt;=$C$121,$D$121+$E$121*T91,"")))</f>
        <v/>
      </c>
      <c r="Y91" s="638" t="str">
        <f aca="false">IF(T91="","",IF(T91&lt;$C$124,$D$124+$E$124*T91+$F$124*T91^2,IF(T91&gt;=$C$126,$D$126+$E$126*T91,$D$125+$E$125*T91)))</f>
        <v/>
      </c>
    </row>
    <row r="92" customFormat="false" ht="14.15" hidden="false" customHeight="true" outlineLevel="0" collapsed="false">
      <c r="A92" s="84"/>
      <c r="B92" s="643" t="s">
        <v>626</v>
      </c>
      <c r="C92" s="636" t="e">
        <f aca="false">RSQ(C85:C89,B85:B89)</f>
        <v>#VALUE!</v>
      </c>
      <c r="D92" s="84"/>
      <c r="E92" s="84"/>
      <c r="F92" s="84"/>
      <c r="G92" s="84"/>
      <c r="H92" s="643" t="s">
        <v>626</v>
      </c>
      <c r="I92" s="636" t="e">
        <f aca="false">RSQ(I85:I89,H85:H89)</f>
        <v>#VALUE!</v>
      </c>
      <c r="J92" s="84"/>
      <c r="N92" s="84"/>
      <c r="O92" s="84"/>
      <c r="P92" s="84"/>
      <c r="Q92" s="84"/>
      <c r="R92" s="84"/>
      <c r="S92" s="84"/>
      <c r="T92" s="220" t="str">
        <f aca="false">IF(Sheet1!AM28="","",Sheet1!AM28)</f>
        <v/>
      </c>
      <c r="U92" s="638" t="str">
        <f aca="false">IF(T92="","",IF(T92&lt;$C$104,T92+$D$104+$E$104*T92+$F$104*T92^2+$G$104*T92^3,IF(T92&gt;=$C$104,T92+$D$105+$E$105*T92+$F$105*T92^2+$G$105*T92^3+$H$105*T92^4+$I$105*T92^5,"")))</f>
        <v/>
      </c>
      <c r="V92" s="638" t="str">
        <f aca="false">IF(T92="","",IF(T92&lt;$C$109,T92+$D$109+$E$109*T92+$F$109*T92^2+$G$109*T92^3+$H$109*T92^4+$I$109*T92^5,IF(T92&gt;=$C$109,T92+$D$110+$E$110*T92+$F$110*T92^2+$G$110*T92^3+$H$110*T92^4,"")))</f>
        <v/>
      </c>
      <c r="W92" s="638" t="str">
        <f aca="false">IF(T92="","",IF(T92&lt;$C$116,$D$116+$E$116*T92+$F$116*T92^2+$G$116*T92^3,IF(T92&gt;=$C$117,$D$117+$E$117*T92+$F$117*T92^2+$G$117*T92^3+$H$117*T92^4,"")))</f>
        <v/>
      </c>
      <c r="X92" s="638" t="str">
        <f aca="false">IF(T92="","",IF(T92&lt;$C$120,$D$120+$E$120*T92+$F$120*T92^2+$G$120*T92^3,IF(T92&gt;=$C$121,$D$121+$E$121*T92,"")))</f>
        <v/>
      </c>
      <c r="Y92" s="638" t="str">
        <f aca="false">IF(T92="","",IF(T92&lt;$C$124,$D$124+$E$124*T92+$F$124*T92^2,IF(T92&gt;=$C$126,$D$126+$E$126*T92,$D$125+$E$125*T92)))</f>
        <v/>
      </c>
    </row>
    <row r="93" customFormat="false" ht="14.15" hidden="false" customHeight="true" outlineLevel="0" collapsed="false">
      <c r="A93" s="644" t="s">
        <v>228</v>
      </c>
      <c r="B93" s="645" t="s">
        <v>229</v>
      </c>
      <c r="C93" s="646" t="s">
        <v>627</v>
      </c>
      <c r="D93" s="84"/>
      <c r="E93" s="647" t="s">
        <v>628</v>
      </c>
      <c r="F93" s="647" t="s">
        <v>629</v>
      </c>
      <c r="G93" s="647"/>
      <c r="H93" s="84"/>
      <c r="I93" s="84"/>
      <c r="J93" s="84"/>
      <c r="N93" s="84"/>
      <c r="O93" s="84"/>
      <c r="P93" s="84"/>
      <c r="Q93" s="84"/>
      <c r="R93" s="84"/>
      <c r="S93" s="84"/>
      <c r="T93" s="220" t="str">
        <f aca="false">IF(Sheet1!AM29="","",Sheet1!AM29)</f>
        <v/>
      </c>
      <c r="U93" s="638" t="str">
        <f aca="false">IF(T93="","",IF(T93&lt;$C$104,T93+$D$104+$E$104*T93+$F$104*T93^2+$G$104*T93^3,IF(T93&gt;=$C$104,T93+$D$105+$E$105*T93+$F$105*T93^2+$G$105*T93^3+$H$105*T93^4+$I$105*T93^5,"")))</f>
        <v/>
      </c>
      <c r="V93" s="638" t="str">
        <f aca="false">IF(T93="","",IF(T93&lt;$C$109,T93+$D$109+$E$109*T93+$F$109*T93^2+$G$109*T93^3+$H$109*T93^4+$I$109*T93^5,IF(T93&gt;=$C$109,T93+$D$110+$E$110*T93+$F$110*T93^2+$G$110*T93^3+$H$110*T93^4,"")))</f>
        <v/>
      </c>
      <c r="W93" s="638" t="str">
        <f aca="false">IF(T93="","",IF(T93&lt;$C$116,$D$116+$E$116*T93+$F$116*T93^2+$G$116*T93^3,IF(T93&gt;=$C$117,$D$117+$E$117*T93+$F$117*T93^2+$G$117*T93^3+$H$117*T93^4,"")))</f>
        <v/>
      </c>
      <c r="X93" s="638" t="str">
        <f aca="false">IF(T93="","",IF(T93&lt;$C$120,$D$120+$E$120*T93+$F$120*T93^2+$G$120*T93^3,IF(T93&gt;=$C$121,$D$121+$E$121*T93,"")))</f>
        <v/>
      </c>
      <c r="Y93" s="638" t="str">
        <f aca="false">IF(T93="","",IF(T93&lt;$C$124,$D$124+$E$124*T93+$F$124*T93^2,IF(T93&gt;=$C$126,$D$126+$E$126*T93,$D$125+$E$125*T93)))</f>
        <v/>
      </c>
    </row>
    <row r="94" customFormat="false" ht="14.15" hidden="false" customHeight="true" outlineLevel="0" collapsed="false">
      <c r="A94" s="648" t="s">
        <v>630</v>
      </c>
      <c r="B94" s="649" t="s">
        <v>630</v>
      </c>
      <c r="C94" s="650" t="n">
        <v>0.12</v>
      </c>
      <c r="D94" s="84"/>
      <c r="E94" s="647"/>
      <c r="F94" s="647" t="s">
        <v>631</v>
      </c>
      <c r="G94" s="647"/>
      <c r="H94" s="84"/>
      <c r="I94" s="84"/>
      <c r="J94" s="84"/>
      <c r="N94" s="84"/>
      <c r="O94" s="84"/>
      <c r="P94" s="84"/>
      <c r="Q94" s="84"/>
      <c r="R94" s="84"/>
      <c r="S94" s="84"/>
      <c r="T94" s="207" t="str">
        <f aca="false">IF(Sheet1!AM30="","",Sheet1!AM30)</f>
        <v/>
      </c>
      <c r="U94" s="638" t="str">
        <f aca="false">IF(T94="","",IF(T94&lt;$C$104,T94+$D$104+$E$104*T94+$F$104*T94^2+$G$104*T94^3,IF(T94&gt;=$C$104,T94+$D$105+$E$105*T94+$F$105*T94^2+$G$105*T94^3+$H$105*T94^4+$I$105*T94^5,"")))</f>
        <v/>
      </c>
      <c r="V94" s="638" t="str">
        <f aca="false">IF(T94="","",IF(T94&lt;$C$109,T94+$D$109+$E$109*T94+$F$109*T94^2+$G$109*T94^3+$H$109*T94^4+$I$109*T94^5,IF(T94&gt;=$C$109,T94+$D$110+$E$110*T94+$F$110*T94^2+$G$110*T94^3+$H$110*T94^4,"")))</f>
        <v/>
      </c>
      <c r="W94" s="638" t="str">
        <f aca="false">IF(T94="","",IF(T94&lt;$C$116,$D$116+$E$116*T94+$F$116*T94^2+$G$116*T94^3,IF(T94&gt;=$C$117,$D$117+$E$117*T94+$F$117*T94^2+$G$117*T94^3+$H$117*T94^4,"")))</f>
        <v/>
      </c>
      <c r="X94" s="638" t="str">
        <f aca="false">IF(T94="","",IF(T94&lt;$C$120,$D$120+$E$120*T94+$F$120*T94^2+$G$120*T94^3,IF(T94&gt;=$C$121,$D$121+$E$121*T94,"")))</f>
        <v/>
      </c>
      <c r="Y94" s="638" t="str">
        <f aca="false">IF(T94="","",IF(T94&lt;$C$124,$D$124+$E$124*T94+$F$124*T94^2,IF(T94&gt;=$C$126,$D$126+$E$126*T94,$D$125+$E$125*T94)))</f>
        <v/>
      </c>
    </row>
    <row r="95" customFormat="false" ht="14.15" hidden="false" customHeight="true" outlineLevel="0" collapsed="false">
      <c r="A95" s="648" t="s">
        <v>630</v>
      </c>
      <c r="B95" s="649" t="s">
        <v>632</v>
      </c>
      <c r="C95" s="650" t="n">
        <v>0.19</v>
      </c>
      <c r="D95" s="84"/>
      <c r="E95" s="647"/>
      <c r="F95" s="647" t="s">
        <v>633</v>
      </c>
      <c r="G95" s="647"/>
      <c r="H95" s="84"/>
      <c r="I95" s="84"/>
      <c r="J95" s="84"/>
      <c r="N95" s="84"/>
      <c r="O95" s="84"/>
      <c r="P95" s="84"/>
      <c r="Q95" s="84"/>
      <c r="R95" s="84"/>
      <c r="S95" s="84"/>
      <c r="T95" s="207" t="str">
        <f aca="false">IF(Sheet1!AM31="","",Sheet1!AM31)</f>
        <v/>
      </c>
      <c r="U95" s="638" t="str">
        <f aca="false">IF(T95="","",IF(T95&lt;$C$104,T95+$D$104+$E$104*T95+$F$104*T95^2+$G$104*T95^3,IF(T95&gt;=$C$104,T95+$D$105+$E$105*T95+$F$105*T95^2+$G$105*T95^3+$H$105*T95^4+$I$105*T95^5,"")))</f>
        <v/>
      </c>
      <c r="V95" s="638" t="str">
        <f aca="false">IF(T95="","",IF(T95&lt;$C$109,T95+$D$109+$E$109*T95+$F$109*T95^2+$G$109*T95^3+$H$109*T95^4+$I$109*T95^5,IF(T95&gt;=$C$109,T95+$D$110+$E$110*T95+$F$110*T95^2+$G$110*T95^3+$H$110*T95^4,"")))</f>
        <v/>
      </c>
      <c r="W95" s="638" t="str">
        <f aca="false">IF(T95="","",IF(T95&lt;$C$116,$D$116+$E$116*T95+$F$116*T95^2+$G$116*T95^3,IF(T95&gt;=$C$117,$D$117+$E$117*T95+$F$117*T95^2+$G$117*T95^3+$H$117*T95^4,"")))</f>
        <v/>
      </c>
      <c r="X95" s="638" t="str">
        <f aca="false">IF(T95="","",IF(T95&lt;$C$120,$D$120+$E$120*T95+$F$120*T95^2+$G$120*T95^3,IF(T95&gt;=$C$121,$D$121+$E$121*T95,"")))</f>
        <v/>
      </c>
      <c r="Y95" s="638" t="str">
        <f aca="false">IF(T95="","",IF(T95&lt;$C$124,$D$124+$E$124*T95+$F$124*T95^2,IF(T95&gt;=$C$126,$D$126+$E$126*T95,$D$125+$E$125*T95)))</f>
        <v/>
      </c>
    </row>
    <row r="96" customFormat="false" ht="14.15" hidden="false" customHeight="true" outlineLevel="0" collapsed="false">
      <c r="A96" s="651" t="s">
        <v>632</v>
      </c>
      <c r="B96" s="652" t="s">
        <v>632</v>
      </c>
      <c r="C96" s="653" t="n">
        <v>0.22</v>
      </c>
      <c r="D96" s="84"/>
      <c r="E96" s="84"/>
      <c r="F96" s="84"/>
      <c r="G96" s="84"/>
      <c r="H96" s="84"/>
      <c r="I96" s="84"/>
      <c r="J96" s="84"/>
      <c r="N96" s="84"/>
      <c r="O96" s="84"/>
      <c r="P96" s="84"/>
      <c r="Q96" s="84"/>
      <c r="R96" s="84"/>
      <c r="S96" s="84"/>
      <c r="T96" s="207" t="str">
        <f aca="false">IF(Sheet1!AM32="","",Sheet1!AM32)</f>
        <v/>
      </c>
      <c r="U96" s="638" t="str">
        <f aca="false">IF(T96="","",IF(T96&lt;$C$104,T96+$D$104+$E$104*T96+$F$104*T96^2+$G$104*T96^3,IF(T96&gt;=$C$104,T96+$D$105+$E$105*T96+$F$105*T96^2+$G$105*T96^3+$H$105*T96^4+$I$105*T96^5,"")))</f>
        <v/>
      </c>
      <c r="V96" s="638" t="str">
        <f aca="false">IF(T96="","",IF(T96&lt;$C$109,T96+$D$109+$E$109*T96+$F$109*T96^2+$G$109*T96^3+$H$109*T96^4+$I$109*T96^5,IF(T96&gt;=$C$109,T96+$D$110+$E$110*T96+$F$110*T96^2+$G$110*T96^3+$H$110*T96^4,"")))</f>
        <v/>
      </c>
      <c r="W96" s="638" t="str">
        <f aca="false">IF(T96="","",IF(T96&lt;$C$116,$D$116+$E$116*T96+$F$116*T96^2+$G$116*T96^3,IF(T96&gt;=$C$117,$D$117+$E$117*T96+$F$117*T96^2+$G$117*T96^3+$H$117*T96^4,"")))</f>
        <v/>
      </c>
      <c r="X96" s="638" t="str">
        <f aca="false">IF(T96="","",IF(T96&lt;$C$120,$D$120+$E$120*T96+$F$120*T96^2+$G$120*T96^3,IF(T96&gt;=$C$121,$D$121+$E$121*T96,"")))</f>
        <v/>
      </c>
      <c r="Y96" s="638" t="str">
        <f aca="false">IF(T96="","",IF(T96&lt;$C$124,$D$124+$E$124*T96+$F$124*T96^2,IF(T96&gt;=$C$126,$D$126+$E$126*T96,$D$125+$E$125*T96)))</f>
        <v/>
      </c>
    </row>
    <row r="97" customFormat="false" ht="14.15" hidden="false" customHeight="true" outlineLevel="0" collapsed="false">
      <c r="A97" s="84"/>
      <c r="B97" s="84"/>
      <c r="C97" s="84"/>
      <c r="D97" s="84"/>
      <c r="E97" s="84"/>
      <c r="F97" s="84"/>
      <c r="G97" s="84"/>
      <c r="H97" s="84"/>
      <c r="I97" s="84"/>
      <c r="J97" s="84"/>
      <c r="N97" s="84"/>
      <c r="O97" s="84"/>
      <c r="P97" s="84"/>
      <c r="Q97" s="84"/>
      <c r="R97" s="84"/>
      <c r="S97" s="84"/>
      <c r="T97" s="207" t="str">
        <f aca="false">IF(Sheet1!AM33="","",Sheet1!AM33)</f>
        <v/>
      </c>
      <c r="U97" s="638" t="str">
        <f aca="false">IF(T97="","",IF(T97&lt;$C$104,T97+$D$104+$E$104*T97+$F$104*T97^2+$G$104*T97^3,IF(T97&gt;=$C$104,T97+$D$105+$E$105*T97+$F$105*T97^2+$G$105*T97^3+$H$105*T97^4+$I$105*T97^5,"")))</f>
        <v/>
      </c>
      <c r="V97" s="638" t="str">
        <f aca="false">IF(T97="","",IF(T97&lt;$C$109,T97+$D$109+$E$109*T97+$F$109*T97^2+$G$109*T97^3+$H$109*T97^4+$I$109*T97^5,IF(T97&gt;=$C$109,T97+$D$110+$E$110*T97+$F$110*T97^2+$G$110*T97^3+$H$110*T97^4,"")))</f>
        <v/>
      </c>
      <c r="W97" s="638" t="str">
        <f aca="false">IF(T97="","",IF(T97&lt;$C$116,$D$116+$E$116*T97+$F$116*T97^2+$G$116*T97^3,IF(T97&gt;=$C$117,$D$117+$E$117*T97+$F$117*T97^2+$G$117*T97^3+$H$117*T97^4,"")))</f>
        <v/>
      </c>
      <c r="X97" s="638" t="str">
        <f aca="false">IF(T97="","",IF(T97&lt;$C$120,$D$120+$E$120*T97+$F$120*T97^2+$G$120*T97^3,IF(T97&gt;=$C$121,$D$121+$E$121*T97,"")))</f>
        <v/>
      </c>
      <c r="Y97" s="638" t="str">
        <f aca="false">IF(T97="","",IF(T97&lt;$C$124,$D$124+$E$124*T97+$F$124*T97^2,IF(T97&gt;=$C$126,$D$126+$E$126*T97,$D$125+$E$125*T97)))</f>
        <v/>
      </c>
    </row>
    <row r="98" customFormat="false" ht="14.15" hidden="false" customHeight="true" outlineLevel="0" collapsed="false">
      <c r="A98" s="616" t="s">
        <v>634</v>
      </c>
      <c r="B98" s="654" t="e">
        <f aca="false">"DGN values (mrad/R) for "&amp;Sheet1!$T$260&amp;" kV and HVL="&amp;ROUND(Sheet1!$X$263,2)&amp;" mm Al"</f>
        <v>#VALUE!</v>
      </c>
      <c r="G98" s="641" t="s">
        <v>68</v>
      </c>
      <c r="H98" s="641"/>
      <c r="I98" s="641"/>
      <c r="N98" s="84"/>
      <c r="O98" s="84"/>
      <c r="P98" s="84"/>
      <c r="Q98" s="84"/>
      <c r="R98" s="84"/>
      <c r="S98" s="84"/>
      <c r="T98" s="207" t="str">
        <f aca="false">IF(Sheet1!AM34="","",Sheet1!AM34)</f>
        <v/>
      </c>
      <c r="U98" s="638" t="str">
        <f aca="false">IF(T98="","",IF(T98&lt;$C$104,T98+$D$104+$E$104*T98+$F$104*T98^2+$G$104*T98^3,IF(T98&gt;=$C$104,T98+$D$105+$E$105*T98+$F$105*T98^2+$G$105*T98^3+$H$105*T98^4+$I$105*T98^5,"")))</f>
        <v/>
      </c>
      <c r="V98" s="638" t="str">
        <f aca="false">IF(T98="","",IF(T98&lt;$C$109,T98+$D$109+$E$109*T98+$F$109*T98^2+$G$109*T98^3+$H$109*T98^4+$I$109*T98^5,IF(T98&gt;=$C$109,T98+$D$110+$E$110*T98+$F$110*T98^2+$G$110*T98^3+$H$110*T98^4,"")))</f>
        <v/>
      </c>
      <c r="W98" s="638" t="str">
        <f aca="false">IF(T98="","",IF(T98&lt;$C$116,$D$116+$E$116*T98+$F$116*T98^2+$G$116*T98^3,IF(T98&gt;=$C$117,$D$117+$E$117*T98+$F$117*T98^2+$G$117*T98^3+$H$117*T98^4,"")))</f>
        <v/>
      </c>
      <c r="X98" s="638" t="str">
        <f aca="false">IF(T98="","",IF(T98&lt;$C$120,$D$120+$E$120*T98+$F$120*T98^2+$G$120*T98^3,IF(T98&gt;=$C$121,$D$121+$E$121*T98,"")))</f>
        <v/>
      </c>
      <c r="Y98" s="638" t="str">
        <f aca="false">IF(T98="","",IF(T98&lt;$C$124,$D$124+$E$124*T98+$F$124*T98^2,IF(T98&gt;=$C$126,$D$126+$E$126*T98,$D$125+$E$125*T98)))</f>
        <v/>
      </c>
    </row>
    <row r="99" customFormat="false" ht="14.15" hidden="false" customHeight="true" outlineLevel="0" collapsed="false">
      <c r="A99" s="655" t="s">
        <v>635</v>
      </c>
      <c r="B99" s="655" t="s">
        <v>636</v>
      </c>
      <c r="C99" s="655" t="s">
        <v>637</v>
      </c>
      <c r="D99" s="655" t="s">
        <v>621</v>
      </c>
      <c r="E99" s="655" t="s">
        <v>622</v>
      </c>
      <c r="F99" s="655" t="s">
        <v>623</v>
      </c>
      <c r="G99" s="655" t="s">
        <v>621</v>
      </c>
      <c r="H99" s="655" t="s">
        <v>622</v>
      </c>
      <c r="I99" s="655" t="s">
        <v>623</v>
      </c>
      <c r="N99" s="84"/>
      <c r="O99" s="84"/>
      <c r="P99" s="84"/>
      <c r="Q99" s="84"/>
      <c r="R99" s="84"/>
      <c r="S99" s="84"/>
      <c r="T99" s="207" t="str">
        <f aca="false">IF(Sheet1!AM35="","",Sheet1!AM35)</f>
        <v/>
      </c>
      <c r="U99" s="638" t="str">
        <f aca="false">IF(T99="","",IF(T99&lt;$C$104,T99+$D$104+$E$104*T99+$F$104*T99^2+$G$104*T99^3,IF(T99&gt;=$C$104,T99+$D$105+$E$105*T99+$F$105*T99^2+$G$105*T99^3+$H$105*T99^4+$I$105*T99^5,"")))</f>
        <v/>
      </c>
      <c r="V99" s="638" t="str">
        <f aca="false">IF(T99="","",IF(T99&lt;$C$109,T99+$D$109+$E$109*T99+$F$109*T99^2+$G$109*T99^3+$H$109*T99^4+$I$109*T99^5,IF(T99&gt;=$C$109,T99+$D$110+$E$110*T99+$F$110*T99^2+$G$110*T99^3+$H$110*T99^4,"")))</f>
        <v/>
      </c>
      <c r="W99" s="638" t="str">
        <f aca="false">IF(T99="","",IF(T99&lt;$C$116,$D$116+$E$116*T99+$F$116*T99^2+$G$116*T99^3,IF(T99&gt;=$C$117,$D$117+$E$117*T99+$F$117*T99^2+$G$117*T99^3+$H$117*T99^4,"")))</f>
        <v/>
      </c>
      <c r="X99" s="638" t="str">
        <f aca="false">IF(T99="","",IF(T99&lt;$C$120,$D$120+$E$120*T99+$F$120*T99^2+$G$120*T99^3,IF(T99&gt;=$C$121,$D$121+$E$121*T99,"")))</f>
        <v/>
      </c>
      <c r="Y99" s="638" t="str">
        <f aca="false">IF(T99="","",IF(T99&lt;$C$124,$D$124+$E$124*T99+$F$124*T99^2,IF(T99&gt;=$C$126,$D$126+$E$126*T99,$D$125+$E$125*T99)))</f>
        <v/>
      </c>
    </row>
    <row r="100" customFormat="false" ht="14.15" hidden="false" customHeight="true" outlineLevel="0" collapsed="false">
      <c r="A100" s="656" t="e">
        <f aca="false">IF(ISERR(Sheet1!$T$260),"TBD",VLOOKUP(Sheet1!$X$263,A3:J23,MATCH(Sheet1!$T$260,A3:J3,0)))</f>
        <v>#N/A</v>
      </c>
      <c r="B100" s="656" t="e">
        <f aca="false">IF(ISERR(Sheet1!$T$260),"TBD",VLOOKUP(Sheet1!$X$263,K3:T23,MATCH(Sheet1!$T$260,K3:T3,0)))</f>
        <v>#N/A</v>
      </c>
      <c r="C100" s="656" t="e">
        <f aca="false">IF(ISERR(Sheet1!$T$260),"TBD",VLOOKUP(Sheet1!$X$263,U3:AD23,MATCH(Sheet1!$T$260,U3:AD3,0)))</f>
        <v>#N/A</v>
      </c>
      <c r="D100" s="632" t="e">
        <f aca="false">IF(ISERR(Sheet1!$X$263),"TBD",VLOOKUP(Sheet1!$X$263,A27:M48,MATCH(Sheet1!$T$260,A27:M27,0)))</f>
        <v>#N/A</v>
      </c>
      <c r="E100" s="632" t="e">
        <f aca="false">IF(ISERR(Sheet1!$X$263),"TBD",VLOOKUP(Sheet1!$X$263,N27:AA48,MATCH(Sheet1!$T$260,N27:AA27,0)))</f>
        <v>#N/A</v>
      </c>
      <c r="F100" s="657" t="e">
        <f aca="false">IF(ISERR(Sheet1!$X$278),"TBD",VLOOKUP(Sheet1!$X$278,A52:Z69,MATCH(Sheet1!$T$275,A52:Z52,0)))</f>
        <v>#N/A</v>
      </c>
      <c r="G100" s="632" t="e">
        <f aca="false">IF(ISERR(Sheet1!$X$298),"TBD",VLOOKUP(Sheet1!$X$298,A27:M48,MATCH(Sheet1!$T$295,A27:M27,0)))</f>
        <v>#N/A</v>
      </c>
      <c r="H100" s="632" t="e">
        <f aca="false">IF(ISERR(Sheet1!$X$298),"TBD",VLOOKUP(Sheet1!$X$298,N27:AA48,MATCH(Sheet1!$T$295,N27:AA27,0)))</f>
        <v>#N/A</v>
      </c>
      <c r="I100" s="657" t="e">
        <f aca="false">IF(ISERR(Sheet1!$X$310),"TBD",VLOOKUP(Sheet1!$X$310,A52:Z69,MATCH(Sheet1!$T$307,A52:Z52,0)))</f>
        <v>#N/A</v>
      </c>
      <c r="N100" s="84"/>
      <c r="O100" s="84"/>
      <c r="P100" s="84"/>
      <c r="Q100" s="84"/>
      <c r="R100" s="84"/>
      <c r="S100" s="84"/>
      <c r="T100" s="207" t="str">
        <f aca="false">IF(Sheet1!AM36="","",Sheet1!AM36)</f>
        <v/>
      </c>
      <c r="U100" s="638" t="str">
        <f aca="false">IF(T100="","",IF(T100&lt;$C$104,T100+$D$104+$E$104*T100+$F$104*T100^2+$G$104*T100^3,IF(T100&gt;=$C$104,T100+$D$105+$E$105*T100+$F$105*T100^2+$G$105*T100^3+$H$105*T100^4+$I$105*T100^5,"")))</f>
        <v/>
      </c>
      <c r="V100" s="638" t="str">
        <f aca="false">IF(T100="","",IF(T100&lt;$C$109,T100+$D$109+$E$109*T100+$F$109*T100^2+$G$109*T100^3+$H$109*T100^4+$I$109*T100^5,IF(T100&gt;=$C$109,T100+$D$110+$E$110*T100+$F$110*T100^2+$G$110*T100^3+$H$110*T100^4,"")))</f>
        <v/>
      </c>
      <c r="W100" s="638" t="str">
        <f aca="false">IF(T100="","",IF(T100&lt;$C$116,$D$116+$E$116*T100+$F$116*T100^2+$G$116*T100^3,IF(T100&gt;=$C$117,$D$117+$E$117*T100+$F$117*T100^2+$G$117*T100^3+$H$117*T100^4,"")))</f>
        <v/>
      </c>
      <c r="X100" s="638" t="str">
        <f aca="false">IF(T100="","",IF(T100&lt;$C$120,$D$120+$E$120*T100+$F$120*T100^2+$G$120*T100^3,IF(T100&gt;=$C$121,$D$121+$E$121*T100,"")))</f>
        <v/>
      </c>
      <c r="Y100" s="638" t="str">
        <f aca="false">IF(T100="","",IF(T100&lt;$C$124,$D$124+$E$124*T100+$F$124*T100^2,IF(T100&gt;=$C$126,$D$126+$E$126*T100,$D$125+$E$125*T100)))</f>
        <v/>
      </c>
    </row>
    <row r="101" customFormat="false" ht="14.15" hidden="false" customHeight="true" outlineLevel="0" collapsed="false">
      <c r="N101" s="84"/>
      <c r="O101" s="84"/>
      <c r="P101" s="84"/>
      <c r="Q101" s="84"/>
      <c r="R101" s="84"/>
      <c r="S101" s="84"/>
      <c r="T101" s="207" t="str">
        <f aca="false">IF(Sheet1!AM37="","",Sheet1!AM37)</f>
        <v/>
      </c>
      <c r="U101" s="638" t="str">
        <f aca="false">IF(T101="","",IF(T101&lt;$C$104,T101+$D$104+$E$104*T101+$F$104*T101^2+$G$104*T101^3,IF(T101&gt;=$C$104,T101+$D$105+$E$105*T101+$F$105*T101^2+$G$105*T101^3+$H$105*T101^4+$I$105*T101^5,"")))</f>
        <v/>
      </c>
      <c r="V101" s="638" t="str">
        <f aca="false">IF(T101="","",IF(T101&lt;$C$109,T101+$D$109+$E$109*T101+$F$109*T101^2+$G$109*T101^3+$H$109*T101^4+$I$109*T101^5,IF(T101&gt;=$C$109,T101+$D$110+$E$110*T101+$F$110*T101^2+$G$110*T101^3+$H$110*T101^4,"")))</f>
        <v/>
      </c>
      <c r="W101" s="638" t="str">
        <f aca="false">IF(T101="","",IF(T101&lt;$C$116,$D$116+$E$116*T101+$F$116*T101^2+$G$116*T101^3,IF(T101&gt;=$C$117,$D$117+$E$117*T101+$F$117*T101^2+$G$117*T101^3+$H$117*T101^4,"")))</f>
        <v/>
      </c>
      <c r="X101" s="638" t="str">
        <f aca="false">IF(T101="","",IF(T101&lt;$C$120,$D$120+$E$120*T101+$F$120*T101^2+$G$120*T101^3,IF(T101&gt;=$C$121,$D$121+$E$121*T101,"")))</f>
        <v/>
      </c>
      <c r="Y101" s="638" t="str">
        <f aca="false">IF(T101="","",IF(T101&lt;$C$124,$D$124+$E$124*T101+$F$124*T101^2,IF(T101&gt;=$C$126,$D$126+$E$126*T101,$D$125+$E$125*T101)))</f>
        <v/>
      </c>
    </row>
    <row r="102" customFormat="false" ht="14.15" hidden="false" customHeight="true" outlineLevel="0" collapsed="false">
      <c r="A102" s="616" t="s">
        <v>638</v>
      </c>
      <c r="N102" s="84"/>
      <c r="O102" s="84"/>
      <c r="P102" s="84"/>
      <c r="Q102" s="84"/>
      <c r="R102" s="84"/>
      <c r="S102" s="84"/>
      <c r="T102" s="220" t="str">
        <f aca="false">IF(Sheet1!AM38="","",Sheet1!AM38)</f>
        <v/>
      </c>
      <c r="U102" s="638" t="str">
        <f aca="false">IF(T102="","",IF(T102&lt;$C$104,T102+$D$104+$E$104*T102+$F$104*T102^2+$G$104*T102^3,IF(T102&gt;=$C$104,T102+$D$105+$E$105*T102+$F$105*T102^2+$G$105*T102^3+$H$105*T102^4+$I$105*T102^5,"")))</f>
        <v/>
      </c>
      <c r="V102" s="638" t="str">
        <f aca="false">IF(T102="","",IF(T102&lt;$C$109,T102+$D$109+$E$109*T102+$F$109*T102^2+$G$109*T102^3+$H$109*T102^4+$I$109*T102^5,IF(T102&gt;=$C$109,T102+$D$110+$E$110*T102+$F$110*T102^2+$G$110*T102^3+$H$110*T102^4,"")))</f>
        <v/>
      </c>
      <c r="W102" s="638" t="str">
        <f aca="false">IF(T102="","",IF(T102&lt;$C$116,$D$116+$E$116*T102+$F$116*T102^2+$G$116*T102^3,IF(T102&gt;=$C$117,$D$117+$E$117*T102+$F$117*T102^2+$G$117*T102^3+$H$117*T102^4,"")))</f>
        <v/>
      </c>
      <c r="X102" s="638" t="str">
        <f aca="false">IF(T102="","",IF(T102&lt;$C$120,$D$120+$E$120*T102+$F$120*T102^2+$G$120*T102^3,IF(T102&gt;=$C$121,$D$121+$E$121*T102,"")))</f>
        <v/>
      </c>
      <c r="Y102" s="638" t="str">
        <f aca="false">IF(T102="","",IF(T102&lt;$C$124,$D$124+$E$124*T102+$F$124*T102^2,IF(T102&gt;=$C$126,$D$126+$E$126*T102,$D$125+$E$125*T102)))</f>
        <v/>
      </c>
    </row>
    <row r="103" customFormat="false" ht="14.15" hidden="false" customHeight="true" outlineLevel="0" collapsed="false">
      <c r="A103" s="84"/>
      <c r="B103" s="636" t="s">
        <v>494</v>
      </c>
      <c r="C103" s="84"/>
      <c r="D103" s="658" t="s">
        <v>639</v>
      </c>
      <c r="E103" s="658" t="s">
        <v>640</v>
      </c>
      <c r="F103" s="658" t="s">
        <v>619</v>
      </c>
      <c r="G103" s="658" t="s">
        <v>641</v>
      </c>
      <c r="H103" s="658" t="s">
        <v>642</v>
      </c>
      <c r="I103" s="658" t="s">
        <v>643</v>
      </c>
      <c r="J103" s="658" t="s">
        <v>644</v>
      </c>
      <c r="N103" s="84"/>
      <c r="O103" s="84"/>
      <c r="P103" s="84"/>
      <c r="Q103" s="84"/>
      <c r="R103" s="84"/>
      <c r="S103" s="84"/>
      <c r="T103" s="220" t="str">
        <f aca="false">IF(Sheet1!AM39="","",Sheet1!AM39)</f>
        <v/>
      </c>
      <c r="U103" s="638" t="str">
        <f aca="false">IF(T103="","",IF(T103&lt;$C$104,T103+$D$104+$E$104*T103+$F$104*T103^2+$G$104*T103^3,IF(T103&gt;=$C$104,T103+$D$105+$E$105*T103+$F$105*T103^2+$G$105*T103^3+$H$105*T103^4+$I$105*T103^5,"")))</f>
        <v/>
      </c>
      <c r="V103" s="638" t="str">
        <f aca="false">IF(T103="","",IF(T103&lt;$C$109,T103+$D$109+$E$109*T103+$F$109*T103^2+$G$109*T103^3+$H$109*T103^4+$I$109*T103^5,IF(T103&gt;=$C$109,T103+$D$110+$E$110*T103+$F$110*T103^2+$G$110*T103^3+$H$110*T103^4,"")))</f>
        <v/>
      </c>
      <c r="W103" s="638" t="str">
        <f aca="false">IF(T103="","",IF(T103&lt;$C$116,$D$116+$E$116*T103+$F$116*T103^2+$G$116*T103^3,IF(T103&gt;=$C$117,$D$117+$E$117*T103+$F$117*T103^2+$G$117*T103^3+$H$117*T103^4,"")))</f>
        <v/>
      </c>
      <c r="X103" s="638" t="str">
        <f aca="false">IF(T103="","",IF(T103&lt;$C$120,$D$120+$E$120*T103+$F$120*T103^2+$G$120*T103^3,IF(T103&gt;=$C$121,$D$121+$E$121*T103,"")))</f>
        <v/>
      </c>
      <c r="Y103" s="638" t="str">
        <f aca="false">IF(T103="","",IF(T103&lt;$C$124,$D$124+$E$124*T103+$F$124*T103^2,IF(T103&gt;=$C$126,$D$126+$E$126*T103,$D$125+$E$125*T103)))</f>
        <v/>
      </c>
    </row>
    <row r="104" customFormat="false" ht="14.15" hidden="false" customHeight="true" outlineLevel="0" collapsed="false">
      <c r="A104" s="615" t="s">
        <v>621</v>
      </c>
      <c r="B104" s="636" t="s">
        <v>645</v>
      </c>
      <c r="C104" s="658" t="n">
        <v>27.586</v>
      </c>
      <c r="D104" s="658" t="n">
        <v>-8375.07276459255</v>
      </c>
      <c r="E104" s="658" t="n">
        <v>975.925435604328</v>
      </c>
      <c r="F104" s="658" t="n">
        <v>-37.9137296820394</v>
      </c>
      <c r="G104" s="658" t="n">
        <v>0.490865834726094</v>
      </c>
      <c r="H104" s="658" t="n">
        <v>0</v>
      </c>
      <c r="I104" s="658" t="n">
        <v>0</v>
      </c>
      <c r="J104" s="658" t="n">
        <v>0</v>
      </c>
      <c r="N104" s="84"/>
      <c r="O104" s="84"/>
      <c r="P104" s="84"/>
      <c r="Q104" s="84"/>
      <c r="R104" s="84"/>
      <c r="S104" s="84"/>
      <c r="T104" s="220" t="str">
        <f aca="false">IF(Sheet1!AM40="","",Sheet1!AM40)</f>
        <v/>
      </c>
      <c r="U104" s="638" t="str">
        <f aca="false">IF(T104="","",IF(T104&lt;$C$104,T104+$D$104+$E$104*T104+$F$104*T104^2+$G$104*T104^3,IF(T104&gt;=$C$104,T104+$D$105+$E$105*T104+$F$105*T104^2+$G$105*T104^3+$H$105*T104^4+$I$105*T104^5,"")))</f>
        <v/>
      </c>
      <c r="V104" s="638" t="str">
        <f aca="false">IF(T104="","",IF(T104&lt;$C$109,T104+$D$109+$E$109*T104+$F$109*T104^2+$G$109*T104^3+$H$109*T104^4+$I$109*T104^5,IF(T104&gt;=$C$109,T104+$D$110+$E$110*T104+$F$110*T104^2+$G$110*T104^3+$H$110*T104^4,"")))</f>
        <v/>
      </c>
      <c r="W104" s="638" t="str">
        <f aca="false">IF(T104="","",IF(T104&lt;$C$116,$D$116+$E$116*T104+$F$116*T104^2+$G$116*T104^3,IF(T104&gt;=$C$117,$D$117+$E$117*T104+$F$117*T104^2+$G$117*T104^3+$H$117*T104^4,"")))</f>
        <v/>
      </c>
      <c r="X104" s="638" t="str">
        <f aca="false">IF(T104="","",IF(T104&lt;$C$120,$D$120+$E$120*T104+$F$120*T104^2+$G$120*T104^3,IF(T104&gt;=$C$121,$D$121+$E$121*T104,"")))</f>
        <v/>
      </c>
      <c r="Y104" s="638" t="str">
        <f aca="false">IF(T104="","",IF(T104&lt;$C$124,$D$124+$E$124*T104+$F$124*T104^2,IF(T104&gt;=$C$126,$D$126+$E$126*T104,$D$125+$E$125*T104)))</f>
        <v/>
      </c>
    </row>
    <row r="105" customFormat="false" ht="14.15" hidden="false" customHeight="true" outlineLevel="0" collapsed="false">
      <c r="B105" s="636" t="s">
        <v>646</v>
      </c>
      <c r="C105" s="658" t="n">
        <v>27.586</v>
      </c>
      <c r="D105" s="658" t="n">
        <v>-9984.61679164944</v>
      </c>
      <c r="E105" s="658" t="n">
        <v>1436.52454571413</v>
      </c>
      <c r="F105" s="658" t="n">
        <v>-82.5051021852549</v>
      </c>
      <c r="G105" s="658" t="n">
        <v>2.36559081763837</v>
      </c>
      <c r="H105" s="658" t="n">
        <v>-0.0338672433779705</v>
      </c>
      <c r="I105" s="658" t="n">
        <v>0.000193686920423126</v>
      </c>
      <c r="J105" s="658" t="n">
        <v>0</v>
      </c>
      <c r="N105" s="84"/>
      <c r="O105" s="84"/>
      <c r="P105" s="84"/>
      <c r="Q105" s="84"/>
      <c r="R105" s="84"/>
      <c r="S105" s="84"/>
      <c r="T105" s="250" t="str">
        <f aca="false">IF(Sheet1!AM41="","",Sheet1!AM41)</f>
        <v/>
      </c>
      <c r="U105" s="638" t="str">
        <f aca="false">IF(T105="","",IF(T105&lt;$C$104,T105+$D$104+$E$104*T105+$F$104*T105^2+$G$104*T105^3,IF(T105&gt;=$C$104,T105+$D$105+$E$105*T105+$F$105*T105^2+$G$105*T105^3+$H$105*T105^4+$I$105*T105^5,"")))</f>
        <v/>
      </c>
      <c r="V105" s="638" t="str">
        <f aca="false">IF(T105="","",IF(T105&lt;$C$109,T105+$D$109+$E$109*T105+$F$109*T105^2+$G$109*T105^3+$H$109*T105^4+$I$109*T105^5,IF(T105&gt;=$C$109,T105+$D$110+$E$110*T105+$F$110*T105^2+$G$110*T105^3+$H$110*T105^4,"")))</f>
        <v/>
      </c>
      <c r="W105" s="638" t="str">
        <f aca="false">IF(T105="","",IF(T105&lt;$C$116,$D$116+$E$116*T105+$F$116*T105^2+$G$116*T105^3,IF(T105&gt;=$C$117,$D$117+$E$117*T105+$F$117*T105^2+$G$117*T105^3+$H$117*T105^4,"")))</f>
        <v/>
      </c>
      <c r="X105" s="638" t="str">
        <f aca="false">IF(T105="","",IF(T105&lt;$C$120,$D$120+$E$120*T105+$F$120*T105^2+$G$120*T105^3,IF(T105&gt;=$C$121,$D$121+$E$121*T105,"")))</f>
        <v/>
      </c>
      <c r="Y105" s="638" t="str">
        <f aca="false">IF(T105="","",IF(T105&lt;$C$124,$D$124+$E$124*T105+$F$124*T105^2,IF(T105&gt;=$C$126,$D$126+$E$126*T105,$D$125+$E$125*T105)))</f>
        <v/>
      </c>
    </row>
    <row r="106" customFormat="false" ht="14.15" hidden="false" customHeight="true" outlineLevel="0" collapsed="false">
      <c r="A106" s="84"/>
      <c r="B106" s="84"/>
      <c r="C106" s="84" t="s">
        <v>647</v>
      </c>
      <c r="D106" s="84"/>
      <c r="E106" s="84"/>
      <c r="F106" s="84"/>
      <c r="G106" s="84"/>
      <c r="H106" s="84"/>
      <c r="I106" s="84"/>
      <c r="J106" s="84"/>
      <c r="N106" s="84"/>
      <c r="O106" s="84"/>
      <c r="P106" s="84"/>
      <c r="Q106" s="84"/>
      <c r="R106" s="84"/>
      <c r="S106" s="84"/>
      <c r="T106" s="207" t="str">
        <f aca="false">IF(Sheet1!AM42="","",Sheet1!AM42)</f>
        <v/>
      </c>
      <c r="U106" s="638" t="str">
        <f aca="false">IF(T106="","",IF(T106&lt;$C$104,T106+$D$104+$E$104*T106+$F$104*T106^2+$G$104*T106^3,IF(T106&gt;=$C$104,T106+$D$105+$E$105*T106+$F$105*T106^2+$G$105*T106^3+$H$105*T106^4+$I$105*T106^5,"")))</f>
        <v/>
      </c>
      <c r="V106" s="638" t="str">
        <f aca="false">IF(T106="","",IF(T106&lt;$C$109,T106+$D$109+$E$109*T106+$F$109*T106^2+$G$109*T106^3+$H$109*T106^4+$I$109*T106^5,IF(T106&gt;=$C$109,T106+$D$110+$E$110*T106+$F$110*T106^2+$G$110*T106^3+$H$110*T106^4,"")))</f>
        <v/>
      </c>
      <c r="W106" s="638" t="str">
        <f aca="false">IF(T106="","",IF(T106&lt;$C$116,$D$116+$E$116*T106+$F$116*T106^2+$G$116*T106^3,IF(T106&gt;=$C$117,$D$117+$E$117*T106+$F$117*T106^2+$G$117*T106^3+$H$117*T106^4,"")))</f>
        <v/>
      </c>
      <c r="X106" s="638" t="str">
        <f aca="false">IF(T106="","",IF(T106&lt;$C$120,$D$120+$E$120*T106+$F$120*T106^2+$G$120*T106^3,IF(T106&gt;=$C$121,$D$121+$E$121*T106,"")))</f>
        <v/>
      </c>
      <c r="Y106" s="638" t="str">
        <f aca="false">IF(T106="","",IF(T106&lt;$C$124,$D$124+$E$124*T106+$F$124*T106^2,IF(T106&gt;=$C$126,$D$126+$E$126*T106,$D$125+$E$125*T106)))</f>
        <v/>
      </c>
    </row>
    <row r="107" customFormat="false" ht="14.15" hidden="false" customHeight="true" outlineLevel="0" collapsed="false">
      <c r="A107" s="84"/>
      <c r="B107" s="84"/>
      <c r="C107" s="84" t="s">
        <v>648</v>
      </c>
      <c r="D107" s="84"/>
      <c r="E107" s="84"/>
      <c r="F107" s="84"/>
      <c r="G107" s="84"/>
      <c r="H107" s="84"/>
      <c r="I107" s="84"/>
      <c r="J107" s="84"/>
      <c r="N107" s="84"/>
      <c r="O107" s="84"/>
      <c r="P107" s="84"/>
      <c r="Q107" s="84"/>
      <c r="R107" s="84"/>
      <c r="S107" s="84"/>
      <c r="T107" s="207" t="str">
        <f aca="false">IF(Sheet1!AM43="","",Sheet1!AM43)</f>
        <v/>
      </c>
      <c r="U107" s="638" t="str">
        <f aca="false">IF(T107="","",IF(T107&lt;$C$104,T107+$D$104+$E$104*T107+$F$104*T107^2+$G$104*T107^3,IF(T107&gt;=$C$104,T107+$D$105+$E$105*T107+$F$105*T107^2+$G$105*T107^3+$H$105*T107^4+$I$105*T107^5,"")))</f>
        <v/>
      </c>
      <c r="V107" s="638" t="str">
        <f aca="false">IF(T107="","",IF(T107&lt;$C$109,T107+$D$109+$E$109*T107+$F$109*T107^2+$G$109*T107^3+$H$109*T107^4+$I$109*T107^5,IF(T107&gt;=$C$109,T107+$D$110+$E$110*T107+$F$110*T107^2+$G$110*T107^3+$H$110*T107^4,"")))</f>
        <v/>
      </c>
      <c r="W107" s="638" t="str">
        <f aca="false">IF(T107="","",IF(T107&lt;$C$116,$D$116+$E$116*T107+$F$116*T107^2+$G$116*T107^3,IF(T107&gt;=$C$117,$D$117+$E$117*T107+$F$117*T107^2+$G$117*T107^3+$H$117*T107^4,"")))</f>
        <v/>
      </c>
      <c r="X107" s="638" t="str">
        <f aca="false">IF(T107="","",IF(T107&lt;$C$120,$D$120+$E$120*T107+$F$120*T107^2+$G$120*T107^3,IF(T107&gt;=$C$121,$D$121+$E$121*T107,"")))</f>
        <v/>
      </c>
      <c r="Y107" s="638" t="str">
        <f aca="false">IF(T107="","",IF(T107&lt;$C$124,$D$124+$E$124*T107+$F$124*T107^2,IF(T107&gt;=$C$126,$D$126+$E$126*T107,$D$125+$E$125*T107)))</f>
        <v/>
      </c>
    </row>
    <row r="108" customFormat="false" ht="14.15" hidden="false" customHeight="true" outlineLevel="0" collapsed="false">
      <c r="A108" s="84"/>
      <c r="B108" s="636" t="s">
        <v>494</v>
      </c>
      <c r="C108" s="84"/>
      <c r="D108" s="658" t="s">
        <v>639</v>
      </c>
      <c r="E108" s="658" t="s">
        <v>640</v>
      </c>
      <c r="F108" s="658" t="s">
        <v>619</v>
      </c>
      <c r="G108" s="658" t="s">
        <v>641</v>
      </c>
      <c r="H108" s="658" t="s">
        <v>642</v>
      </c>
      <c r="I108" s="658" t="s">
        <v>643</v>
      </c>
      <c r="J108" s="658" t="s">
        <v>644</v>
      </c>
      <c r="N108" s="84"/>
      <c r="O108" s="84"/>
      <c r="P108" s="84"/>
      <c r="Q108" s="84"/>
      <c r="R108" s="84"/>
      <c r="S108" s="84"/>
      <c r="T108" s="207" t="str">
        <f aca="false">IF(Sheet1!AM44="","",Sheet1!AM44)</f>
        <v/>
      </c>
      <c r="U108" s="638" t="str">
        <f aca="false">IF(T108="","",IF(T108&lt;$C$104,T108+$D$104+$E$104*T108+$F$104*T108^2+$G$104*T108^3,IF(T108&gt;=$C$104,T108+$D$105+$E$105*T108+$F$105*T108^2+$G$105*T108^3+$H$105*T108^4+$I$105*T108^5,"")))</f>
        <v/>
      </c>
      <c r="V108" s="638" t="str">
        <f aca="false">IF(T108="","",IF(T108&lt;$C$109,T108+$D$109+$E$109*T108+$F$109*T108^2+$G$109*T108^3+$H$109*T108^4+$I$109*T108^5,IF(T108&gt;=$C$109,T108+$D$110+$E$110*T108+$F$110*T108^2+$G$110*T108^3+$H$110*T108^4,"")))</f>
        <v/>
      </c>
      <c r="W108" s="638" t="str">
        <f aca="false">IF(T108="","",IF(T108&lt;$C$116,$D$116+$E$116*T108+$F$116*T108^2+$G$116*T108^3,IF(T108&gt;=$C$117,$D$117+$E$117*T108+$F$117*T108^2+$G$117*T108^3+$H$117*T108^4,"")))</f>
        <v/>
      </c>
      <c r="X108" s="638" t="str">
        <f aca="false">IF(T108="","",IF(T108&lt;$C$120,$D$120+$E$120*T108+$F$120*T108^2+$G$120*T108^3,IF(T108&gt;=$C$121,$D$121+$E$121*T108,"")))</f>
        <v/>
      </c>
      <c r="Y108" s="638" t="str">
        <f aca="false">IF(T108="","",IF(T108&lt;$C$124,$D$124+$E$124*T108+$F$124*T108^2,IF(T108&gt;=$C$126,$D$126+$E$126*T108,$D$125+$E$125*T108)))</f>
        <v/>
      </c>
    </row>
    <row r="109" customFormat="false" ht="14.15" hidden="false" customHeight="true" outlineLevel="0" collapsed="false">
      <c r="A109" s="615" t="s">
        <v>622</v>
      </c>
      <c r="B109" s="636" t="s">
        <v>645</v>
      </c>
      <c r="C109" s="658" t="n">
        <v>30.1</v>
      </c>
      <c r="D109" s="658" t="n">
        <v>-540847.695500773</v>
      </c>
      <c r="E109" s="658" t="n">
        <v>100186.233642731</v>
      </c>
      <c r="F109" s="658" t="n">
        <v>-7418.47901798126</v>
      </c>
      <c r="G109" s="658" t="n">
        <v>274.476609295775</v>
      </c>
      <c r="H109" s="658" t="n">
        <v>-5.07436954359087</v>
      </c>
      <c r="I109" s="658" t="n">
        <v>0.0375005747875809</v>
      </c>
      <c r="J109" s="658" t="n">
        <v>0</v>
      </c>
      <c r="N109" s="84"/>
      <c r="O109" s="84"/>
      <c r="P109" s="84"/>
      <c r="Q109" s="84"/>
      <c r="R109" s="84"/>
      <c r="S109" s="84"/>
      <c r="T109" s="207" t="str">
        <f aca="false">IF(Sheet1!AM45="","",Sheet1!AM45)</f>
        <v/>
      </c>
      <c r="U109" s="638" t="str">
        <f aca="false">IF(T109="","",IF(T109&lt;$C$104,T109+$D$104+$E$104*T109+$F$104*T109^2+$G$104*T109^3,IF(T109&gt;=$C$104,T109+$D$105+$E$105*T109+$F$105*T109^2+$G$105*T109^3+$H$105*T109^4+$I$105*T109^5,"")))</f>
        <v/>
      </c>
      <c r="V109" s="638" t="str">
        <f aca="false">IF(T109="","",IF(T109&lt;$C$109,T109+$D$109+$E$109*T109+$F$109*T109^2+$G$109*T109^3+$H$109*T109^4+$I$109*T109^5,IF(T109&gt;=$C$109,T109+$D$110+$E$110*T109+$F$110*T109^2+$G$110*T109^3+$H$110*T109^4,"")))</f>
        <v/>
      </c>
      <c r="W109" s="638" t="str">
        <f aca="false">IF(T109="","",IF(T109&lt;$C$116,$D$116+$E$116*T109+$F$116*T109^2+$G$116*T109^3,IF(T109&gt;=$C$117,$D$117+$E$117*T109+$F$117*T109^2+$G$117*T109^3+$H$117*T109^4,"")))</f>
        <v/>
      </c>
      <c r="X109" s="638" t="str">
        <f aca="false">IF(T109="","",IF(T109&lt;$C$120,$D$120+$E$120*T109+$F$120*T109^2+$G$120*T109^3,IF(T109&gt;=$C$121,$D$121+$E$121*T109,"")))</f>
        <v/>
      </c>
      <c r="Y109" s="638" t="str">
        <f aca="false">IF(T109="","",IF(T109&lt;$C$124,$D$124+$E$124*T109+$F$124*T109^2,IF(T109&gt;=$C$126,$D$126+$E$126*T109,$D$125+$E$125*T109)))</f>
        <v/>
      </c>
    </row>
    <row r="110" customFormat="false" ht="14.15" hidden="false" customHeight="true" outlineLevel="0" collapsed="false">
      <c r="B110" s="636" t="s">
        <v>646</v>
      </c>
      <c r="C110" s="658" t="n">
        <v>30.1</v>
      </c>
      <c r="D110" s="658" t="n">
        <v>-11057.7739361992</v>
      </c>
      <c r="E110" s="658" t="n">
        <v>1297.22856737669</v>
      </c>
      <c r="F110" s="658" t="n">
        <v>-56.9891889897257</v>
      </c>
      <c r="G110" s="658" t="n">
        <v>1.11158285642172</v>
      </c>
      <c r="H110" s="658" t="n">
        <v>-0.00812339973651296</v>
      </c>
      <c r="I110" s="658" t="n">
        <v>0</v>
      </c>
      <c r="J110" s="658" t="n">
        <v>0</v>
      </c>
      <c r="N110" s="84"/>
      <c r="O110" s="84"/>
      <c r="P110" s="84"/>
      <c r="Q110" s="84"/>
      <c r="R110" s="84"/>
      <c r="S110" s="84"/>
      <c r="T110" s="207" t="str">
        <f aca="false">IF(Sheet1!AM46="","",Sheet1!AM46)</f>
        <v/>
      </c>
      <c r="U110" s="638" t="str">
        <f aca="false">IF(T110="","",IF(T110&lt;$C$104,T110+$D$104+$E$104*T110+$F$104*T110^2+$G$104*T110^3,IF(T110&gt;=$C$104,T110+$D$105+$E$105*T110+$F$105*T110^2+$G$105*T110^3+$H$105*T110^4+$I$105*T110^5,"")))</f>
        <v/>
      </c>
      <c r="V110" s="638" t="str">
        <f aca="false">IF(T110="","",IF(T110&lt;$C$109,T110+$D$109+$E$109*T110+$F$109*T110^2+$G$109*T110^3+$H$109*T110^4+$I$109*T110^5,IF(T110&gt;=$C$109,T110+$D$110+$E$110*T110+$F$110*T110^2+$G$110*T110^3+$H$110*T110^4,"")))</f>
        <v/>
      </c>
      <c r="W110" s="638" t="str">
        <f aca="false">IF(T110="","",IF(T110&lt;$C$116,$D$116+$E$116*T110+$F$116*T110^2+$G$116*T110^3,IF(T110&gt;=$C$117,$D$117+$E$117*T110+$F$117*T110^2+$G$117*T110^3+$H$117*T110^4,"")))</f>
        <v/>
      </c>
      <c r="X110" s="638" t="str">
        <f aca="false">IF(T110="","",IF(T110&lt;$C$120,$D$120+$E$120*T110+$F$120*T110^2+$G$120*T110^3,IF(T110&gt;=$C$121,$D$121+$E$121*T110,"")))</f>
        <v/>
      </c>
      <c r="Y110" s="638" t="str">
        <f aca="false">IF(T110="","",IF(T110&lt;$C$124,$D$124+$E$124*T110+$F$124*T110^2,IF(T110&gt;=$C$126,$D$126+$E$126*T110,$D$125+$E$125*T110)))</f>
        <v/>
      </c>
    </row>
    <row r="111" customFormat="false" ht="14.15" hidden="false" customHeight="true" outlineLevel="0" collapsed="false">
      <c r="A111" s="84"/>
      <c r="B111" s="84"/>
      <c r="C111" s="84" t="s">
        <v>649</v>
      </c>
      <c r="N111" s="84"/>
      <c r="O111" s="84"/>
      <c r="P111" s="84"/>
      <c r="Q111" s="84"/>
      <c r="R111" s="84"/>
      <c r="S111" s="84"/>
      <c r="T111" s="207" t="str">
        <f aca="false">IF(Sheet1!AM47="","",Sheet1!AM47)</f>
        <v/>
      </c>
      <c r="U111" s="638" t="str">
        <f aca="false">IF(T111="","",IF(T111&lt;$C$104,T111+$D$104+$E$104*T111+$F$104*T111^2+$G$104*T111^3,IF(T111&gt;=$C$104,T111+$D$105+$E$105*T111+$F$105*T111^2+$G$105*T111^3+$H$105*T111^4+$I$105*T111^5,"")))</f>
        <v/>
      </c>
      <c r="V111" s="638" t="str">
        <f aca="false">IF(T111="","",IF(T111&lt;$C$109,T111+$D$109+$E$109*T111+$F$109*T111^2+$G$109*T111^3+$H$109*T111^4+$I$109*T111^5,IF(T111&gt;=$C$109,T111+$D$110+$E$110*T111+$F$110*T111^2+$G$110*T111^3+$H$110*T111^4,"")))</f>
        <v/>
      </c>
      <c r="W111" s="638" t="str">
        <f aca="false">IF(T111="","",IF(T111&lt;$C$116,$D$116+$E$116*T111+$F$116*T111^2+$G$116*T111^3,IF(T111&gt;=$C$117,$D$117+$E$117*T111+$F$117*T111^2+$G$117*T111^3+$H$117*T111^4,"")))</f>
        <v/>
      </c>
      <c r="X111" s="638" t="str">
        <f aca="false">IF(T111="","",IF(T111&lt;$C$120,$D$120+$E$120*T111+$F$120*T111^2+$G$120*T111^3,IF(T111&gt;=$C$121,$D$121+$E$121*T111,"")))</f>
        <v/>
      </c>
      <c r="Y111" s="638" t="str">
        <f aca="false">IF(T111="","",IF(T111&lt;$C$124,$D$124+$E$124*T111+$F$124*T111^2,IF(T111&gt;=$C$126,$D$126+$E$126*T111,$D$125+$E$125*T111)))</f>
        <v/>
      </c>
    </row>
    <row r="112" customFormat="false" ht="14.15" hidden="false" customHeight="true" outlineLevel="0" collapsed="false">
      <c r="A112" s="84"/>
      <c r="B112" s="84"/>
      <c r="C112" s="84" t="s">
        <v>650</v>
      </c>
      <c r="N112" s="84"/>
      <c r="O112" s="84"/>
      <c r="P112" s="84"/>
      <c r="Q112" s="84"/>
      <c r="R112" s="84"/>
      <c r="S112" s="84"/>
      <c r="T112" s="207" t="str">
        <f aca="false">IF(Sheet1!AM48="","",Sheet1!AM48)</f>
        <v/>
      </c>
      <c r="U112" s="638" t="str">
        <f aca="false">IF(T112="","",IF(T112&lt;$C$104,T112+$D$104+$E$104*T112+$F$104*T112^2+$G$104*T112^3,IF(T112&gt;=$C$104,T112+$D$105+$E$105*T112+$F$105*T112^2+$G$105*T112^3+$H$105*T112^4+$I$105*T112^5,"")))</f>
        <v/>
      </c>
      <c r="V112" s="638" t="str">
        <f aca="false">IF(T112="","",IF(T112&lt;$C$109,T112+$D$109+$E$109*T112+$F$109*T112^2+$G$109*T112^3+$H$109*T112^4+$I$109*T112^5,IF(T112&gt;=$C$109,T112+$D$110+$E$110*T112+$F$110*T112^2+$G$110*T112^3+$H$110*T112^4,"")))</f>
        <v/>
      </c>
      <c r="W112" s="638" t="str">
        <f aca="false">IF(T112="","",IF(T112&lt;$C$116,$D$116+$E$116*T112+$F$116*T112^2+$G$116*T112^3,IF(T112&gt;=$C$117,$D$117+$E$117*T112+$F$117*T112^2+$G$117*T112^3+$H$117*T112^4,"")))</f>
        <v/>
      </c>
      <c r="X112" s="638" t="str">
        <f aca="false">IF(T112="","",IF(T112&lt;$C$120,$D$120+$E$120*T112+$F$120*T112^2+$G$120*T112^3,IF(T112&gt;=$C$121,$D$121+$E$121*T112,"")))</f>
        <v/>
      </c>
      <c r="Y112" s="638" t="str">
        <f aca="false">IF(T112="","",IF(T112&lt;$C$124,$D$124+$E$124*T112+$F$124*T112^2,IF(T112&gt;=$C$126,$D$126+$E$126*T112,$D$125+$E$125*T112)))</f>
        <v/>
      </c>
    </row>
    <row r="113" customFormat="false" ht="14.15" hidden="false" customHeight="true" outlineLevel="0" collapsed="false">
      <c r="B113" s="84"/>
      <c r="N113" s="84"/>
      <c r="O113" s="84"/>
      <c r="P113" s="84"/>
      <c r="Q113" s="84"/>
      <c r="R113" s="84"/>
      <c r="S113" s="84"/>
      <c r="T113" s="220" t="str">
        <f aca="false">IF(Sheet1!AM49="","",Sheet1!AM49)</f>
        <v/>
      </c>
      <c r="U113" s="638" t="str">
        <f aca="false">IF(T113="","",IF(T113&lt;$C$104,T113+$D$104+$E$104*T113+$F$104*T113^2+$G$104*T113^3,IF(T113&gt;=$C$104,T113+$D$105+$E$105*T113+$F$105*T113^2+$G$105*T113^3+$H$105*T113^4+$I$105*T113^5,"")))</f>
        <v/>
      </c>
      <c r="V113" s="638" t="str">
        <f aca="false">IF(T113="","",IF(T113&lt;$C$109,T113+$D$109+$E$109*T113+$F$109*T113^2+$G$109*T113^3+$H$109*T113^4+$I$109*T113^5,IF(T113&gt;=$C$109,T113+$D$110+$E$110*T113+$F$110*T113^2+$G$110*T113^3+$H$110*T113^4,"")))</f>
        <v/>
      </c>
      <c r="W113" s="638" t="str">
        <f aca="false">IF(T113="","",IF(T113&lt;$C$116,$D$116+$E$116*T113+$F$116*T113^2+$G$116*T113^3,IF(T113&gt;=$C$117,$D$117+$E$117*T113+$F$117*T113^2+$G$117*T113^3+$H$117*T113^4,"")))</f>
        <v/>
      </c>
      <c r="X113" s="638" t="str">
        <f aca="false">IF(T113="","",IF(T113&lt;$C$120,$D$120+$E$120*T113+$F$120*T113^2+$G$120*T113^3,IF(T113&gt;=$C$121,$D$121+$E$121*T113,"")))</f>
        <v/>
      </c>
      <c r="Y113" s="638" t="str">
        <f aca="false">IF(T113="","",IF(T113&lt;$C$124,$D$124+$E$124*T113+$F$124*T113^2,IF(T113&gt;=$C$126,$D$126+$E$126*T113,$D$125+$E$125*T113)))</f>
        <v/>
      </c>
    </row>
    <row r="114" customFormat="false" ht="14.15" hidden="false" customHeight="true" outlineLevel="0" collapsed="false">
      <c r="A114" s="616" t="s">
        <v>651</v>
      </c>
      <c r="B114" s="84"/>
      <c r="K114" s="144" t="s">
        <v>652</v>
      </c>
      <c r="L114" s="144"/>
      <c r="M114" s="144"/>
      <c r="N114" s="144"/>
      <c r="O114" s="144"/>
      <c r="P114" s="144"/>
      <c r="Q114" s="84"/>
      <c r="R114" s="84"/>
      <c r="S114" s="84"/>
      <c r="T114" s="207" t="str">
        <f aca="false">IF(Sheet1!AM50="","",Sheet1!AM50)</f>
        <v/>
      </c>
      <c r="U114" s="638" t="str">
        <f aca="false">IF(T114="","",IF(T114&lt;$C$104,T114+$D$104+$E$104*T114+$F$104*T114^2+$G$104*T114^3,IF(T114&gt;=$C$104,T114+$D$105+$E$105*T114+$F$105*T114^2+$G$105*T114^3+$H$105*T114^4+$I$105*T114^5,"")))</f>
        <v/>
      </c>
      <c r="V114" s="638" t="str">
        <f aca="false">IF(T114="","",IF(T114&lt;$C$109,T114+$D$109+$E$109*T114+$F$109*T114^2+$G$109*T114^3+$H$109*T114^4+$I$109*T114^5,IF(T114&gt;=$C$109,T114+$D$110+$E$110*T114+$F$110*T114^2+$G$110*T114^3+$H$110*T114^4,"")))</f>
        <v/>
      </c>
      <c r="W114" s="638" t="str">
        <f aca="false">IF(T114="","",IF(T114&lt;$C$116,$D$116+$E$116*T114+$F$116*T114^2+$G$116*T114^3,IF(T114&gt;=$C$117,$D$117+$E$117*T114+$F$117*T114^2+$G$117*T114^3+$H$117*T114^4,"")))</f>
        <v/>
      </c>
      <c r="X114" s="638" t="str">
        <f aca="false">IF(T114="","",IF(T114&lt;$C$120,$D$120+$E$120*T114+$F$120*T114^2+$G$120*T114^3,IF(T114&gt;=$C$121,$D$121+$E$121*T114,"")))</f>
        <v/>
      </c>
      <c r="Y114" s="638" t="str">
        <f aca="false">IF(T114="","",IF(T114&lt;$C$124,$D$124+$E$124*T114+$F$124*T114^2,IF(T114&gt;=$C$126,$D$126+$E$126*T114,$D$125+$E$125*T114)))</f>
        <v/>
      </c>
    </row>
    <row r="115" customFormat="false" ht="14.15" hidden="false" customHeight="true" outlineLevel="0" collapsed="false">
      <c r="A115" s="84"/>
      <c r="B115" s="636" t="s">
        <v>494</v>
      </c>
      <c r="C115" s="84"/>
      <c r="D115" s="658" t="s">
        <v>639</v>
      </c>
      <c r="E115" s="658" t="s">
        <v>640</v>
      </c>
      <c r="F115" s="658" t="s">
        <v>619</v>
      </c>
      <c r="G115" s="658" t="s">
        <v>641</v>
      </c>
      <c r="H115" s="658" t="s">
        <v>642</v>
      </c>
      <c r="K115" s="144" t="s">
        <v>653</v>
      </c>
      <c r="L115" s="144"/>
      <c r="M115" s="144"/>
      <c r="N115" s="144" t="s">
        <v>654</v>
      </c>
      <c r="O115" s="144"/>
      <c r="P115" s="144"/>
      <c r="Q115" s="84"/>
      <c r="R115" s="84"/>
      <c r="S115" s="84"/>
      <c r="T115" s="207" t="str">
        <f aca="false">IF(Sheet1!AM51="","",Sheet1!AM51)</f>
        <v/>
      </c>
      <c r="U115" s="638" t="str">
        <f aca="false">IF(T115="","",IF(T115&lt;$C$104,T115+$D$104+$E$104*T115+$F$104*T115^2+$G$104*T115^3,IF(T115&gt;=$C$104,T115+$D$105+$E$105*T115+$F$105*T115^2+$G$105*T115^3+$H$105*T115^4+$I$105*T115^5,"")))</f>
        <v/>
      </c>
      <c r="V115" s="638" t="str">
        <f aca="false">IF(T115="","",IF(T115&lt;$C$109,T115+$D$109+$E$109*T115+$F$109*T115^2+$G$109*T115^3+$H$109*T115^4+$I$109*T115^5,IF(T115&gt;=$C$109,T115+$D$110+$E$110*T115+$F$110*T115^2+$G$110*T115^3+$H$110*T115^4,"")))</f>
        <v/>
      </c>
      <c r="W115" s="638" t="str">
        <f aca="false">IF(T115="","",IF(T115&lt;$C$116,$D$116+$E$116*T115+$F$116*T115^2+$G$116*T115^3,IF(T115&gt;=$C$117,$D$117+$E$117*T115+$F$117*T115^2+$G$117*T115^3+$H$117*T115^4,"")))</f>
        <v/>
      </c>
      <c r="X115" s="638" t="str">
        <f aca="false">IF(T115="","",IF(T115&lt;$C$120,$D$120+$E$120*T115+$F$120*T115^2+$G$120*T115^3,IF(T115&gt;=$C$121,$D$121+$E$121*T115,"")))</f>
        <v/>
      </c>
      <c r="Y115" s="638" t="str">
        <f aca="false">IF(T115="","",IF(T115&lt;$C$124,$D$124+$E$124*T115+$F$124*T115^2,IF(T115&gt;=$C$126,$D$126+$E$126*T115,$D$125+$E$125*T115)))</f>
        <v/>
      </c>
    </row>
    <row r="116" customFormat="false" ht="14.15" hidden="false" customHeight="true" outlineLevel="0" collapsed="false">
      <c r="A116" s="615" t="s">
        <v>621</v>
      </c>
      <c r="B116" s="636" t="s">
        <v>645</v>
      </c>
      <c r="C116" s="658" t="n">
        <v>26.9</v>
      </c>
      <c r="D116" s="659" t="n">
        <v>138.88667</v>
      </c>
      <c r="E116" s="659" t="n">
        <v>-10.72639</v>
      </c>
      <c r="F116" s="659" t="n">
        <v>0.26216</v>
      </c>
      <c r="G116" s="659" t="n">
        <v>-0.00082</v>
      </c>
      <c r="H116" s="659"/>
      <c r="K116" s="144" t="s">
        <v>494</v>
      </c>
      <c r="L116" s="144" t="s">
        <v>655</v>
      </c>
      <c r="M116" s="144" t="s">
        <v>656</v>
      </c>
      <c r="N116" s="144" t="s">
        <v>494</v>
      </c>
      <c r="O116" s="144" t="s">
        <v>655</v>
      </c>
      <c r="P116" s="144" t="s">
        <v>656</v>
      </c>
      <c r="Q116" s="84"/>
      <c r="R116" s="84"/>
      <c r="S116" s="84"/>
      <c r="T116" s="207" t="str">
        <f aca="false">IF(Sheet1!AM52="","",Sheet1!AM52)</f>
        <v/>
      </c>
      <c r="U116" s="638" t="str">
        <f aca="false">IF(T116="","",IF(T116&lt;$C$104,T116+$D$104+$E$104*T116+$F$104*T116^2+$G$104*T116^3,IF(T116&gt;=$C$104,T116+$D$105+$E$105*T116+$F$105*T116^2+$G$105*T116^3+$H$105*T116^4+$I$105*T116^5,"")))</f>
        <v/>
      </c>
      <c r="V116" s="638" t="str">
        <f aca="false">IF(T116="","",IF(T116&lt;$C$109,T116+$D$109+$E$109*T116+$F$109*T116^2+$G$109*T116^3+$H$109*T116^4+$I$109*T116^5,IF(T116&gt;=$C$109,T116+$D$110+$E$110*T116+$F$110*T116^2+$G$110*T116^3+$H$110*T116^4,"")))</f>
        <v/>
      </c>
      <c r="W116" s="638" t="str">
        <f aca="false">IF(T116="","",IF(T116&lt;$C$116,$D$116+$E$116*T116+$F$116*T116^2+$G$116*T116^3,IF(T116&gt;=$C$117,$D$117+$E$117*T116+$F$117*T116^2+$G$117*T116^3+$H$117*T116^4,"")))</f>
        <v/>
      </c>
      <c r="X116" s="638" t="str">
        <f aca="false">IF(T116="","",IF(T116&lt;$C$120,$D$120+$E$120*T116+$F$120*T116^2+$G$120*T116^3,IF(T116&gt;=$C$121,$D$121+$E$121*T116,"")))</f>
        <v/>
      </c>
      <c r="Y116" s="638" t="str">
        <f aca="false">IF(T116="","",IF(T116&lt;$C$124,$D$124+$E$124*T116+$F$124*T116^2,IF(T116&gt;=$C$126,$D$126+$E$126*T116,$D$125+$E$125*T116)))</f>
        <v/>
      </c>
    </row>
    <row r="117" customFormat="false" ht="14.15" hidden="false" customHeight="true" outlineLevel="0" collapsed="false">
      <c r="B117" s="636" t="s">
        <v>646</v>
      </c>
      <c r="C117" s="658" t="n">
        <v>26.9</v>
      </c>
      <c r="D117" s="659" t="n">
        <v>-5009.7751652</v>
      </c>
      <c r="E117" s="659" t="n">
        <v>605.732006</v>
      </c>
      <c r="F117" s="659" t="n">
        <v>-27.3018617</v>
      </c>
      <c r="G117" s="659" t="n">
        <v>0.5467114</v>
      </c>
      <c r="H117" s="659" t="n">
        <v>-0.0040986</v>
      </c>
      <c r="K117" s="143" t="n">
        <v>22</v>
      </c>
      <c r="L117" s="143" t="n">
        <v>0.2</v>
      </c>
      <c r="M117" s="143" t="n">
        <v>0.1</v>
      </c>
      <c r="N117" s="143" t="n">
        <v>22</v>
      </c>
      <c r="O117" s="143" t="n">
        <v>0.2</v>
      </c>
      <c r="P117" s="143" t="n">
        <v>-0.2</v>
      </c>
      <c r="Q117" s="84"/>
      <c r="R117" s="84"/>
      <c r="S117" s="84"/>
      <c r="T117" s="207" t="str">
        <f aca="false">IF(Sheet1!AM53="","",Sheet1!AM53)</f>
        <v/>
      </c>
      <c r="U117" s="638" t="str">
        <f aca="false">IF(T117="","",IF(T117&lt;$C$104,T117+$D$104+$E$104*T117+$F$104*T117^2+$G$104*T117^3,IF(T117&gt;=$C$104,T117+$D$105+$E$105*T117+$F$105*T117^2+$G$105*T117^3+$H$105*T117^4+$I$105*T117^5,"")))</f>
        <v/>
      </c>
      <c r="V117" s="638" t="str">
        <f aca="false">IF(T117="","",IF(T117&lt;$C$109,T117+$D$109+$E$109*T117+$F$109*T117^2+$G$109*T117^3+$H$109*T117^4+$I$109*T117^5,IF(T117&gt;=$C$109,T117+$D$110+$E$110*T117+$F$110*T117^2+$G$110*T117^3+$H$110*T117^4,"")))</f>
        <v/>
      </c>
      <c r="W117" s="638" t="str">
        <f aca="false">IF(T117="","",IF(T117&lt;$C$116,$D$116+$E$116*T117+$F$116*T117^2+$G$116*T117^3,IF(T117&gt;=$C$117,$D$117+$E$117*T117+$F$117*T117^2+$G$117*T117^3+$H$117*T117^4,"")))</f>
        <v/>
      </c>
      <c r="X117" s="638" t="str">
        <f aca="false">IF(T117="","",IF(T117&lt;$C$120,$D$120+$E$120*T117+$F$120*T117^2+$G$120*T117^3,IF(T117&gt;=$C$121,$D$121+$E$121*T117,"")))</f>
        <v/>
      </c>
      <c r="Y117" s="638" t="str">
        <f aca="false">IF(T117="","",IF(T117&lt;$C$124,$D$124+$E$124*T117+$F$124*T117^2,IF(T117&gt;=$C$126,$D$126+$E$126*T117,$D$125+$E$125*T117)))</f>
        <v/>
      </c>
    </row>
    <row r="118" customFormat="false" ht="14.15" hidden="false" customHeight="true" outlineLevel="0" collapsed="false">
      <c r="B118" s="84"/>
      <c r="K118" s="143" t="n">
        <v>23</v>
      </c>
      <c r="L118" s="143" t="n">
        <v>0.2</v>
      </c>
      <c r="M118" s="143" t="n">
        <v>-0.1</v>
      </c>
      <c r="N118" s="143" t="n">
        <v>23</v>
      </c>
      <c r="O118" s="143" t="n">
        <v>0.4</v>
      </c>
      <c r="P118" s="143" t="n">
        <v>-0.1</v>
      </c>
      <c r="Q118" s="84"/>
      <c r="R118" s="84"/>
      <c r="S118" s="84"/>
      <c r="T118" s="207" t="str">
        <f aca="false">IF(Sheet1!AM54="","",Sheet1!AM54)</f>
        <v/>
      </c>
      <c r="U118" s="638" t="str">
        <f aca="false">IF(T118="","",IF(T118&lt;$C$104,T118+$D$104+$E$104*T118+$F$104*T118^2+$G$104*T118^3,IF(T118&gt;=$C$104,T118+$D$105+$E$105*T118+$F$105*T118^2+$G$105*T118^3+$H$105*T118^4+$I$105*T118^5,"")))</f>
        <v/>
      </c>
      <c r="V118" s="638" t="str">
        <f aca="false">IF(T118="","",IF(T118&lt;$C$109,T118+$D$109+$E$109*T118+$F$109*T118^2+$G$109*T118^3+$H$109*T118^4+$I$109*T118^5,IF(T118&gt;=$C$109,T118+$D$110+$E$110*T118+$F$110*T118^2+$G$110*T118^3+$H$110*T118^4,"")))</f>
        <v/>
      </c>
      <c r="W118" s="638" t="str">
        <f aca="false">IF(T118="","",IF(T118&lt;$C$116,$D$116+$E$116*T118+$F$116*T118^2+$G$116*T118^3,IF(T118&gt;=$C$117,$D$117+$E$117*T118+$F$117*T118^2+$G$117*T118^3+$H$117*T118^4,"")))</f>
        <v/>
      </c>
      <c r="X118" s="638" t="str">
        <f aca="false">IF(T118="","",IF(T118&lt;$C$120,$D$120+$E$120*T118+$F$120*T118^2+$G$120*T118^3,IF(T118&gt;=$C$121,$D$121+$E$121*T118,"")))</f>
        <v/>
      </c>
      <c r="Y118" s="638" t="str">
        <f aca="false">IF(T118="","",IF(T118&lt;$C$124,$D$124+$E$124*T118+$F$124*T118^2,IF(T118&gt;=$C$126,$D$126+$E$126*T118,$D$125+$E$125*T118)))</f>
        <v/>
      </c>
    </row>
    <row r="119" customFormat="false" ht="14.15" hidden="false" customHeight="true" outlineLevel="0" collapsed="false">
      <c r="A119" s="615" t="s">
        <v>622</v>
      </c>
      <c r="B119" s="636" t="s">
        <v>494</v>
      </c>
      <c r="C119" s="84"/>
      <c r="D119" s="658" t="s">
        <v>639</v>
      </c>
      <c r="E119" s="658" t="s">
        <v>640</v>
      </c>
      <c r="F119" s="658" t="s">
        <v>619</v>
      </c>
      <c r="G119" s="658" t="s">
        <v>641</v>
      </c>
      <c r="H119" s="658" t="s">
        <v>642</v>
      </c>
      <c r="K119" s="143" t="n">
        <v>24</v>
      </c>
      <c r="L119" s="143" t="n">
        <v>0.1</v>
      </c>
      <c r="M119" s="143" t="n">
        <v>-0.4</v>
      </c>
      <c r="N119" s="143" t="n">
        <v>24</v>
      </c>
      <c r="O119" s="143" t="n">
        <v>0.4</v>
      </c>
      <c r="P119" s="143" t="n">
        <v>0</v>
      </c>
      <c r="Q119" s="84"/>
      <c r="R119" s="84"/>
      <c r="S119" s="84"/>
      <c r="T119" s="207" t="str">
        <f aca="false">IF(Sheet1!AM55="","",Sheet1!AM55)</f>
        <v/>
      </c>
      <c r="U119" s="638" t="str">
        <f aca="false">IF(T119="","",IF(T119&lt;$C$104,T119+$D$104+$E$104*T119+$F$104*T119^2+$G$104*T119^3,IF(T119&gt;=$C$104,T119+$D$105+$E$105*T119+$F$105*T119^2+$G$105*T119^3+$H$105*T119^4+$I$105*T119^5,"")))</f>
        <v/>
      </c>
      <c r="V119" s="638" t="str">
        <f aca="false">IF(T119="","",IF(T119&lt;$C$109,T119+$D$109+$E$109*T119+$F$109*T119^2+$G$109*T119^3+$H$109*T119^4+$I$109*T119^5,IF(T119&gt;=$C$109,T119+$D$110+$E$110*T119+$F$110*T119^2+$G$110*T119^3+$H$110*T119^4,"")))</f>
        <v/>
      </c>
      <c r="W119" s="638" t="str">
        <f aca="false">IF(T119="","",IF(T119&lt;$C$116,$D$116+$E$116*T119+$F$116*T119^2+$G$116*T119^3,IF(T119&gt;=$C$117,$D$117+$E$117*T119+$F$117*T119^2+$G$117*T119^3+$H$117*T119^4,"")))</f>
        <v/>
      </c>
      <c r="X119" s="638" t="str">
        <f aca="false">IF(T119="","",IF(T119&lt;$C$120,$D$120+$E$120*T119+$F$120*T119^2+$G$120*T119^3,IF(T119&gt;=$C$121,$D$121+$E$121*T119,"")))</f>
        <v/>
      </c>
      <c r="Y119" s="638" t="str">
        <f aca="false">IF(T119="","",IF(T119&lt;$C$124,$D$124+$E$124*T119+$F$124*T119^2,IF(T119&gt;=$C$126,$D$126+$E$126*T119,$D$125+$E$125*T119)))</f>
        <v/>
      </c>
    </row>
    <row r="120" customFormat="false" ht="14.15" hidden="false" customHeight="true" outlineLevel="0" collapsed="false">
      <c r="B120" s="636" t="s">
        <v>645</v>
      </c>
      <c r="C120" s="658" t="n">
        <v>28.7</v>
      </c>
      <c r="D120" s="658" t="n">
        <v>296.34185</v>
      </c>
      <c r="E120" s="658" t="n">
        <v>-31.62925</v>
      </c>
      <c r="F120" s="658" t="n">
        <v>1.18025</v>
      </c>
      <c r="G120" s="658" t="n">
        <v>-0.01417</v>
      </c>
      <c r="H120" s="658"/>
      <c r="K120" s="143" t="n">
        <v>25</v>
      </c>
      <c r="L120" s="143" t="n">
        <v>0.1</v>
      </c>
      <c r="M120" s="143" t="n">
        <v>-0.3</v>
      </c>
      <c r="N120" s="143" t="n">
        <v>25</v>
      </c>
      <c r="O120" s="143" t="n">
        <v>0.5</v>
      </c>
      <c r="P120" s="143" t="n">
        <v>-0.1</v>
      </c>
      <c r="Q120" s="84"/>
      <c r="R120" s="84"/>
      <c r="S120" s="84"/>
      <c r="T120" s="260" t="str">
        <f aca="false">IF(Sheet1!AM56="","",Sheet1!AM56)</f>
        <v/>
      </c>
      <c r="U120" s="638" t="str">
        <f aca="false">IF(T120="","",IF(T120&lt;$C$104,T120+$D$104+$E$104*T120+$F$104*T120^2+$G$104*T120^3,IF(T120&gt;=$C$104,T120+$D$105+$E$105*T120+$F$105*T120^2+$G$105*T120^3+$H$105*T120^4+$I$105*T120^5,"")))</f>
        <v/>
      </c>
      <c r="V120" s="638" t="str">
        <f aca="false">IF(T120="","",IF(T120&lt;$C$109,T120+$D$109+$E$109*T120+$F$109*T120^2+$G$109*T120^3+$H$109*T120^4+$I$109*T120^5,IF(T120&gt;=$C$109,T120+$D$110+$E$110*T120+$F$110*T120^2+$G$110*T120^3+$H$110*T120^4,"")))</f>
        <v/>
      </c>
      <c r="W120" s="638" t="str">
        <f aca="false">IF(T120="","",IF(T120&lt;$C$116,$D$116+$E$116*T120+$F$116*T120^2+$G$116*T120^3,IF(T120&gt;=$C$117,$D$117+$E$117*T120+$F$117*T120^2+$G$117*T120^3+$H$117*T120^4,"")))</f>
        <v/>
      </c>
      <c r="X120" s="638" t="str">
        <f aca="false">IF(T120="","",IF(T120&lt;$C$120,$D$120+$E$120*T120+$F$120*T120^2+$G$120*T120^3,IF(T120&gt;=$C$121,$D$121+$E$121*T120,"")))</f>
        <v/>
      </c>
      <c r="Y120" s="638" t="str">
        <f aca="false">IF(T120="","",IF(T120&lt;$C$124,$D$124+$E$124*T120+$F$124*T120^2,IF(T120&gt;=$C$126,$D$126+$E$126*T120,$D$125+$E$125*T120)))</f>
        <v/>
      </c>
    </row>
    <row r="121" customFormat="false" ht="14.15" hidden="false" customHeight="true" outlineLevel="0" collapsed="false">
      <c r="B121" s="636" t="s">
        <v>646</v>
      </c>
      <c r="C121" s="658" t="n">
        <v>28.7</v>
      </c>
      <c r="D121" s="658" t="n">
        <v>4.834469</v>
      </c>
      <c r="E121" s="658" t="n">
        <v>0.919242</v>
      </c>
      <c r="F121" s="658"/>
      <c r="G121" s="658"/>
      <c r="H121" s="658"/>
      <c r="K121" s="143" t="n">
        <v>26</v>
      </c>
      <c r="L121" s="143" t="n">
        <v>0</v>
      </c>
      <c r="M121" s="143" t="n">
        <v>-0.2</v>
      </c>
      <c r="N121" s="143" t="n">
        <v>26</v>
      </c>
      <c r="O121" s="143" t="n">
        <v>0.5</v>
      </c>
      <c r="P121" s="143" t="n">
        <v>-0.2</v>
      </c>
      <c r="Q121" s="84"/>
      <c r="R121" s="84"/>
      <c r="S121" s="84"/>
      <c r="T121" s="265" t="str">
        <f aca="false">IF(Sheet1!AM57="","",Sheet1!AM57)</f>
        <v/>
      </c>
      <c r="U121" s="638" t="str">
        <f aca="false">IF(T121="","",IF(T121&lt;$C$104,T121+$D$104+$E$104*T121+$F$104*T121^2+$G$104*T121^3,IF(T121&gt;=$C$104,T121+$D$105+$E$105*T121+$F$105*T121^2+$G$105*T121^3+$H$105*T121^4+$I$105*T121^5,"")))</f>
        <v/>
      </c>
      <c r="V121" s="638" t="str">
        <f aca="false">IF(T121="","",IF(T121&lt;$C$109,T121+$D$109+$E$109*T121+$F$109*T121^2+$G$109*T121^3+$H$109*T121^4+$I$109*T121^5,IF(T121&gt;=$C$109,T121+$D$110+$E$110*T121+$F$110*T121^2+$G$110*T121^3+$H$110*T121^4,"")))</f>
        <v/>
      </c>
      <c r="W121" s="638" t="str">
        <f aca="false">IF(T121="","",IF(T121&lt;$C$116,$D$116+$E$116*T121+$F$116*T121^2+$G$116*T121^3,IF(T121&gt;=$C$117,$D$117+$E$117*T121+$F$117*T121^2+$G$117*T121^3+$H$117*T121^4,"")))</f>
        <v/>
      </c>
      <c r="X121" s="638" t="str">
        <f aca="false">IF(T121="","",IF(T121&lt;$C$120,$D$120+$E$120*T121+$F$120*T121^2+$G$120*T121^3,IF(T121&gt;=$C$121,$D$121+$E$121*T121,"")))</f>
        <v/>
      </c>
      <c r="Y121" s="638" t="str">
        <f aca="false">IF(T121="","",IF(T121&lt;$C$124,$D$124+$E$124*T121+$F$124*T121^2,IF(T121&gt;=$C$126,$D$126+$E$126*T121,$D$125+$E$125*T121)))</f>
        <v/>
      </c>
    </row>
    <row r="122" customFormat="false" ht="14.15" hidden="false" customHeight="true" outlineLevel="0" collapsed="false">
      <c r="B122" s="84"/>
      <c r="K122" s="143" t="n">
        <v>27</v>
      </c>
      <c r="L122" s="143" t="n">
        <v>0.1</v>
      </c>
      <c r="M122" s="143" t="n">
        <v>-0.3</v>
      </c>
      <c r="N122" s="143" t="n">
        <v>27</v>
      </c>
      <c r="O122" s="143" t="n">
        <v>0.7</v>
      </c>
      <c r="P122" s="143" t="n">
        <v>-0.2</v>
      </c>
      <c r="Q122" s="84"/>
      <c r="R122" s="84"/>
      <c r="S122" s="84"/>
      <c r="T122" s="265" t="str">
        <f aca="false">IF(Sheet1!AM58="","",Sheet1!AM58)</f>
        <v/>
      </c>
      <c r="U122" s="638" t="str">
        <f aca="false">IF(T122="","",IF(T122&lt;$C$104,T122+$D$104+$E$104*T122+$F$104*T122^2+$G$104*T122^3,IF(T122&gt;=$C$104,T122+$D$105+$E$105*T122+$F$105*T122^2+$G$105*T122^3+$H$105*T122^4+$I$105*T122^5,"")))</f>
        <v/>
      </c>
      <c r="V122" s="638" t="str">
        <f aca="false">IF(T122="","",IF(T122&lt;$C$109,T122+$D$109+$E$109*T122+$F$109*T122^2+$G$109*T122^3+$H$109*T122^4+$I$109*T122^5,IF(T122&gt;=$C$109,T122+$D$110+$E$110*T122+$F$110*T122^2+$G$110*T122^3+$H$110*T122^4,"")))</f>
        <v/>
      </c>
      <c r="W122" s="638" t="str">
        <f aca="false">IF(T122="","",IF(T122&lt;$C$116,$D$116+$E$116*T122+$F$116*T122^2+$G$116*T122^3,IF(T122&gt;=$C$117,$D$117+$E$117*T122+$F$117*T122^2+$G$117*T122^3+$H$117*T122^4,"")))</f>
        <v/>
      </c>
      <c r="X122" s="638" t="str">
        <f aca="false">IF(T122="","",IF(T122&lt;$C$120,$D$120+$E$120*T122+$F$120*T122^2+$G$120*T122^3,IF(T122&gt;=$C$121,$D$121+$E$121*T122,"")))</f>
        <v/>
      </c>
      <c r="Y122" s="638" t="str">
        <f aca="false">IF(T122="","",IF(T122&lt;$C$124,$D$124+$E$124*T122+$F$124*T122^2,IF(T122&gt;=$C$126,$D$126+$E$126*T122,$D$125+$E$125*T122)))</f>
        <v/>
      </c>
    </row>
    <row r="123" customFormat="false" ht="14.15" hidden="false" customHeight="true" outlineLevel="0" collapsed="false">
      <c r="A123" s="615" t="s">
        <v>623</v>
      </c>
      <c r="B123" s="84"/>
      <c r="C123" s="84"/>
      <c r="D123" s="658" t="s">
        <v>639</v>
      </c>
      <c r="E123" s="658" t="s">
        <v>640</v>
      </c>
      <c r="F123" s="658" t="s">
        <v>619</v>
      </c>
      <c r="G123" s="658" t="s">
        <v>641</v>
      </c>
      <c r="H123" s="658" t="s">
        <v>642</v>
      </c>
      <c r="K123" s="143" t="n">
        <v>28</v>
      </c>
      <c r="L123" s="143" t="n">
        <v>0.2</v>
      </c>
      <c r="M123" s="143" t="n">
        <v>-0.5</v>
      </c>
      <c r="N123" s="143" t="n">
        <v>28</v>
      </c>
      <c r="O123" s="143" t="n">
        <v>0.9</v>
      </c>
      <c r="P123" s="143" t="n">
        <v>-0.1</v>
      </c>
      <c r="Q123" s="84"/>
      <c r="R123" s="84"/>
      <c r="S123" s="84"/>
      <c r="T123" s="265" t="str">
        <f aca="false">IF(Sheet1!AM59="","",Sheet1!AM59)</f>
        <v/>
      </c>
      <c r="U123" s="638" t="str">
        <f aca="false">IF(T123="","",IF(T123&lt;$C$104,T123+$D$104+$E$104*T123+$F$104*T123^2+$G$104*T123^3,IF(T123&gt;=$C$104,T123+$D$105+$E$105*T123+$F$105*T123^2+$G$105*T123^3+$H$105*T123^4+$I$105*T123^5,"")))</f>
        <v/>
      </c>
      <c r="V123" s="638" t="str">
        <f aca="false">IF(T123="","",IF(T123&lt;$C$109,T123+$D$109+$E$109*T123+$F$109*T123^2+$G$109*T123^3+$H$109*T123^4+$I$109*T123^5,IF(T123&gt;=$C$109,T123+$D$110+$E$110*T123+$F$110*T123^2+$G$110*T123^3+$H$110*T123^4,"")))</f>
        <v/>
      </c>
      <c r="W123" s="638" t="str">
        <f aca="false">IF(T123="","",IF(T123&lt;$C$116,$D$116+$E$116*T123+$F$116*T123^2+$G$116*T123^3,IF(T123&gt;=$C$117,$D$117+$E$117*T123+$F$117*T123^2+$G$117*T123^3+$H$117*T123^4,"")))</f>
        <v/>
      </c>
      <c r="X123" s="638" t="str">
        <f aca="false">IF(T123="","",IF(T123&lt;$C$120,$D$120+$E$120*T123+$F$120*T123^2+$G$120*T123^3,IF(T123&gt;=$C$121,$D$121+$E$121*T123,"")))</f>
        <v/>
      </c>
      <c r="Y123" s="638" t="str">
        <f aca="false">IF(T123="","",IF(T123&lt;$C$124,$D$124+$E$124*T123+$F$124*T123^2,IF(T123&gt;=$C$126,$D$126+$E$126*T123,$D$125+$E$125*T123)))</f>
        <v/>
      </c>
    </row>
    <row r="124" customFormat="false" ht="14.15" hidden="false" customHeight="true" outlineLevel="0" collapsed="false">
      <c r="B124" s="636" t="s">
        <v>645</v>
      </c>
      <c r="C124" s="658" t="n">
        <v>28.7</v>
      </c>
      <c r="D124" s="658" t="n">
        <v>49.31115</v>
      </c>
      <c r="E124" s="658" t="n">
        <v>-2.93017</v>
      </c>
      <c r="F124" s="658" t="n">
        <v>0.07379</v>
      </c>
      <c r="G124" s="658"/>
      <c r="H124" s="658"/>
      <c r="K124" s="143" t="n">
        <v>29</v>
      </c>
      <c r="L124" s="143" t="n">
        <v>0.4</v>
      </c>
      <c r="M124" s="143" t="n">
        <v>-0.2</v>
      </c>
      <c r="N124" s="143" t="n">
        <v>29</v>
      </c>
      <c r="O124" s="143" t="n">
        <v>0.8</v>
      </c>
      <c r="P124" s="143" t="n">
        <v>-0.3</v>
      </c>
      <c r="Q124" s="84"/>
      <c r="R124" s="84"/>
      <c r="S124" s="84"/>
      <c r="T124" s="265" t="str">
        <f aca="false">IF(Sheet1!AM60="","",Sheet1!AM60)</f>
        <v/>
      </c>
      <c r="U124" s="638" t="str">
        <f aca="false">IF(T124="","",IF(T124&lt;$C$104,T124+$D$104+$E$104*T124+$F$104*T124^2+$G$104*T124^3,IF(T124&gt;=$C$104,T124+$D$105+$E$105*T124+$F$105*T124^2+$G$105*T124^3+$H$105*T124^4+$I$105*T124^5,"")))</f>
        <v/>
      </c>
      <c r="V124" s="638" t="str">
        <f aca="false">IF(T124="","",IF(T124&lt;$C$109,T124+$D$109+$E$109*T124+$F$109*T124^2+$G$109*T124^3+$H$109*T124^4+$I$109*T124^5,IF(T124&gt;=$C$109,T124+$D$110+$E$110*T124+$F$110*T124^2+$G$110*T124^3+$H$110*T124^4,"")))</f>
        <v/>
      </c>
      <c r="W124" s="638" t="str">
        <f aca="false">IF(T124="","",IF(T124&lt;$C$116,$D$116+$E$116*T124+$F$116*T124^2+$G$116*T124^3,IF(T124&gt;=$C$117,$D$117+$E$117*T124+$F$117*T124^2+$G$117*T124^3+$H$117*T124^4,"")))</f>
        <v/>
      </c>
      <c r="X124" s="638" t="str">
        <f aca="false">IF(T124="","",IF(T124&lt;$C$120,$D$120+$E$120*T124+$F$120*T124^2+$G$120*T124^3,IF(T124&gt;=$C$121,$D$121+$E$121*T124,"")))</f>
        <v/>
      </c>
      <c r="Y124" s="638" t="str">
        <f aca="false">IF(T124="","",IF(T124&lt;$C$124,$D$124+$E$124*T124+$F$124*T124^2,IF(T124&gt;=$C$126,$D$126+$E$126*T124,$D$125+$E$125*T124)))</f>
        <v/>
      </c>
    </row>
    <row r="125" customFormat="false" ht="14.15" hidden="false" customHeight="true" outlineLevel="0" collapsed="false">
      <c r="B125" s="636"/>
      <c r="C125" s="660" t="s">
        <v>657</v>
      </c>
      <c r="D125" s="658" t="n">
        <v>-24.875</v>
      </c>
      <c r="E125" s="658" t="n">
        <v>1.8032</v>
      </c>
      <c r="F125" s="658"/>
      <c r="G125" s="658"/>
      <c r="H125" s="658"/>
      <c r="K125" s="143" t="n">
        <v>30</v>
      </c>
      <c r="L125" s="143" t="n">
        <v>0.6</v>
      </c>
      <c r="M125" s="143" t="n">
        <v>0</v>
      </c>
      <c r="N125" s="143" t="n">
        <v>30</v>
      </c>
      <c r="O125" s="143" t="n">
        <v>0.8</v>
      </c>
      <c r="P125" s="143" t="n">
        <v>-0.4</v>
      </c>
      <c r="Q125" s="84"/>
      <c r="R125" s="84"/>
      <c r="S125" s="84"/>
      <c r="T125" s="265" t="str">
        <f aca="false">IF(Sheet1!AM61="","",Sheet1!AM61)</f>
        <v/>
      </c>
      <c r="U125" s="638" t="str">
        <f aca="false">IF(T125="","",IF(T125&lt;$C$104,T125+$D$104+$E$104*T125+$F$104*T125^2+$G$104*T125^3,IF(T125&gt;=$C$104,T125+$D$105+$E$105*T125+$F$105*T125^2+$G$105*T125^3+$H$105*T125^4+$I$105*T125^5,"")))</f>
        <v/>
      </c>
      <c r="V125" s="638" t="str">
        <f aca="false">IF(T125="","",IF(T125&lt;$C$109,T125+$D$109+$E$109*T125+$F$109*T125^2+$G$109*T125^3+$H$109*T125^4+$I$109*T125^5,IF(T125&gt;=$C$109,T125+$D$110+$E$110*T125+$F$110*T125^2+$G$110*T125^3+$H$110*T125^4,"")))</f>
        <v/>
      </c>
      <c r="W125" s="638" t="str">
        <f aca="false">IF(T125="","",IF(T125&lt;$C$116,$D$116+$E$116*T125+$F$116*T125^2+$G$116*T125^3,IF(T125&gt;=$C$117,$D$117+$E$117*T125+$F$117*T125^2+$G$117*T125^3+$H$117*T125^4,"")))</f>
        <v/>
      </c>
      <c r="X125" s="638" t="str">
        <f aca="false">IF(T125="","",IF(T125&lt;$C$120,$D$120+$E$120*T125+$F$120*T125^2+$G$120*T125^3,IF(T125&gt;=$C$121,$D$121+$E$121*T125,"")))</f>
        <v/>
      </c>
      <c r="Y125" s="638" t="str">
        <f aca="false">IF(T125="","",IF(T125&lt;$C$124,$D$124+$E$124*T125+$F$124*T125^2,IF(T125&gt;=$C$126,$D$126+$E$126*T125,$D$125+$E$125*T125)))</f>
        <v/>
      </c>
    </row>
    <row r="126" customFormat="false" ht="14.15" hidden="false" customHeight="true" outlineLevel="0" collapsed="false">
      <c r="B126" s="636" t="s">
        <v>646</v>
      </c>
      <c r="C126" s="658" t="n">
        <v>30.1</v>
      </c>
      <c r="D126" s="658" t="n">
        <v>-4.83461</v>
      </c>
      <c r="E126" s="658" t="n">
        <v>1.15715</v>
      </c>
      <c r="F126" s="658"/>
      <c r="G126" s="658"/>
      <c r="H126" s="658"/>
      <c r="K126" s="143" t="n">
        <v>31</v>
      </c>
      <c r="L126" s="143" t="n">
        <v>0.8</v>
      </c>
      <c r="M126" s="143" t="n">
        <v>0.1</v>
      </c>
      <c r="N126" s="143" t="n">
        <v>31</v>
      </c>
      <c r="O126" s="143" t="n">
        <v>0.8</v>
      </c>
      <c r="P126" s="143" t="n">
        <v>-0.3</v>
      </c>
      <c r="Q126" s="84"/>
      <c r="R126" s="84"/>
      <c r="S126" s="84"/>
      <c r="T126" s="265" t="str">
        <f aca="false">IF(Sheet1!AM62="","",Sheet1!AM62)</f>
        <v/>
      </c>
      <c r="U126" s="638" t="str">
        <f aca="false">IF(T126="","",IF(T126&lt;$C$104,T126+$D$104+$E$104*T126+$F$104*T126^2+$G$104*T126^3,IF(T126&gt;=$C$104,T126+$D$105+$E$105*T126+$F$105*T126^2+$G$105*T126^3+$H$105*T126^4+$I$105*T126^5,"")))</f>
        <v/>
      </c>
      <c r="V126" s="638" t="str">
        <f aca="false">IF(T126="","",IF(T126&lt;$C$109,T126+$D$109+$E$109*T126+$F$109*T126^2+$G$109*T126^3+$H$109*T126^4+$I$109*T126^5,IF(T126&gt;=$C$109,T126+$D$110+$E$110*T126+$F$110*T126^2+$G$110*T126^3+$H$110*T126^4,"")))</f>
        <v/>
      </c>
      <c r="W126" s="638" t="str">
        <f aca="false">IF(T126="","",IF(T126&lt;$C$116,$D$116+$E$116*T126+$F$116*T126^2+$G$116*T126^3,IF(T126&gt;=$C$117,$D$117+$E$117*T126+$F$117*T126^2+$G$117*T126^3+$H$117*T126^4,"")))</f>
        <v/>
      </c>
      <c r="X126" s="638" t="str">
        <f aca="false">IF(T126="","",IF(T126&lt;$C$120,$D$120+$E$120*T126+$F$120*T126^2+$G$120*T126^3,IF(T126&gt;=$C$121,$D$121+$E$121*T126,"")))</f>
        <v/>
      </c>
      <c r="Y126" s="638" t="str">
        <f aca="false">IF(T126="","",IF(T126&lt;$C$124,$D$124+$E$124*T126+$F$124*T126^2,IF(T126&gt;=$C$126,$D$126+$E$126*T126,$D$125+$E$125*T126)))</f>
        <v/>
      </c>
    </row>
    <row r="127" customFormat="false" ht="14.15" hidden="false" customHeight="true" outlineLevel="0" collapsed="false">
      <c r="K127" s="143" t="n">
        <v>32</v>
      </c>
      <c r="L127" s="143" t="n">
        <v>1</v>
      </c>
      <c r="M127" s="143" t="n">
        <v>0.2</v>
      </c>
      <c r="N127" s="143" t="n">
        <v>32</v>
      </c>
      <c r="O127" s="143" t="n">
        <v>0.8</v>
      </c>
      <c r="P127" s="143" t="n">
        <v>-0.3</v>
      </c>
      <c r="Q127" s="84"/>
      <c r="R127" s="84"/>
      <c r="S127" s="84"/>
      <c r="T127" s="265" t="str">
        <f aca="false">IF(Sheet1!AM63="","",Sheet1!AM63)</f>
        <v/>
      </c>
      <c r="U127" s="638" t="str">
        <f aca="false">IF(T127="","",IF(T127&lt;$C$104,T127+$D$104+$E$104*T127+$F$104*T127^2+$G$104*T127^3,IF(T127&gt;=$C$104,T127+$D$105+$E$105*T127+$F$105*T127^2+$G$105*T127^3+$H$105*T127^4+$I$105*T127^5,"")))</f>
        <v/>
      </c>
      <c r="V127" s="638" t="str">
        <f aca="false">IF(T127="","",IF(T127&lt;$C$109,T127+$D$109+$E$109*T127+$F$109*T127^2+$G$109*T127^3+$H$109*T127^4+$I$109*T127^5,IF(T127&gt;=$C$109,T127+$D$110+$E$110*T127+$F$110*T127^2+$G$110*T127^3+$H$110*T127^4,"")))</f>
        <v/>
      </c>
      <c r="W127" s="638" t="str">
        <f aca="false">IF(T127="","",IF(T127&lt;$C$116,$D$116+$E$116*T127+$F$116*T127^2+$G$116*T127^3,IF(T127&gt;=$C$117,$D$117+$E$117*T127+$F$117*T127^2+$G$117*T127^3+$H$117*T127^4,"")))</f>
        <v/>
      </c>
      <c r="X127" s="638" t="str">
        <f aca="false">IF(T127="","",IF(T127&lt;$C$120,$D$120+$E$120*T127+$F$120*T127^2+$G$120*T127^3,IF(T127&gt;=$C$121,$D$121+$E$121*T127,"")))</f>
        <v/>
      </c>
      <c r="Y127" s="638" t="str">
        <f aca="false">IF(T127="","",IF(T127&lt;$C$124,$D$124+$E$124*T127+$F$124*T127^2,IF(T127&gt;=$C$126,$D$126+$E$126*T127,$D$125+$E$125*T127)))</f>
        <v/>
      </c>
    </row>
    <row r="128" customFormat="false" ht="14.15" hidden="false" customHeight="true" outlineLevel="0" collapsed="false">
      <c r="A128" s="615" t="s">
        <v>658</v>
      </c>
      <c r="K128" s="143" t="n">
        <v>33</v>
      </c>
      <c r="L128" s="143" t="n">
        <v>1</v>
      </c>
      <c r="M128" s="143" t="n">
        <v>0.4</v>
      </c>
      <c r="N128" s="143" t="n">
        <v>33</v>
      </c>
      <c r="O128" s="143" t="n">
        <v>0.9</v>
      </c>
      <c r="P128" s="143" t="n">
        <v>-0.3</v>
      </c>
      <c r="Q128" s="84"/>
      <c r="R128" s="84"/>
      <c r="S128" s="84"/>
      <c r="T128" s="265" t="str">
        <f aca="false">IF(Sheet1!AM64="","",Sheet1!AM64)</f>
        <v/>
      </c>
      <c r="U128" s="638" t="str">
        <f aca="false">IF(T128="","",IF(T128&lt;$C$104,T128+$D$104+$E$104*T128+$F$104*T128^2+$G$104*T128^3,IF(T128&gt;=$C$104,T128+$D$105+$E$105*T128+$F$105*T128^2+$G$105*T128^3+$H$105*T128^4+$I$105*T128^5,"")))</f>
        <v/>
      </c>
      <c r="V128" s="638" t="str">
        <f aca="false">IF(T128="","",IF(T128&lt;$C$109,T128+$D$109+$E$109*T128+$F$109*T128^2+$G$109*T128^3+$H$109*T128^4+$I$109*T128^5,IF(T128&gt;=$C$109,T128+$D$110+$E$110*T128+$F$110*T128^2+$G$110*T128^3+$H$110*T128^4,"")))</f>
        <v/>
      </c>
      <c r="W128" s="638" t="str">
        <f aca="false">IF(T128="","",IF(T128&lt;$C$116,$D$116+$E$116*T128+$F$116*T128^2+$G$116*T128^3,IF(T128&gt;=$C$117,$D$117+$E$117*T128+$F$117*T128^2+$G$117*T128^3+$H$117*T128^4,"")))</f>
        <v/>
      </c>
      <c r="X128" s="638" t="str">
        <f aca="false">IF(T128="","",IF(T128&lt;$C$120,$D$120+$E$120*T128+$F$120*T128^2+$G$120*T128^3,IF(T128&gt;=$C$121,$D$121+$E$121*T128,"")))</f>
        <v/>
      </c>
      <c r="Y128" s="638" t="str">
        <f aca="false">IF(T128="","",IF(T128&lt;$C$124,$D$124+$E$124*T128+$F$124*T128^2,IF(T128&gt;=$C$126,$D$126+$E$126*T128,$D$125+$E$125*T128)))</f>
        <v/>
      </c>
    </row>
    <row r="129" customFormat="false" ht="14.15" hidden="false" customHeight="true" outlineLevel="0" collapsed="false">
      <c r="A129" s="615" t="s">
        <v>66</v>
      </c>
      <c r="K129" s="143" t="n">
        <v>34</v>
      </c>
      <c r="L129" s="143" t="n">
        <v>1.1</v>
      </c>
      <c r="M129" s="143" t="n">
        <v>0.6</v>
      </c>
      <c r="N129" s="143" t="n">
        <v>34</v>
      </c>
      <c r="O129" s="143" t="n">
        <v>1.1</v>
      </c>
      <c r="P129" s="143" t="n">
        <v>-0.3</v>
      </c>
      <c r="Q129" s="84"/>
      <c r="R129" s="84"/>
      <c r="S129" s="84"/>
      <c r="T129" s="220" t="str">
        <f aca="false">IF(Sheet1!AM65="","",Sheet1!AM65)</f>
        <v/>
      </c>
      <c r="U129" s="638" t="str">
        <f aca="false">IF(T129="","",IF(T129&lt;$C$104,T129+$D$104+$E$104*T129+$F$104*T129^2+$G$104*T129^3,IF(T129&gt;=$C$104,T129+$D$105+$E$105*T129+$F$105*T129^2+$G$105*T129^3+$H$105*T129^4+$I$105*T129^5,"")))</f>
        <v/>
      </c>
      <c r="V129" s="638" t="str">
        <f aca="false">IF(T129="","",IF(T129&lt;$C$109,T129+$D$109+$E$109*T129+$F$109*T129^2+$G$109*T129^3+$H$109*T129^4+$I$109*T129^5,IF(T129&gt;=$C$109,T129+$D$110+$E$110*T129+$F$110*T129^2+$G$110*T129^3+$H$110*T129^4,"")))</f>
        <v/>
      </c>
      <c r="W129" s="638" t="str">
        <f aca="false">IF(T129="","",IF(T129&lt;$C$116,$D$116+$E$116*T129+$F$116*T129^2+$G$116*T129^3,IF(T129&gt;=$C$117,$D$117+$E$117*T129+$F$117*T129^2+$G$117*T129^3+$H$117*T129^4,"")))</f>
        <v/>
      </c>
      <c r="X129" s="638" t="str">
        <f aca="false">IF(T129="","",IF(T129&lt;$C$120,$D$120+$E$120*T129+$F$120*T129^2+$G$120*T129^3,IF(T129&gt;=$C$121,$D$121+$E$121*T129,"")))</f>
        <v/>
      </c>
      <c r="Y129" s="638" t="str">
        <f aca="false">IF(T129="","",IF(T129&lt;$C$124,$D$124+$E$124*T129+$F$124*T129^2,IF(T129&gt;=$C$126,$D$126+$E$126*T129,$D$125+$E$125*T129)))</f>
        <v/>
      </c>
    </row>
    <row r="130" customFormat="false" ht="14.15" hidden="false" customHeight="true" outlineLevel="0" collapsed="false">
      <c r="A130" s="615" t="s">
        <v>659</v>
      </c>
      <c r="B130" s="615" t="n">
        <v>0</v>
      </c>
      <c r="C130" s="615" t="n">
        <v>1</v>
      </c>
      <c r="D130" s="615" t="n">
        <v>2</v>
      </c>
      <c r="E130" s="615" t="n">
        <v>3</v>
      </c>
      <c r="F130" s="615" t="n">
        <v>4</v>
      </c>
      <c r="G130" s="615" t="n">
        <v>5</v>
      </c>
      <c r="H130" s="615" t="n">
        <v>6</v>
      </c>
      <c r="K130" s="143" t="n">
        <v>35</v>
      </c>
      <c r="L130" s="143" t="n">
        <v>1.2</v>
      </c>
      <c r="M130" s="143" t="n">
        <v>0.6</v>
      </c>
      <c r="N130" s="143" t="n">
        <v>35</v>
      </c>
      <c r="O130" s="143" t="n">
        <v>1.1</v>
      </c>
      <c r="P130" s="143" t="n">
        <v>-0.2</v>
      </c>
      <c r="Q130" s="84"/>
      <c r="R130" s="84"/>
      <c r="S130" s="84"/>
      <c r="T130" s="265" t="str">
        <f aca="false">IF(Sheet1!AM66="","",Sheet1!AM66)</f>
        <v/>
      </c>
      <c r="U130" s="638" t="str">
        <f aca="false">IF(T130="","",IF(T130&lt;$C$104,T130+$D$104+$E$104*T130+$F$104*T130^2+$G$104*T130^3,IF(T130&gt;=$C$104,T130+$D$105+$E$105*T130+$F$105*T130^2+$G$105*T130^3+$H$105*T130^4+$I$105*T130^5,"")))</f>
        <v/>
      </c>
      <c r="V130" s="638" t="str">
        <f aca="false">IF(T130="","",IF(T130&lt;$C$109,T130+$D$109+$E$109*T130+$F$109*T130^2+$G$109*T130^3+$H$109*T130^4+$I$109*T130^5,IF(T130&gt;=$C$109,T130+$D$110+$E$110*T130+$F$110*T130^2+$G$110*T130^3+$H$110*T130^4,"")))</f>
        <v/>
      </c>
      <c r="W130" s="638" t="str">
        <f aca="false">IF(T130="","",IF(T130&lt;$C$116,$D$116+$E$116*T130+$F$116*T130^2+$G$116*T130^3,IF(T130&gt;=$C$117,$D$117+$E$117*T130+$F$117*T130^2+$G$117*T130^3+$H$117*T130^4,"")))</f>
        <v/>
      </c>
      <c r="X130" s="638" t="str">
        <f aca="false">IF(T130="","",IF(T130&lt;$C$120,$D$120+$E$120*T130+$F$120*T130^2+$G$120*T130^3,IF(T130&gt;=$C$121,$D$121+$E$121*T130,"")))</f>
        <v/>
      </c>
      <c r="Y130" s="638" t="str">
        <f aca="false">IF(T130="","",IF(T130&lt;$C$124,$D$124+$E$124*T130+$F$124*T130^2,IF(T130&gt;=$C$126,$D$126+$E$126*T130,$D$125+$E$125*T130)))</f>
        <v/>
      </c>
    </row>
    <row r="131" customFormat="false" ht="14.15" hidden="false" customHeight="true" outlineLevel="0" collapsed="false">
      <c r="A131" s="615" t="n">
        <v>2</v>
      </c>
      <c r="B131" s="615" t="n">
        <v>1</v>
      </c>
      <c r="C131" s="615" t="n">
        <v>1</v>
      </c>
      <c r="D131" s="615" t="n">
        <v>1</v>
      </c>
      <c r="E131" s="615" t="n">
        <v>1</v>
      </c>
      <c r="F131" s="615" t="n">
        <v>1</v>
      </c>
      <c r="G131" s="615" t="n">
        <v>1</v>
      </c>
      <c r="H131" s="615" t="n">
        <v>1</v>
      </c>
      <c r="K131" s="143" t="n">
        <v>36</v>
      </c>
      <c r="L131" s="143" t="n">
        <v>1.4</v>
      </c>
      <c r="M131" s="143" t="n">
        <v>0.6</v>
      </c>
      <c r="N131" s="143" t="n">
        <v>36</v>
      </c>
      <c r="O131" s="143" t="n">
        <v>1.2</v>
      </c>
      <c r="P131" s="143" t="n">
        <v>-0.2</v>
      </c>
      <c r="Q131" s="84"/>
      <c r="R131" s="84"/>
      <c r="S131" s="84"/>
      <c r="T131" s="265" t="str">
        <f aca="false">IF(Sheet1!AM67="","",Sheet1!AM67)</f>
        <v/>
      </c>
      <c r="U131" s="638" t="str">
        <f aca="false">IF(T131="","",IF(T131&lt;$C$104,T131+$D$104+$E$104*T131+$F$104*T131^2+$G$104*T131^3,IF(T131&gt;=$C$104,T131+$D$105+$E$105*T131+$F$105*T131^2+$G$105*T131^3+$H$105*T131^4+$I$105*T131^5,"")))</f>
        <v/>
      </c>
      <c r="V131" s="638" t="str">
        <f aca="false">IF(T131="","",IF(T131&lt;$C$109,T131+$D$109+$E$109*T131+$F$109*T131^2+$G$109*T131^3+$H$109*T131^4+$I$109*T131^5,IF(T131&gt;=$C$109,T131+$D$110+$E$110*T131+$F$110*T131^2+$G$110*T131^3+$H$110*T131^4,"")))</f>
        <v/>
      </c>
      <c r="W131" s="638" t="str">
        <f aca="false">IF(T131="","",IF(T131&lt;$C$116,$D$116+$E$116*T131+$F$116*T131^2+$G$116*T131^3,IF(T131&gt;=$C$117,$D$117+$E$117*T131+$F$117*T131^2+$G$117*T131^3+$H$117*T131^4,"")))</f>
        <v/>
      </c>
      <c r="X131" s="638" t="str">
        <f aca="false">IF(T131="","",IF(T131&lt;$C$120,$D$120+$E$120*T131+$F$120*T131^2+$G$120*T131^3,IF(T131&gt;=$C$121,$D$121+$E$121*T131,"")))</f>
        <v/>
      </c>
      <c r="Y131" s="638" t="str">
        <f aca="false">IF(T131="","",IF(T131&lt;$C$124,$D$124+$E$124*T131+$F$124*T131^2,IF(T131&gt;=$C$126,$D$126+$E$126*T131,$D$125+$E$125*T131)))</f>
        <v/>
      </c>
    </row>
    <row r="132" customFormat="false" ht="14.15" hidden="false" customHeight="true" outlineLevel="0" collapsed="false">
      <c r="A132" s="615" t="n">
        <v>4</v>
      </c>
      <c r="B132" s="615" t="n">
        <v>1</v>
      </c>
      <c r="C132" s="615" t="n">
        <v>1</v>
      </c>
      <c r="D132" s="615" t="n">
        <v>1</v>
      </c>
      <c r="E132" s="615" t="n">
        <v>1</v>
      </c>
      <c r="F132" s="615" t="n">
        <v>1</v>
      </c>
      <c r="G132" s="615" t="n">
        <v>1</v>
      </c>
      <c r="H132" s="615" t="n">
        <v>1</v>
      </c>
      <c r="K132" s="143" t="n">
        <v>37</v>
      </c>
      <c r="L132" s="143" t="n">
        <v>1.5</v>
      </c>
      <c r="M132" s="143" t="n">
        <v>0.7</v>
      </c>
      <c r="N132" s="143" t="n">
        <v>37</v>
      </c>
      <c r="O132" s="143" t="n">
        <v>1.1</v>
      </c>
      <c r="P132" s="143" t="n">
        <v>-0.1</v>
      </c>
      <c r="Q132" s="84"/>
      <c r="R132" s="84"/>
      <c r="S132" s="84"/>
      <c r="T132" s="265" t="str">
        <f aca="false">IF(Sheet1!AM68="","",Sheet1!AM68)</f>
        <v/>
      </c>
      <c r="U132" s="638" t="str">
        <f aca="false">IF(T132="","",IF(T132&lt;$C$104,T132+$D$104+$E$104*T132+$F$104*T132^2+$G$104*T132^3,IF(T132&gt;=$C$104,T132+$D$105+$E$105*T132+$F$105*T132^2+$G$105*T132^3+$H$105*T132^4+$I$105*T132^5,"")))</f>
        <v/>
      </c>
      <c r="V132" s="638" t="str">
        <f aca="false">IF(T132="","",IF(T132&lt;$C$109,T132+$D$109+$E$109*T132+$F$109*T132^2+$G$109*T132^3+$H$109*T132^4+$I$109*T132^5,IF(T132&gt;=$C$109,T132+$D$110+$E$110*T132+$F$110*T132^2+$G$110*T132^3+$H$110*T132^4,"")))</f>
        <v/>
      </c>
      <c r="W132" s="638" t="str">
        <f aca="false">IF(T132="","",IF(T132&lt;$C$116,$D$116+$E$116*T132+$F$116*T132^2+$G$116*T132^3,IF(T132&gt;=$C$117,$D$117+$E$117*T132+$F$117*T132^2+$G$117*T132^3+$H$117*T132^4,"")))</f>
        <v/>
      </c>
      <c r="X132" s="638" t="str">
        <f aca="false">IF(T132="","",IF(T132&lt;$C$120,$D$120+$E$120*T132+$F$120*T132^2+$G$120*T132^3,IF(T132&gt;=$C$121,$D$121+$E$121*T132,"")))</f>
        <v/>
      </c>
      <c r="Y132" s="638" t="str">
        <f aca="false">IF(T132="","",IF(T132&lt;$C$124,$D$124+$E$124*T132+$F$124*T132^2,IF(T132&gt;=$C$126,$D$126+$E$126*T132,$D$125+$E$125*T132)))</f>
        <v/>
      </c>
    </row>
    <row r="133" customFormat="false" ht="14.15" hidden="false" customHeight="true" outlineLevel="0" collapsed="false">
      <c r="A133" s="615" t="n">
        <v>6</v>
      </c>
      <c r="B133" s="615" t="n">
        <v>1.04</v>
      </c>
      <c r="C133" s="615" t="n">
        <v>1.02</v>
      </c>
      <c r="D133" s="615" t="n">
        <v>1.01</v>
      </c>
      <c r="E133" s="615" t="n">
        <v>1.08</v>
      </c>
      <c r="F133" s="615" t="n">
        <v>1.35</v>
      </c>
      <c r="G133" s="615" t="n">
        <v>1.35</v>
      </c>
      <c r="H133" s="615" t="n">
        <v>1.31</v>
      </c>
      <c r="K133" s="143" t="n">
        <v>38</v>
      </c>
      <c r="L133" s="143" t="n">
        <v>1.6</v>
      </c>
      <c r="M133" s="143" t="n">
        <v>0.9</v>
      </c>
      <c r="N133" s="143" t="n">
        <v>38</v>
      </c>
      <c r="O133" s="143" t="n">
        <v>1.1</v>
      </c>
      <c r="P133" s="143" t="n">
        <v>0</v>
      </c>
      <c r="T133" s="265" t="str">
        <f aca="false">IF(Sheet1!AM69="","",Sheet1!AM69)</f>
        <v/>
      </c>
      <c r="U133" s="661" t="str">
        <f aca="false">IF(T133="","",IF(T133&lt;$C$104,T133+$D$104+$E$104*T133+$F$104*T133^2+$G$104*T133^3,IF(T133&gt;=$C$104,T133+$D$105+$E$105*T133+$F$105*T133^2+$G$105*T133^3+$H$105*T133^4+$I$105*T133^5,"")))</f>
        <v/>
      </c>
      <c r="V133" s="661" t="str">
        <f aca="false">IF(T133="","",IF(T133&lt;$C$109,T133+$D$109+$E$109*T133+$F$109*T133^2+$G$109*T133^3+$H$109*T133^4+$I$109*T133^5,IF(T133&gt;=$C$109,T133+$D$110+$E$110*T133+$F$110*T133^2+$G$110*T133^3+$H$110*T133^4,"")))</f>
        <v/>
      </c>
      <c r="W133" s="661" t="str">
        <f aca="false">IF(T133="","",IF(T133&lt;$C$116,$D$116+$E$116*T133+$F$116*T133^2+$G$116*T133^3,IF(T133&gt;=$C$117,$D$117+$E$117*T133+$F$117*T133^2+$G$117*T133^3+$H$117*T133^4,"")))</f>
        <v/>
      </c>
      <c r="X133" s="661" t="str">
        <f aca="false">IF(T133="","",IF(T133&lt;$C$120,$D$120+$E$120*T133+$F$120*T133^2+$G$120*T133^3,IF(T133&gt;=$C$121,$D$121+$E$121*T133,"")))</f>
        <v/>
      </c>
      <c r="Y133" s="638" t="str">
        <f aca="false">IF(T133="","",IF(T133&lt;$C$124,$D$124+$E$124*T133+$F$124*T133^2,IF(T133&gt;=$C$126,$D$126+$E$126*T133,$D$125+$E$125*T133)))</f>
        <v/>
      </c>
    </row>
    <row r="134" customFormat="false" ht="14.15" hidden="false" customHeight="true" outlineLevel="0" collapsed="false">
      <c r="A134" s="615" t="n">
        <v>8</v>
      </c>
      <c r="B134" s="615" t="n">
        <v>1.23</v>
      </c>
      <c r="C134" s="615" t="n">
        <v>1.2</v>
      </c>
      <c r="D134" s="615" t="n">
        <v>1.18</v>
      </c>
      <c r="E134" s="615" t="n">
        <v>1.1</v>
      </c>
      <c r="F134" s="615" t="n">
        <v>1.82</v>
      </c>
      <c r="G134" s="615" t="n">
        <v>1.85</v>
      </c>
      <c r="H134" s="615" t="n">
        <v>1.82</v>
      </c>
      <c r="K134" s="143" t="n">
        <v>39</v>
      </c>
      <c r="L134" s="143" t="n">
        <v>1.7</v>
      </c>
      <c r="M134" s="143" t="n">
        <v>0.8</v>
      </c>
      <c r="N134" s="143" t="n">
        <v>39</v>
      </c>
      <c r="O134" s="143" t="n">
        <v>1.3</v>
      </c>
      <c r="P134" s="143" t="n">
        <v>0.3</v>
      </c>
      <c r="T134" s="265" t="str">
        <f aca="false">IF(Sheet1!AM70="","",Sheet1!AM70)</f>
        <v/>
      </c>
      <c r="U134" s="661" t="str">
        <f aca="false">IF(T134="","",IF(T134&lt;$C$104,T134+$D$104+$E$104*T134+$F$104*T134^2+$G$104*T134^3,IF(T134&gt;=$C$104,T134+$D$105+$E$105*T134+$F$105*T134^2+$G$105*T134^3+$H$105*T134^4+$I$105*T134^5,"")))</f>
        <v/>
      </c>
      <c r="V134" s="661" t="str">
        <f aca="false">IF(T134="","",IF(T134&lt;$C$109,T134+$D$109+$E$109*T134+$F$109*T134^2+$G$109*T134^3+$H$109*T134^4+$I$109*T134^5,IF(T134&gt;=$C$109,T134+$D$110+$E$110*T134+$F$110*T134^2+$G$110*T134^3+$H$110*T134^4,"")))</f>
        <v/>
      </c>
      <c r="W134" s="661" t="str">
        <f aca="false">IF(T134="","",IF(T134&lt;$C$116,$D$116+$E$116*T134+$F$116*T134^2+$G$116*T134^3,IF(T134&gt;=$C$117,$D$117+$E$117*T134+$F$117*T134^2+$G$117*T134^3+$H$117*T134^4,"")))</f>
        <v/>
      </c>
      <c r="X134" s="661" t="str">
        <f aca="false">IF(T134="","",IF(T134&lt;$C$120,$D$120+$E$120*T134+$F$120*T134^2+$G$120*T134^3,IF(T134&gt;=$C$121,$D$121+$E$121*T134,"")))</f>
        <v/>
      </c>
      <c r="Y134" s="638" t="str">
        <f aca="false">IF(T134="","",IF(T134&lt;$C$124,$D$124+$E$124*T134+$F$124*T134^2,IF(T134&gt;=$C$126,$D$126+$E$126*T134,$D$125+$E$125*T134)))</f>
        <v/>
      </c>
    </row>
    <row r="135" customFormat="false" ht="14.15" hidden="false" customHeight="true" outlineLevel="0" collapsed="false">
      <c r="A135" s="615" t="s">
        <v>152</v>
      </c>
      <c r="T135" s="265" t="str">
        <f aca="false">IF(Sheet1!AM71="","",Sheet1!AM71)</f>
        <v/>
      </c>
      <c r="U135" s="661" t="str">
        <f aca="false">IF(T135="","",IF(T135&lt;$C$104,T135+$D$104+$E$104*T135+$F$104*T135^2+$G$104*T135^3,IF(T135&gt;=$C$104,T135+$D$105+$E$105*T135+$F$105*T135^2+$G$105*T135^3+$H$105*T135^4+$I$105*T135^5,"")))</f>
        <v/>
      </c>
      <c r="V135" s="661" t="str">
        <f aca="false">IF(T135="","",IF(T135&lt;$C$109,T135+$D$109+$E$109*T135+$F$109*T135^2+$G$109*T135^3+$H$109*T135^4+$I$109*T135^5,IF(T135&gt;=$C$109,T135+$D$110+$E$110*T135+$F$110*T135^2+$G$110*T135^3+$H$110*T135^4,"")))</f>
        <v/>
      </c>
      <c r="W135" s="661" t="str">
        <f aca="false">IF(T135="","",IF(T135&lt;$C$116,$D$116+$E$116*T135+$F$116*T135^2+$G$116*T135^3,IF(T135&gt;=$C$117,$D$117+$E$117*T135+$F$117*T135^2+$G$117*T135^3+$H$117*T135^4,"")))</f>
        <v/>
      </c>
      <c r="X135" s="661" t="str">
        <f aca="false">IF(T135="","",IF(T135&lt;$C$120,$D$120+$E$120*T135+$F$120*T135^2+$G$120*T135^3,IF(T135&gt;=$C$121,$D$121+$E$121*T135,"")))</f>
        <v/>
      </c>
      <c r="Y135" s="638" t="str">
        <f aca="false">IF(T135="","",IF(T135&lt;$C$124,$D$124+$E$124*T135+$F$124*T135^2,IF(T135&gt;=$C$126,$D$126+$E$126*T135,$D$125+$E$125*T135)))</f>
        <v/>
      </c>
    </row>
    <row r="136" customFormat="false" ht="14.15" hidden="false" customHeight="true" outlineLevel="0" collapsed="false">
      <c r="A136" s="615" t="s">
        <v>659</v>
      </c>
      <c r="B136" s="615" t="n">
        <v>0</v>
      </c>
      <c r="C136" s="615" t="n">
        <v>1</v>
      </c>
      <c r="D136" s="615" t="n">
        <v>2</v>
      </c>
      <c r="E136" s="615" t="n">
        <v>3</v>
      </c>
      <c r="F136" s="615" t="n">
        <v>4</v>
      </c>
      <c r="T136" s="265" t="str">
        <f aca="false">IF(Sheet1!AM72="","",Sheet1!AM72)</f>
        <v/>
      </c>
      <c r="U136" s="661" t="str">
        <f aca="false">IF(T136="","",IF(T136&lt;$C$104,T136+$D$104+$E$104*T136+$F$104*T136^2+$G$104*T136^3,IF(T136&gt;=$C$104,T136+$D$105+$E$105*T136+$F$105*T136^2+$G$105*T136^3+$H$105*T136^4+$I$105*T136^5,"")))</f>
        <v/>
      </c>
      <c r="V136" s="661" t="str">
        <f aca="false">IF(T136="","",IF(T136&lt;$C$109,T136+$D$109+$E$109*T136+$F$109*T136^2+$G$109*T136^3+$H$109*T136^4+$I$109*T136^5,IF(T136&gt;=$C$109,T136+$D$110+$E$110*T136+$F$110*T136^2+$G$110*T136^3+$H$110*T136^4,"")))</f>
        <v/>
      </c>
      <c r="W136" s="661" t="str">
        <f aca="false">IF(T136="","",IF(T136&lt;$C$116,$D$116+$E$116*T136+$F$116*T136^2+$G$116*T136^3,IF(T136&gt;=$C$117,$D$117+$E$117*T136+$F$117*T136^2+$G$117*T136^3+$H$117*T136^4,"")))</f>
        <v/>
      </c>
      <c r="X136" s="661" t="str">
        <f aca="false">IF(T136="","",IF(T136&lt;$C$120,$D$120+$E$120*T136+$F$120*T136^2+$G$120*T136^3,IF(T136&gt;=$C$121,$D$121+$E$121*T136,"")))</f>
        <v/>
      </c>
      <c r="Y136" s="638" t="str">
        <f aca="false">IF(T136="","",IF(T136&lt;$C$124,$D$124+$E$124*T136+$F$124*T136^2,IF(T136&gt;=$C$126,$D$126+$E$126*T136,$D$125+$E$125*T136)))</f>
        <v/>
      </c>
    </row>
    <row r="137" customFormat="false" ht="14.15" hidden="false" customHeight="true" outlineLevel="0" collapsed="false">
      <c r="A137" s="615" t="n">
        <v>2</v>
      </c>
      <c r="B137" s="615" t="n">
        <v>1.15</v>
      </c>
      <c r="C137" s="615" t="n">
        <v>1.15</v>
      </c>
      <c r="D137" s="615" t="n">
        <v>1.15</v>
      </c>
      <c r="E137" s="615" t="n">
        <v>1.15</v>
      </c>
      <c r="F137" s="615" t="n">
        <v>1.5</v>
      </c>
      <c r="T137" s="220" t="str">
        <f aca="false">IF(Sheet1!AM73="","",Sheet1!AM73)</f>
        <v/>
      </c>
      <c r="U137" s="661" t="str">
        <f aca="false">IF(T137="","",IF(T137&lt;$C$104,T137+$D$104+$E$104*T137+$F$104*T137^2+$G$104*T137^3,IF(T137&gt;=$C$104,T137+$D$105+$E$105*T137+$F$105*T137^2+$G$105*T137^3+$H$105*T137^4+$I$105*T137^5,"")))</f>
        <v/>
      </c>
      <c r="V137" s="661" t="str">
        <f aca="false">IF(T137="","",IF(T137&lt;$C$109,T137+$D$109+$E$109*T137+$F$109*T137^2+$G$109*T137^3+$H$109*T137^4+$I$109*T137^5,IF(T137&gt;=$C$109,T137+$D$110+$E$110*T137+$F$110*T137^2+$G$110*T137^3+$H$110*T137^4,"")))</f>
        <v/>
      </c>
      <c r="W137" s="661" t="str">
        <f aca="false">IF(T137="","",IF(T137&lt;$C$116,$D$116+$E$116*T137+$F$116*T137^2+$G$116*T137^3,IF(T137&gt;=$C$117,$D$117+$E$117*T137+$F$117*T137^2+$G$117*T137^3+$H$117*T137^4,"")))</f>
        <v/>
      </c>
      <c r="X137" s="661" t="str">
        <f aca="false">IF(T137="","",IF(T137&lt;$C$120,$D$120+$E$120*T137+$F$120*T137^2+$G$120*T137^3,IF(T137&gt;=$C$121,$D$121+$E$121*T137,"")))</f>
        <v/>
      </c>
      <c r="Y137" s="638" t="str">
        <f aca="false">IF(T137="","",IF(T137&lt;$C$124,$D$124+$E$124*T137+$F$124*T137^2,IF(T137&gt;=$C$126,$D$126+$E$126*T137,$D$125+$E$125*T137)))</f>
        <v/>
      </c>
    </row>
    <row r="138" customFormat="false" ht="14.15" hidden="false" customHeight="true" outlineLevel="0" collapsed="false">
      <c r="A138" s="615" t="n">
        <v>4</v>
      </c>
      <c r="B138" s="615" t="n">
        <v>1.15</v>
      </c>
      <c r="C138" s="615" t="n">
        <v>1.15</v>
      </c>
      <c r="D138" s="615" t="n">
        <v>1.15</v>
      </c>
      <c r="E138" s="615" t="n">
        <v>1.15</v>
      </c>
      <c r="F138" s="615" t="n">
        <v>1.5</v>
      </c>
      <c r="T138" s="265" t="str">
        <f aca="false">IF(Sheet1!AM74="","",Sheet1!AM74)</f>
        <v/>
      </c>
      <c r="U138" s="661" t="str">
        <f aca="false">IF(T138="","",IF(T138&lt;$C$104,T138+$D$104+$E$104*T138+$F$104*T138^2+$G$104*T138^3,IF(T138&gt;=$C$104,T138+$D$105+$E$105*T138+$F$105*T138^2+$G$105*T138^3+$H$105*T138^4+$I$105*T138^5,"")))</f>
        <v/>
      </c>
      <c r="V138" s="661" t="str">
        <f aca="false">IF(T138="","",IF(T138&lt;$C$109,T138+$D$109+$E$109*T138+$F$109*T138^2+$G$109*T138^3+$H$109*T138^4+$I$109*T138^5,IF(T138&gt;=$C$109,T138+$D$110+$E$110*T138+$F$110*T138^2+$G$110*T138^3+$H$110*T138^4,"")))</f>
        <v/>
      </c>
      <c r="W138" s="661" t="str">
        <f aca="false">IF(T138="","",IF(T138&lt;$C$116,$D$116+$E$116*T138+$F$116*T138^2+$G$116*T138^3,IF(T138&gt;=$C$117,$D$117+$E$117*T138+$F$117*T138^2+$G$117*T138^3+$H$117*T138^4,"")))</f>
        <v/>
      </c>
      <c r="X138" s="661" t="str">
        <f aca="false">IF(T138="","",IF(T138&lt;$C$120,$D$120+$E$120*T138+$F$120*T138^2+$G$120*T138^3,IF(T138&gt;=$C$121,$D$121+$E$121*T138,"")))</f>
        <v/>
      </c>
      <c r="Y138" s="638" t="str">
        <f aca="false">IF(T138="","",IF(T138&lt;$C$124,$D$124+$E$124*T138+$F$124*T138^2,IF(T138&gt;=$C$126,$D$126+$E$126*T138,$D$125+$E$125*T138)))</f>
        <v/>
      </c>
    </row>
    <row r="139" customFormat="false" ht="14.15" hidden="false" customHeight="true" outlineLevel="0" collapsed="false">
      <c r="A139" s="615" t="n">
        <v>6</v>
      </c>
      <c r="B139" s="615" t="n">
        <v>1.19</v>
      </c>
      <c r="C139" s="615" t="n">
        <v>1.18</v>
      </c>
      <c r="D139" s="615" t="n">
        <v>1.18</v>
      </c>
      <c r="E139" s="615" t="n">
        <v>1.18</v>
      </c>
      <c r="F139" s="615" t="n">
        <v>1.55</v>
      </c>
      <c r="T139" s="265" t="str">
        <f aca="false">IF(Sheet1!AM75="","",Sheet1!AM75)</f>
        <v/>
      </c>
      <c r="U139" s="661" t="str">
        <f aca="false">IF(T139="","",IF(T139&lt;$C$104,T139+$D$104+$E$104*T139+$F$104*T139^2+$G$104*T139^3,IF(T139&gt;=$C$104,T139+$D$105+$E$105*T139+$F$105*T139^2+$G$105*T139^3+$H$105*T139^4+$I$105*T139^5,"")))</f>
        <v/>
      </c>
      <c r="V139" s="661" t="str">
        <f aca="false">IF(T139="","",IF(T139&lt;$C$109,T139+$D$109+$E$109*T139+$F$109*T139^2+$G$109*T139^3+$H$109*T139^4+$I$109*T139^5,IF(T139&gt;=$C$109,T139+$D$110+$E$110*T139+$F$110*T139^2+$G$110*T139^3+$H$110*T139^4,"")))</f>
        <v/>
      </c>
      <c r="W139" s="661" t="str">
        <f aca="false">IF(T139="","",IF(T139&lt;$C$116,$D$116+$E$116*T139+$F$116*T139^2+$G$116*T139^3,IF(T139&gt;=$C$117,$D$117+$E$117*T139+$F$117*T139^2+$G$117*T139^3+$H$117*T139^4,"")))</f>
        <v/>
      </c>
      <c r="X139" s="661" t="str">
        <f aca="false">IF(T139="","",IF(T139&lt;$C$120,$D$120+$E$120*T139+$F$120*T139^2+$G$120*T139^3,IF(T139&gt;=$C$121,$D$121+$E$121*T139,"")))</f>
        <v/>
      </c>
      <c r="Y139" s="638" t="str">
        <f aca="false">IF(T139="","",IF(T139&lt;$C$124,$D$124+$E$124*T139+$F$124*T139^2,IF(T139&gt;=$C$126,$D$126+$E$126*T139,$D$125+$E$125*T139)))</f>
        <v/>
      </c>
    </row>
    <row r="140" customFormat="false" ht="14.15" hidden="false" customHeight="true" outlineLevel="0" collapsed="false">
      <c r="A140" s="615" t="n">
        <v>8</v>
      </c>
      <c r="B140" s="615" t="n">
        <v>1.28</v>
      </c>
      <c r="C140" s="615" t="n">
        <v>1.24</v>
      </c>
      <c r="D140" s="615" t="n">
        <v>1.22</v>
      </c>
      <c r="E140" s="615" t="n">
        <v>1.29</v>
      </c>
      <c r="F140" s="615" t="n">
        <v>1.67</v>
      </c>
      <c r="T140" s="265" t="str">
        <f aca="false">IF(Sheet1!AM76="","",Sheet1!AM76)</f>
        <v/>
      </c>
      <c r="U140" s="661" t="str">
        <f aca="false">IF(T140="","",IF(T140&lt;$C$104,T140+$D$104+$E$104*T140+$F$104*T140^2+$G$104*T140^3,IF(T140&gt;=$C$104,T140+$D$105+$E$105*T140+$F$105*T140^2+$G$105*T140^3+$H$105*T140^4+$I$105*T140^5,"")))</f>
        <v/>
      </c>
      <c r="V140" s="661" t="str">
        <f aca="false">IF(T140="","",IF(T140&lt;$C$109,T140+$D$109+$E$109*T140+$F$109*T140^2+$G$109*T140^3+$H$109*T140^4+$I$109*T140^5,IF(T140&gt;=$C$109,T140+$D$110+$E$110*T140+$F$110*T140^2+$G$110*T140^3+$H$110*T140^4,"")))</f>
        <v/>
      </c>
      <c r="W140" s="661" t="str">
        <f aca="false">IF(T140="","",IF(T140&lt;$C$116,$D$116+$E$116*T140+$F$116*T140^2+$G$116*T140^3,IF(T140&gt;=$C$117,$D$117+$E$117*T140+$F$117*T140^2+$G$117*T140^3+$H$117*T140^4,"")))</f>
        <v/>
      </c>
      <c r="X140" s="661" t="str">
        <f aca="false">IF(T140="","",IF(T140&lt;$C$120,$D$120+$E$120*T140+$F$120*T140^2+$G$120*T140^3,IF(T140&gt;=$C$121,$D$121+$E$121*T140,"")))</f>
        <v/>
      </c>
      <c r="Y140" s="638" t="str">
        <f aca="false">IF(T140="","",IF(T140&lt;$C$124,$D$124+$E$124*T140+$F$124*T140^2,IF(T140&gt;=$C$126,$D$126+$E$126*T140,$D$125+$E$125*T140)))</f>
        <v/>
      </c>
    </row>
    <row r="141" customFormat="false" ht="14.15" hidden="false" customHeight="true" outlineLevel="0" collapsed="false">
      <c r="A141" s="615" t="s">
        <v>660</v>
      </c>
      <c r="D141" s="615" t="s">
        <v>661</v>
      </c>
      <c r="T141" s="265" t="str">
        <f aca="false">IF(Sheet1!AM77="","",Sheet1!AM77)</f>
        <v/>
      </c>
      <c r="U141" s="661" t="str">
        <f aca="false">IF(T141="","",IF(T141&lt;$C$104,T141+$D$104+$E$104*T141+$F$104*T141^2+$G$104*T141^3,IF(T141&gt;=$C$104,T141+$D$105+$E$105*T141+$F$105*T141^2+$G$105*T141^3+$H$105*T141^4+$I$105*T141^5,"")))</f>
        <v/>
      </c>
      <c r="V141" s="661" t="str">
        <f aca="false">IF(T141="","",IF(T141&lt;$C$109,T141+$D$109+$E$109*T141+$F$109*T141^2+$G$109*T141^3+$H$109*T141^4+$I$109*T141^5,IF(T141&gt;=$C$109,T141+$D$110+$E$110*T141+$F$110*T141^2+$G$110*T141^3+$H$110*T141^4,"")))</f>
        <v/>
      </c>
      <c r="W141" s="661" t="str">
        <f aca="false">IF(T141="","",IF(T141&lt;$C$116,$D$116+$E$116*T141+$F$116*T141^2+$G$116*T141^3,IF(T141&gt;=$C$117,$D$117+$E$117*T141+$F$117*T141^2+$G$117*T141^3+$H$117*T141^4,"")))</f>
        <v/>
      </c>
      <c r="X141" s="661" t="str">
        <f aca="false">IF(T141="","",IF(T141&lt;$C$120,$D$120+$E$120*T141+$F$120*T141^2+$G$120*T141^3,IF(T141&gt;=$C$121,$D$121+$E$121*T141,"")))</f>
        <v/>
      </c>
      <c r="Y141" s="638" t="str">
        <f aca="false">IF(T141="","",IF(T141&lt;$C$124,$D$124+$E$124*T141+$F$124*T141^2,IF(T141&gt;=$C$126,$D$126+$E$126*T141,$D$125+$E$125*T141)))</f>
        <v/>
      </c>
    </row>
    <row r="142" customFormat="false" ht="14.15" hidden="false" customHeight="true" outlineLevel="0" collapsed="false">
      <c r="A142" s="615" t="s">
        <v>659</v>
      </c>
      <c r="B142" s="615" t="n">
        <v>0</v>
      </c>
      <c r="D142" s="615" t="s">
        <v>272</v>
      </c>
      <c r="E142" s="615" t="n">
        <v>0</v>
      </c>
      <c r="F142" s="615" t="n">
        <v>1</v>
      </c>
      <c r="T142" s="265" t="str">
        <f aca="false">IF(Sheet1!AM78="","",Sheet1!AM78)</f>
        <v/>
      </c>
      <c r="U142" s="661" t="str">
        <f aca="false">IF(T142="","",IF(T142&lt;$C$104,T142+$D$104+$E$104*T142+$F$104*T142^2+$G$104*T142^3,IF(T142&gt;=$C$104,T142+$D$105+$E$105*T142+$F$105*T142^2+$G$105*T142^3+$H$105*T142^4+$I$105*T142^5,"")))</f>
        <v/>
      </c>
      <c r="V142" s="661" t="str">
        <f aca="false">IF(T142="","",IF(T142&lt;$C$109,T142+$D$109+$E$109*T142+$F$109*T142^2+$G$109*T142^3+$H$109*T142^4+$I$109*T142^5,IF(T142&gt;=$C$109,T142+$D$110+$E$110*T142+$F$110*T142^2+$G$110*T142^3+$H$110*T142^4,"")))</f>
        <v/>
      </c>
      <c r="W142" s="661" t="str">
        <f aca="false">IF(T142="","",IF(T142&lt;$C$116,$D$116+$E$116*T142+$F$116*T142^2+$G$116*T142^3,IF(T142&gt;=$C$117,$D$117+$E$117*T142+$F$117*T142^2+$G$117*T142^3+$H$117*T142^4,"")))</f>
        <v/>
      </c>
      <c r="X142" s="661" t="str">
        <f aca="false">IF(T142="","",IF(T142&lt;$C$120,$D$120+$E$120*T142+$F$120*T142^2+$G$120*T142^3,IF(T142&gt;=$C$121,$D$121+$E$121*T142,"")))</f>
        <v/>
      </c>
      <c r="Y142" s="638" t="str">
        <f aca="false">IF(T142="","",IF(T142&lt;$C$124,$D$124+$E$124*T142+$F$124*T142^2,IF(T142&gt;=$C$126,$D$126+$E$126*T142,$D$125+$E$125*T142)))</f>
        <v/>
      </c>
    </row>
    <row r="143" customFormat="false" ht="14.15" hidden="false" customHeight="true" outlineLevel="0" collapsed="false">
      <c r="A143" s="615" t="n">
        <v>2</v>
      </c>
      <c r="B143" s="615" t="n">
        <v>0.91</v>
      </c>
      <c r="D143" s="615" t="n">
        <v>2</v>
      </c>
      <c r="E143" s="615" t="n">
        <v>1</v>
      </c>
      <c r="F143" s="615" t="n">
        <v>0.72</v>
      </c>
      <c r="T143" s="265" t="str">
        <f aca="false">IF(Sheet1!AM79="","",Sheet1!AM79)</f>
        <v/>
      </c>
      <c r="U143" s="661" t="str">
        <f aca="false">IF(T143="","",IF(T143&lt;$C$104,T143+$D$104+$E$104*T143+$F$104*T143^2+$G$104*T143^3,IF(T143&gt;=$C$104,T143+$D$105+$E$105*T143+$F$105*T143^2+$G$105*T143^3+$H$105*T143^4+$I$105*T143^5,"")))</f>
        <v/>
      </c>
      <c r="V143" s="661" t="str">
        <f aca="false">IF(T143="","",IF(T143&lt;$C$109,T143+$D$109+$E$109*T143+$F$109*T143^2+$G$109*T143^3+$H$109*T143^4+$I$109*T143^5,IF(T143&gt;=$C$109,T143+$D$110+$E$110*T143+$F$110*T143^2+$G$110*T143^3+$H$110*T143^4,"")))</f>
        <v/>
      </c>
      <c r="W143" s="661" t="str">
        <f aca="false">IF(T143="","",IF(T143&lt;$C$116,$D$116+$E$116*T143+$F$116*T143^2+$G$116*T143^3,IF(T143&gt;=$C$117,$D$117+$E$117*T143+$F$117*T143^2+$G$117*T143^3+$H$117*T143^4,"")))</f>
        <v/>
      </c>
      <c r="X143" s="661" t="str">
        <f aca="false">IF(T143="","",IF(T143&lt;$C$120,$D$120+$E$120*T143+$F$120*T143^2+$G$120*T143^3,IF(T143&gt;=$C$121,$D$121+$E$121*T143,"")))</f>
        <v/>
      </c>
      <c r="Y143" s="638" t="str">
        <f aca="false">IF(T143="","",IF(T143&lt;$C$124,$D$124+$E$124*T143+$F$124*T143^2,IF(T143&gt;=$C$126,$D$126+$E$126*T143,$D$125+$E$125*T143)))</f>
        <v/>
      </c>
    </row>
    <row r="144" customFormat="false" ht="14.15" hidden="false" customHeight="true" outlineLevel="0" collapsed="false">
      <c r="A144" s="615" t="n">
        <v>4</v>
      </c>
      <c r="B144" s="615" t="n">
        <v>1</v>
      </c>
      <c r="D144" s="615" t="n">
        <v>4</v>
      </c>
      <c r="E144" s="615" t="n">
        <v>1</v>
      </c>
      <c r="F144" s="615" t="n">
        <v>0.9</v>
      </c>
      <c r="T144" s="265" t="str">
        <f aca="false">IF(Sheet1!AM80="","",Sheet1!AM80)</f>
        <v/>
      </c>
      <c r="U144" s="661" t="str">
        <f aca="false">IF(T144="","",IF(T144&lt;$C$104,T144+$D$104+$E$104*T144+$F$104*T144^2+$G$104*T144^3,IF(T144&gt;=$C$104,T144+$D$105+$E$105*T144+$F$105*T144^2+$G$105*T144^3+$H$105*T144^4+$I$105*T144^5,"")))</f>
        <v/>
      </c>
      <c r="V144" s="661" t="str">
        <f aca="false">IF(T144="","",IF(T144&lt;$C$109,T144+$D$109+$E$109*T144+$F$109*T144^2+$G$109*T144^3+$H$109*T144^4+$I$109*T144^5,IF(T144&gt;=$C$109,T144+$D$110+$E$110*T144+$F$110*T144^2+$G$110*T144^3+$H$110*T144^4,"")))</f>
        <v/>
      </c>
      <c r="W144" s="661" t="str">
        <f aca="false">IF(T144="","",IF(T144&lt;$C$116,$D$116+$E$116*T144+$F$116*T144^2+$G$116*T144^3,IF(T144&gt;=$C$117,$D$117+$E$117*T144+$F$117*T144^2+$G$117*T144^3+$H$117*T144^4,"")))</f>
        <v/>
      </c>
      <c r="X144" s="661" t="str">
        <f aca="false">IF(T144="","",IF(T144&lt;$C$120,$D$120+$E$120*T144+$F$120*T144^2+$G$120*T144^3,IF(T144&gt;=$C$121,$D$121+$E$121*T144,"")))</f>
        <v/>
      </c>
      <c r="Y144" s="638" t="str">
        <f aca="false">IF(T144="","",IF(T144&lt;$C$124,$D$124+$E$124*T144+$F$124*T144^2,IF(T144&gt;=$C$126,$D$126+$E$126*T144,$D$125+$E$125*T144)))</f>
        <v/>
      </c>
    </row>
    <row r="145" customFormat="false" ht="14.15" hidden="false" customHeight="true" outlineLevel="0" collapsed="false">
      <c r="A145" s="615" t="n">
        <v>6</v>
      </c>
      <c r="B145" s="615" t="n">
        <v>1.32</v>
      </c>
      <c r="D145" s="615" t="n">
        <v>6</v>
      </c>
      <c r="E145" s="615" t="n">
        <v>1.91</v>
      </c>
      <c r="F145" s="615" t="n">
        <v>1.71</v>
      </c>
      <c r="T145" s="220" t="str">
        <f aca="false">IF(Sheet1!AM81="","",Sheet1!AM81)</f>
        <v/>
      </c>
      <c r="U145" s="661" t="str">
        <f aca="false">IF(T145="","",IF(T145&lt;$C$104,T145+$D$104+$E$104*T145+$F$104*T145^2+$G$104*T145^3,IF(T145&gt;=$C$104,T145+$D$105+$E$105*T145+$F$105*T145^2+$G$105*T145^3+$H$105*T145^4+$I$105*T145^5,"")))</f>
        <v/>
      </c>
      <c r="V145" s="661" t="str">
        <f aca="false">IF(T145="","",IF(T145&lt;$C$109,T145+$D$109+$E$109*T145+$F$109*T145^2+$G$109*T145^3+$H$109*T145^4+$I$109*T145^5,IF(T145&gt;=$C$109,T145+$D$110+$E$110*T145+$F$110*T145^2+$G$110*T145^3+$H$110*T145^4,"")))</f>
        <v/>
      </c>
      <c r="W145" s="661" t="str">
        <f aca="false">IF(T145="","",IF(T145&lt;$C$116,$D$116+$E$116*T145+$F$116*T145^2+$G$116*T145^3,IF(T145&gt;=$C$117,$D$117+$E$117*T145+$F$117*T145^2+$G$117*T145^3+$H$117*T145^4,"")))</f>
        <v/>
      </c>
      <c r="X145" s="661" t="str">
        <f aca="false">IF(T145="","",IF(T145&lt;$C$120,$D$120+$E$120*T145+$F$120*T145^2+$G$120*T145^3,IF(T145&gt;=$C$121,$D$121+$E$121*T145,"")))</f>
        <v/>
      </c>
      <c r="Y145" s="638" t="str">
        <f aca="false">IF(T145="","",IF(T145&lt;$C$124,$D$124+$E$124*T145+$F$124*T145^2,IF(T145&gt;=$C$126,$D$126+$E$126*T145,$D$125+$E$125*T145)))</f>
        <v/>
      </c>
    </row>
    <row r="146" customFormat="false" ht="14.15" hidden="false" customHeight="true" outlineLevel="0" collapsed="false">
      <c r="A146" s="615" t="n">
        <v>8</v>
      </c>
      <c r="B146" s="615" t="n">
        <v>1.88</v>
      </c>
      <c r="D146" s="615" t="n">
        <v>8</v>
      </c>
      <c r="E146" s="615" t="n">
        <v>1.81</v>
      </c>
      <c r="F146" s="615" t="n">
        <v>2.22</v>
      </c>
      <c r="T146" s="265" t="str">
        <f aca="false">IF(Sheet1!AM82="","",Sheet1!AM82)</f>
        <v/>
      </c>
      <c r="U146" s="661" t="str">
        <f aca="false">IF(T146="","",IF(T146&lt;$C$104,T146+$D$104+$E$104*T146+$F$104*T146^2+$G$104*T146^3,IF(T146&gt;=$C$104,T146+$D$105+$E$105*T146+$F$105*T146^2+$G$105*T146^3+$H$105*T146^4+$I$105*T146^5,"")))</f>
        <v/>
      </c>
      <c r="V146" s="661" t="str">
        <f aca="false">IF(T146="","",IF(T146&lt;$C$109,T146+$D$109+$E$109*T146+$F$109*T146^2+$G$109*T146^3+$H$109*T146^4+$I$109*T146^5,IF(T146&gt;=$C$109,T146+$D$110+$E$110*T146+$F$110*T146^2+$G$110*T146^3+$H$110*T146^4,"")))</f>
        <v/>
      </c>
      <c r="W146" s="661" t="str">
        <f aca="false">IF(T146="","",IF(T146&lt;$C$116,$D$116+$E$116*T146+$F$116*T146^2+$G$116*T146^3,IF(T146&gt;=$C$117,$D$117+$E$117*T146+$F$117*T146^2+$G$117*T146^3+$H$117*T146^4,"")))</f>
        <v/>
      </c>
      <c r="X146" s="661" t="str">
        <f aca="false">IF(T146="","",IF(T146&lt;$C$120,$D$120+$E$120*T146+$F$120*T146^2+$G$120*T146^3,IF(T146&gt;=$C$121,$D$121+$E$121*T146,"")))</f>
        <v/>
      </c>
      <c r="Y146" s="638" t="str">
        <f aca="false">IF(T146="","",IF(T146&lt;$C$124,$D$124+$E$124*T146+$F$124*T146^2,IF(T146&gt;=$C$126,$D$126+$E$126*T146,$D$125+$E$125*T146)))</f>
        <v/>
      </c>
    </row>
    <row r="147" customFormat="false" ht="14.15" hidden="false" customHeight="true" outlineLevel="0" collapsed="false">
      <c r="A147" s="615" t="s">
        <v>662</v>
      </c>
      <c r="E147" s="615" t="s">
        <v>663</v>
      </c>
      <c r="T147" s="265" t="str">
        <f aca="false">IF(Sheet1!AM83="","",Sheet1!AM83)</f>
        <v/>
      </c>
      <c r="U147" s="661" t="str">
        <f aca="false">IF(T147="","",IF(T147&lt;$C$104,T147+$D$104+$E$104*T147+$F$104*T147^2+$G$104*T147^3,IF(T147&gt;=$C$104,T147+$D$105+$E$105*T147+$F$105*T147^2+$G$105*T147^3+$H$105*T147^4+$I$105*T147^5,"")))</f>
        <v/>
      </c>
      <c r="V147" s="661" t="str">
        <f aca="false">IF(T147="","",IF(T147&lt;$C$109,T147+$D$109+$E$109*T147+$F$109*T147^2+$G$109*T147^3+$H$109*T147^4+$I$109*T147^5,IF(T147&gt;=$C$109,T147+$D$110+$E$110*T147+$F$110*T147^2+$G$110*T147^3+$H$110*T147^4,"")))</f>
        <v/>
      </c>
      <c r="W147" s="661" t="str">
        <f aca="false">IF(T147="","",IF(T147&lt;$C$116,$D$116+$E$116*T147+$F$116*T147^2+$G$116*T147^3,IF(T147&gt;=$C$117,$D$117+$E$117*T147+$F$117*T147^2+$G$117*T147^3+$H$117*T147^4,"")))</f>
        <v/>
      </c>
      <c r="X147" s="661" t="str">
        <f aca="false">IF(T147="","",IF(T147&lt;$C$120,$D$120+$E$120*T147+$F$120*T147^2+$G$120*T147^3,IF(T147&gt;=$C$121,$D$121+$E$121*T147,"")))</f>
        <v/>
      </c>
      <c r="Y147" s="638" t="str">
        <f aca="false">IF(T147="","",IF(T147&lt;$C$124,$D$124+$E$124*T147+$F$124*T147^2,IF(T147&gt;=$C$126,$D$126+$E$126*T147,$D$125+$E$125*T147)))</f>
        <v/>
      </c>
    </row>
    <row r="148" customFormat="false" ht="14.15" hidden="false" customHeight="true" outlineLevel="0" collapsed="false">
      <c r="A148" s="615" t="s">
        <v>659</v>
      </c>
      <c r="B148" s="615" t="n">
        <v>0</v>
      </c>
      <c r="C148" s="615" t="n">
        <v>1</v>
      </c>
      <c r="E148" s="615" t="s">
        <v>272</v>
      </c>
      <c r="F148" s="615" t="n">
        <v>0</v>
      </c>
      <c r="T148" s="265" t="str">
        <f aca="false">IF(Sheet1!AM84="","",Sheet1!AM84)</f>
        <v/>
      </c>
      <c r="U148" s="661" t="str">
        <f aca="false">IF(T148="","",IF(T148&lt;$C$104,T148+$D$104+$E$104*T148+$F$104*T148^2+$G$104*T148^3,IF(T148&gt;=$C$104,T148+$D$105+$E$105*T148+$F$105*T148^2+$G$105*T148^3+$H$105*T148^4+$I$105*T148^5,"")))</f>
        <v/>
      </c>
      <c r="V148" s="661" t="str">
        <f aca="false">IF(T148="","",IF(T148&lt;$C$109,T148+$D$109+$E$109*T148+$F$109*T148^2+$G$109*T148^3+$H$109*T148^4+$I$109*T148^5,IF(T148&gt;=$C$109,T148+$D$110+$E$110*T148+$F$110*T148^2+$G$110*T148^3+$H$110*T148^4,"")))</f>
        <v/>
      </c>
      <c r="W148" s="661" t="str">
        <f aca="false">IF(T148="","",IF(T148&lt;$C$116,$D$116+$E$116*T148+$F$116*T148^2+$G$116*T148^3,IF(T148&gt;=$C$117,$D$117+$E$117*T148+$F$117*T148^2+$G$117*T148^3+$H$117*T148^4,"")))</f>
        <v/>
      </c>
      <c r="X148" s="661" t="str">
        <f aca="false">IF(T148="","",IF(T148&lt;$C$120,$D$120+$E$120*T148+$F$120*T148^2+$G$120*T148^3,IF(T148&gt;=$C$121,$D$121+$E$121*T148,"")))</f>
        <v/>
      </c>
      <c r="Y148" s="638" t="str">
        <f aca="false">IF(T148="","",IF(T148&lt;$C$124,$D$124+$E$124*T148+$F$124*T148^2,IF(T148&gt;=$C$126,$D$126+$E$126*T148,$D$125+$E$125*T148)))</f>
        <v/>
      </c>
    </row>
    <row r="149" customFormat="false" ht="14.15" hidden="false" customHeight="true" outlineLevel="0" collapsed="false">
      <c r="A149" s="615" t="n">
        <v>2</v>
      </c>
      <c r="B149" s="615" t="n">
        <v>0.7</v>
      </c>
      <c r="C149" s="615" t="n">
        <v>0.7</v>
      </c>
      <c r="E149" s="615" t="n">
        <v>2</v>
      </c>
      <c r="F149" s="615" t="n">
        <v>0.57</v>
      </c>
      <c r="T149" s="265" t="str">
        <f aca="false">IF(Sheet1!AM85="","",Sheet1!AM85)</f>
        <v/>
      </c>
      <c r="U149" s="661" t="str">
        <f aca="false">IF(T149="","",IF(T149&lt;$C$104,T149+$D$104+$E$104*T149+$F$104*T149^2+$G$104*T149^3,IF(T149&gt;=$C$104,T149+$D$105+$E$105*T149+$F$105*T149^2+$G$105*T149^3+$H$105*T149^4+$I$105*T149^5,"")))</f>
        <v/>
      </c>
      <c r="V149" s="661" t="str">
        <f aca="false">IF(T149="","",IF(T149&lt;$C$109,T149+$D$109+$E$109*T149+$F$109*T149^2+$G$109*T149^3+$H$109*T149^4+$I$109*T149^5,IF(T149&gt;=$C$109,T149+$D$110+$E$110*T149+$F$110*T149^2+$G$110*T149^3+$H$110*T149^4,"")))</f>
        <v/>
      </c>
      <c r="W149" s="661" t="str">
        <f aca="false">IF(T149="","",IF(T149&lt;$C$116,$D$116+$E$116*T149+$F$116*T149^2+$G$116*T149^3,IF(T149&gt;=$C$117,$D$117+$E$117*T149+$F$117*T149^2+$G$117*T149^3+$H$117*T149^4,"")))</f>
        <v/>
      </c>
      <c r="X149" s="661" t="str">
        <f aca="false">IF(T149="","",IF(T149&lt;$C$120,$D$120+$E$120*T149+$F$120*T149^2+$G$120*T149^3,IF(T149&gt;=$C$121,$D$121+$E$121*T149,"")))</f>
        <v/>
      </c>
      <c r="Y149" s="638" t="str">
        <f aca="false">IF(T149="","",IF(T149&lt;$C$124,$D$124+$E$124*T149+$F$124*T149^2,IF(T149&gt;=$C$126,$D$126+$E$126*T149,$D$125+$E$125*T149)))</f>
        <v/>
      </c>
    </row>
    <row r="150" customFormat="false" ht="14.15" hidden="false" customHeight="true" outlineLevel="0" collapsed="false">
      <c r="A150" s="615" t="n">
        <v>4</v>
      </c>
      <c r="B150" s="615" t="n">
        <v>0.91</v>
      </c>
      <c r="C150" s="615" t="n">
        <v>0.91</v>
      </c>
      <c r="E150" s="615" t="n">
        <v>4</v>
      </c>
      <c r="F150" s="615" t="n">
        <v>0.91</v>
      </c>
      <c r="T150" s="265" t="str">
        <f aca="false">IF(Sheet1!AM86="","",Sheet1!AM86)</f>
        <v/>
      </c>
      <c r="U150" s="661" t="str">
        <f aca="false">IF(T150="","",IF(T150&lt;$C$104,T150+$D$104+$E$104*T150+$F$104*T150^2+$G$104*T150^3,IF(T150&gt;=$C$104,T150+$D$105+$E$105*T150+$F$105*T150^2+$G$105*T150^3+$H$105*T150^4+$I$105*T150^5,"")))</f>
        <v/>
      </c>
      <c r="V150" s="661" t="str">
        <f aca="false">IF(T150="","",IF(T150&lt;$C$109,T150+$D$109+$E$109*T150+$F$109*T150^2+$G$109*T150^3+$H$109*T150^4+$I$109*T150^5,IF(T150&gt;=$C$109,T150+$D$110+$E$110*T150+$F$110*T150^2+$G$110*T150^3+$H$110*T150^4,"")))</f>
        <v/>
      </c>
      <c r="W150" s="661" t="str">
        <f aca="false">IF(T150="","",IF(T150&lt;$C$116,$D$116+$E$116*T150+$F$116*T150^2+$G$116*T150^3,IF(T150&gt;=$C$117,$D$117+$E$117*T150+$F$117*T150^2+$G$117*T150^3+$H$117*T150^4,"")))</f>
        <v/>
      </c>
      <c r="X150" s="661" t="str">
        <f aca="false">IF(T150="","",IF(T150&lt;$C$120,$D$120+$E$120*T150+$F$120*T150^2+$G$120*T150^3,IF(T150&gt;=$C$121,$D$121+$E$121*T150,"")))</f>
        <v/>
      </c>
      <c r="Y150" s="638" t="str">
        <f aca="false">IF(T150="","",IF(T150&lt;$C$124,$D$124+$E$124*T150+$F$124*T150^2,IF(T150&gt;=$C$126,$D$126+$E$126*T150,$D$125+$E$125*T150)))</f>
        <v/>
      </c>
    </row>
    <row r="151" customFormat="false" ht="14.15" hidden="false" customHeight="true" outlineLevel="0" collapsed="false">
      <c r="A151" s="615" t="n">
        <v>6</v>
      </c>
      <c r="B151" s="615" t="n">
        <v>1.55</v>
      </c>
      <c r="C151" s="615" t="n">
        <v>1.55</v>
      </c>
      <c r="E151" s="615" t="n">
        <v>6</v>
      </c>
      <c r="F151" s="615" t="n">
        <v>1.68</v>
      </c>
      <c r="T151" s="265" t="str">
        <f aca="false">IF(Sheet1!AM87="","",Sheet1!AM87)</f>
        <v/>
      </c>
      <c r="U151" s="661" t="str">
        <f aca="false">IF(T151="","",IF(T151&lt;$C$104,T151+$D$104+$E$104*T151+$F$104*T151^2+$G$104*T151^3,IF(T151&gt;=$C$104,T151+$D$105+$E$105*T151+$F$105*T151^2+$G$105*T151^3+$H$105*T151^4+$I$105*T151^5,"")))</f>
        <v/>
      </c>
      <c r="V151" s="661" t="str">
        <f aca="false">IF(T151="","",IF(T151&lt;$C$109,T151+$D$109+$E$109*T151+$F$109*T151^2+$G$109*T151^3+$H$109*T151^4+$I$109*T151^5,IF(T151&gt;=$C$109,T151+$D$110+$E$110*T151+$F$110*T151^2+$G$110*T151^3+$H$110*T151^4,"")))</f>
        <v/>
      </c>
      <c r="W151" s="661" t="str">
        <f aca="false">IF(T151="","",IF(T151&lt;$C$116,$D$116+$E$116*T151+$F$116*T151^2+$G$116*T151^3,IF(T151&gt;=$C$117,$D$117+$E$117*T151+$F$117*T151^2+$G$117*T151^3+$H$117*T151^4,"")))</f>
        <v/>
      </c>
      <c r="X151" s="661" t="str">
        <f aca="false">IF(T151="","",IF(T151&lt;$C$120,$D$120+$E$120*T151+$F$120*T151^2+$G$120*T151^3,IF(T151&gt;=$C$121,$D$121+$E$121*T151,"")))</f>
        <v/>
      </c>
      <c r="Y151" s="638" t="str">
        <f aca="false">IF(T151="","",IF(T151&lt;$C$124,$D$124+$E$124*T151+$F$124*T151^2,IF(T151&gt;=$C$126,$D$126+$E$126*T151,$D$125+$E$125*T151)))</f>
        <v/>
      </c>
    </row>
    <row r="152" customFormat="false" ht="14.15" hidden="false" customHeight="true" outlineLevel="0" collapsed="false">
      <c r="A152" s="615" t="n">
        <v>8</v>
      </c>
      <c r="B152" s="615" t="n">
        <v>2.78</v>
      </c>
      <c r="C152" s="615" t="n">
        <v>2.78</v>
      </c>
      <c r="E152" s="615" t="n">
        <v>8</v>
      </c>
      <c r="F152" s="615" t="n">
        <v>1.93</v>
      </c>
      <c r="T152" s="265" t="str">
        <f aca="false">IF(Sheet1!AM88="","",Sheet1!AM88)</f>
        <v/>
      </c>
      <c r="U152" s="661" t="str">
        <f aca="false">IF(T152="","",IF(T152&lt;$C$104,T152+$D$104+$E$104*T152+$F$104*T152^2+$G$104*T152^3,IF(T152&gt;=$C$104,T152+$D$105+$E$105*T152+$F$105*T152^2+$G$105*T152^3+$H$105*T152^4+$I$105*T152^5,"")))</f>
        <v/>
      </c>
      <c r="V152" s="661" t="str">
        <f aca="false">IF(T152="","",IF(T152&lt;$C$109,T152+$D$109+$E$109*T152+$F$109*T152^2+$G$109*T152^3+$H$109*T152^4+$I$109*T152^5,IF(T152&gt;=$C$109,T152+$D$110+$E$110*T152+$F$110*T152^2+$G$110*T152^3+$H$110*T152^4,"")))</f>
        <v/>
      </c>
      <c r="W152" s="661" t="str">
        <f aca="false">IF(T152="","",IF(T152&lt;$C$116,$D$116+$E$116*T152+$F$116*T152^2+$G$116*T152^3,IF(T152&gt;=$C$117,$D$117+$E$117*T152+$F$117*T152^2+$G$117*T152^3+$H$117*T152^4,"")))</f>
        <v/>
      </c>
      <c r="X152" s="661" t="str">
        <f aca="false">IF(T152="","",IF(T152&lt;$C$120,$D$120+$E$120*T152+$F$120*T152^2+$G$120*T152^3,IF(T152&gt;=$C$121,$D$121+$E$121*T152,"")))</f>
        <v/>
      </c>
      <c r="Y152" s="638" t="str">
        <f aca="false">IF(T152="","",IF(T152&lt;$C$124,$D$124+$E$124*T152+$F$124*T152^2,IF(T152&gt;=$C$126,$D$126+$E$126*T152,$D$125+$E$125*T152)))</f>
        <v/>
      </c>
    </row>
    <row r="153" customFormat="false" ht="14.15" hidden="false" customHeight="true" outlineLevel="0" collapsed="false">
      <c r="A153" s="84"/>
      <c r="B153" s="84"/>
      <c r="C153" s="84"/>
      <c r="D153" s="84"/>
      <c r="E153" s="84"/>
      <c r="F153" s="84"/>
      <c r="T153" s="220" t="str">
        <f aca="false">IF(Sheet1!AM89="","",Sheet1!AM89)</f>
        <v/>
      </c>
      <c r="U153" s="661" t="str">
        <f aca="false">IF(T153="","",IF(T153&lt;$C$104,T153+$D$104+$E$104*T153+$F$104*T153^2+$G$104*T153^3,IF(T153&gt;=$C$104,T153+$D$105+$E$105*T153+$F$105*T153^2+$G$105*T153^3+$H$105*T153^4+$I$105*T153^5,"")))</f>
        <v/>
      </c>
      <c r="V153" s="661" t="str">
        <f aca="false">IF(T153="","",IF(T153&lt;$C$109,T153+$D$109+$E$109*T153+$F$109*T153^2+$G$109*T153^3+$H$109*T153^4+$I$109*T153^5,IF(T153&gt;=$C$109,T153+$D$110+$E$110*T153+$F$110*T153^2+$G$110*T153^3+$H$110*T153^4,"")))</f>
        <v/>
      </c>
      <c r="W153" s="661" t="str">
        <f aca="false">IF(T153="","",IF(T153&lt;$C$116,$D$116+$E$116*T153+$F$116*T153^2+$G$116*T153^3,IF(T153&gt;=$C$117,$D$117+$E$117*T153+$F$117*T153^2+$G$117*T153^3+$H$117*T153^4,"")))</f>
        <v/>
      </c>
      <c r="X153" s="661" t="str">
        <f aca="false">IF(T153="","",IF(T153&lt;$C$120,$D$120+$E$120*T153+$F$120*T153^2+$G$120*T153^3,IF(T153&gt;=$C$121,$D$121+$E$121*T153,"")))</f>
        <v/>
      </c>
      <c r="Y153" s="638" t="str">
        <f aca="false">IF(T153="","",IF(T153&lt;$C$124,$D$124+$E$124*T153+$F$124*T153^2,IF(T153&gt;=$C$126,$D$126+$E$126*T153,$D$125+$E$125*T153)))</f>
        <v/>
      </c>
    </row>
    <row r="154" customFormat="false" ht="14.15" hidden="false" customHeight="true" outlineLevel="0" collapsed="false">
      <c r="A154" s="84" t="s">
        <v>664</v>
      </c>
      <c r="B154" s="84"/>
      <c r="C154" s="84"/>
      <c r="D154" s="84"/>
      <c r="E154" s="84"/>
      <c r="F154" s="84"/>
      <c r="T154" s="282" t="str">
        <f aca="false">IF(Sheet1!AM90="","",Sheet1!AM90)</f>
        <v/>
      </c>
      <c r="U154" s="661" t="str">
        <f aca="false">IF(T154="","",IF(T154&lt;$C$104,T154+$D$104+$E$104*T154+$F$104*T154^2+$G$104*T154^3,IF(T154&gt;=$C$104,T154+$D$105+$E$105*T154+$F$105*T154^2+$G$105*T154^3+$H$105*T154^4+$I$105*T154^5,"")))</f>
        <v/>
      </c>
      <c r="V154" s="661" t="str">
        <f aca="false">IF(T154="","",IF(T154&lt;$C$109,T154+$D$109+$E$109*T154+$F$109*T154^2+$G$109*T154^3+$H$109*T154^4+$I$109*T154^5,IF(T154&gt;=$C$109,T154+$D$110+$E$110*T154+$F$110*T154^2+$G$110*T154^3+$H$110*T154^4,"")))</f>
        <v/>
      </c>
      <c r="W154" s="661" t="str">
        <f aca="false">IF(T154="","",IF(T154&lt;$C$116,$D$116+$E$116*T154+$F$116*T154^2+$G$116*T154^3,IF(T154&gt;=$C$117,$D$117+$E$117*T154+$F$117*T154^2+$G$117*T154^3+$H$117*T154^4,"")))</f>
        <v/>
      </c>
      <c r="X154" s="661" t="str">
        <f aca="false">IF(T154="","",IF(T154&lt;$C$120,$D$120+$E$120*T154+$F$120*T154^2+$G$120*T154^3,IF(T154&gt;=$C$121,$D$121+$E$121*T154,"")))</f>
        <v/>
      </c>
      <c r="Y154" s="638" t="str">
        <f aca="false">IF(T154="","",IF(T154&lt;$C$124,$D$124+$E$124*T154+$F$124*T154^2,IF(T154&gt;=$C$126,$D$126+$E$126*T154,$D$125+$E$125*T154)))</f>
        <v/>
      </c>
    </row>
    <row r="155" customFormat="false" ht="14.15" hidden="false" customHeight="true" outlineLevel="0" collapsed="false">
      <c r="A155" s="615" t="s">
        <v>659</v>
      </c>
      <c r="B155" s="641" t="n">
        <v>0</v>
      </c>
      <c r="C155" s="641"/>
      <c r="D155" s="641" t="n">
        <v>1</v>
      </c>
      <c r="E155" s="641"/>
      <c r="F155" s="641" t="n">
        <v>2</v>
      </c>
      <c r="G155" s="641"/>
      <c r="H155" s="641" t="n">
        <v>2</v>
      </c>
      <c r="I155" s="641"/>
      <c r="T155" s="202" t="str">
        <f aca="false">IF(Sheet1!AM91="","",Sheet1!AM91)</f>
        <v/>
      </c>
      <c r="U155" s="661" t="str">
        <f aca="false">IF(T155="","",IF(T155&lt;$C$104,T155+$D$104+$E$104*T155+$F$104*T155^2+$G$104*T155^3,IF(T155&gt;=$C$104,T155+$D$105+$E$105*T155+$F$105*T155^2+$G$105*T155^3+$H$105*T155^4+$I$105*T155^5,"")))</f>
        <v/>
      </c>
      <c r="V155" s="661" t="str">
        <f aca="false">IF(T155="","",IF(T155&lt;$C$109,T155+$D$109+$E$109*T155+$F$109*T155^2+$G$109*T155^3+$H$109*T155^4+$I$109*T155^5,IF(T155&gt;=$C$109,T155+$D$110+$E$110*T155+$F$110*T155^2+$G$110*T155^3+$H$110*T155^4,"")))</f>
        <v/>
      </c>
      <c r="W155" s="661" t="str">
        <f aca="false">IF(T155="","",IF(T155&lt;$C$116,$D$116+$E$116*T155+$F$116*T155^2+$G$116*T155^3,IF(T155&gt;=$C$117,$D$117+$E$117*T155+$F$117*T155^2+$G$117*T155^3+$H$117*T155^4,"")))</f>
        <v/>
      </c>
      <c r="X155" s="661" t="str">
        <f aca="false">IF(T155="","",IF(T155&lt;$C$120,$D$120+$E$120*T155+$F$120*T155^2+$G$120*T155^3,IF(T155&gt;=$C$121,$D$121+$E$121*T155,"")))</f>
        <v/>
      </c>
      <c r="Y155" s="638" t="str">
        <f aca="false">IF(T155="","",IF(T155&lt;$C$124,$D$124+$E$124*T155+$F$124*T155^2,IF(T155&gt;=$C$126,$D$126+$E$126*T155,$D$125+$E$125*T155)))</f>
        <v/>
      </c>
    </row>
    <row r="156" customFormat="false" ht="14.15" hidden="false" customHeight="true" outlineLevel="0" collapsed="false">
      <c r="A156" s="0"/>
      <c r="B156" s="636" t="s">
        <v>655</v>
      </c>
      <c r="C156" s="636" t="s">
        <v>656</v>
      </c>
      <c r="D156" s="636" t="s">
        <v>655</v>
      </c>
      <c r="E156" s="636" t="s">
        <v>656</v>
      </c>
      <c r="F156" s="636" t="s">
        <v>655</v>
      </c>
      <c r="G156" s="636" t="s">
        <v>656</v>
      </c>
      <c r="H156" s="636" t="s">
        <v>655</v>
      </c>
      <c r="I156" s="636" t="s">
        <v>656</v>
      </c>
      <c r="T156" s="286" t="str">
        <f aca="false">IF(Sheet1!AM92="","",Sheet1!AM92)</f>
        <v/>
      </c>
      <c r="U156" s="661" t="str">
        <f aca="false">IF(T156="","",IF(T156&lt;$C$104,T156+$D$104+$E$104*T156+$F$104*T156^2+$G$104*T156^3,IF(T156&gt;=$C$104,T156+$D$105+$E$105*T156+$F$105*T156^2+$G$105*T156^3+$H$105*T156^4+$I$105*T156^5,"")))</f>
        <v/>
      </c>
      <c r="V156" s="661" t="str">
        <f aca="false">IF(T156="","",IF(T156&lt;$C$109,T156+$D$109+$E$109*T156+$F$109*T156^2+$G$109*T156^3+$H$109*T156^4+$I$109*T156^5,IF(T156&gt;=$C$109,T156+$D$110+$E$110*T156+$F$110*T156^2+$G$110*T156^3+$H$110*T156^4,"")))</f>
        <v/>
      </c>
      <c r="W156" s="661" t="str">
        <f aca="false">IF(T156="","",IF(T156&lt;$C$116,$D$116+$E$116*T156+$F$116*T156^2+$G$116*T156^3,IF(T156&gt;=$C$117,$D$117+$E$117*T156+$F$117*T156^2+$G$117*T156^3+$H$117*T156^4,"")))</f>
        <v/>
      </c>
      <c r="X156" s="661" t="str">
        <f aca="false">IF(T156="","",IF(T156&lt;$C$120,$D$120+$E$120*T156+$F$120*T156^2+$G$120*T156^3,IF(T156&gt;=$C$121,$D$121+$E$121*T156,"")))</f>
        <v/>
      </c>
      <c r="Y156" s="638" t="str">
        <f aca="false">IF(T156="","",IF(T156&lt;$C$124,$D$124+$E$124*T156+$F$124*T156^2,IF(T156&gt;=$C$126,$D$126+$E$126*T156,$D$125+$E$125*T156)))</f>
        <v/>
      </c>
    </row>
    <row r="157" customFormat="false" ht="14.15" hidden="false" customHeight="true" outlineLevel="0" collapsed="false">
      <c r="A157" s="84" t="n">
        <v>0</v>
      </c>
      <c r="B157" s="636" t="n">
        <v>1</v>
      </c>
      <c r="C157" s="636" t="n">
        <v>1</v>
      </c>
      <c r="D157" s="636" t="n">
        <v>1</v>
      </c>
      <c r="E157" s="636" t="n">
        <v>1</v>
      </c>
      <c r="F157" s="636" t="n">
        <v>1</v>
      </c>
      <c r="G157" s="636" t="n">
        <v>1</v>
      </c>
      <c r="H157" s="636" t="n">
        <v>1</v>
      </c>
      <c r="I157" s="636" t="n">
        <v>1</v>
      </c>
      <c r="T157" s="286" t="str">
        <f aca="false">IF(Sheet1!AM93="","",Sheet1!AM93)</f>
        <v/>
      </c>
      <c r="U157" s="661" t="str">
        <f aca="false">IF(T157="","",IF(T157&lt;$C$104,T157+$D$104+$E$104*T157+$F$104*T157^2+$G$104*T157^3,IF(T157&gt;=$C$104,T157+$D$105+$E$105*T157+$F$105*T157^2+$G$105*T157^3+$H$105*T157^4+$I$105*T157^5,"")))</f>
        <v/>
      </c>
      <c r="V157" s="661" t="str">
        <f aca="false">IF(T157="","",IF(T157&lt;$C$109,T157+$D$109+$E$109*T157+$F$109*T157^2+$G$109*T157^3+$H$109*T157^4+$I$109*T157^5,IF(T157&gt;=$C$109,T157+$D$110+$E$110*T157+$F$110*T157^2+$G$110*T157^3+$H$110*T157^4,"")))</f>
        <v/>
      </c>
      <c r="W157" s="661" t="str">
        <f aca="false">IF(T157="","",IF(T157&lt;$C$116,$D$116+$E$116*T157+$F$116*T157^2+$G$116*T157^3,IF(T157&gt;=$C$117,$D$117+$E$117*T157+$F$117*T157^2+$G$117*T157^3+$H$117*T157^4,"")))</f>
        <v/>
      </c>
      <c r="X157" s="661" t="str">
        <f aca="false">IF(T157="","",IF(T157&lt;$C$120,$D$120+$E$120*T157+$F$120*T157^2+$G$120*T157^3,IF(T157&gt;=$C$121,$D$121+$E$121*T157,"")))</f>
        <v/>
      </c>
      <c r="Y157" s="638" t="str">
        <f aca="false">IF(T157="","",IF(T157&lt;$C$124,$D$124+$E$124*T157+$F$124*T157^2,IF(T157&gt;=$C$126,$D$126+$E$126*T157,$D$125+$E$125*T157)))</f>
        <v/>
      </c>
    </row>
    <row r="158" customFormat="false" ht="14.15" hidden="false" customHeight="true" outlineLevel="0" collapsed="false">
      <c r="A158" s="84" t="n">
        <v>1</v>
      </c>
      <c r="B158" s="636" t="n">
        <v>1</v>
      </c>
      <c r="C158" s="636" t="n">
        <v>1</v>
      </c>
      <c r="D158" s="636" t="n">
        <v>1</v>
      </c>
      <c r="E158" s="636" t="n">
        <v>1</v>
      </c>
      <c r="F158" s="636" t="n">
        <v>1</v>
      </c>
      <c r="G158" s="636" t="n">
        <v>1</v>
      </c>
      <c r="H158" s="636" t="n">
        <v>1</v>
      </c>
      <c r="I158" s="636" t="n">
        <v>1</v>
      </c>
      <c r="T158" s="286" t="str">
        <f aca="false">IF(Sheet1!AM94="","",Sheet1!AM94)</f>
        <v/>
      </c>
      <c r="U158" s="661" t="str">
        <f aca="false">IF(T158="","",IF(T158&lt;$C$104,T158+$D$104+$E$104*T158+$F$104*T158^2+$G$104*T158^3,IF(T158&gt;=$C$104,T158+$D$105+$E$105*T158+$F$105*T158^2+$G$105*T158^3+$H$105*T158^4+$I$105*T158^5,"")))</f>
        <v/>
      </c>
      <c r="V158" s="661" t="str">
        <f aca="false">IF(T158="","",IF(T158&lt;$C$109,T158+$D$109+$E$109*T158+$F$109*T158^2+$G$109*T158^3+$H$109*T158^4+$I$109*T158^5,IF(T158&gt;=$C$109,T158+$D$110+$E$110*T158+$F$110*T158^2+$G$110*T158^3+$H$110*T158^4,"")))</f>
        <v/>
      </c>
      <c r="W158" s="661" t="str">
        <f aca="false">IF(T158="","",IF(T158&lt;$C$116,$D$116+$E$116*T158+$F$116*T158^2+$G$116*T158^3,IF(T158&gt;=$C$117,$D$117+$E$117*T158+$F$117*T158^2+$G$117*T158^3+$H$117*T158^4,"")))</f>
        <v/>
      </c>
      <c r="X158" s="661" t="str">
        <f aca="false">IF(T158="","",IF(T158&lt;$C$120,$D$120+$E$120*T158+$F$120*T158^2+$G$120*T158^3,IF(T158&gt;=$C$121,$D$121+$E$121*T158,"")))</f>
        <v/>
      </c>
      <c r="Y158" s="638" t="str">
        <f aca="false">IF(T158="","",IF(T158&lt;$C$124,$D$124+$E$124*T158+$F$124*T158^2,IF(T158&gt;=$C$126,$D$126+$E$126*T158,$D$125+$E$125*T158)))</f>
        <v/>
      </c>
    </row>
    <row r="159" customFormat="false" ht="14.15" hidden="false" customHeight="true" outlineLevel="0" collapsed="false">
      <c r="A159" s="84" t="n">
        <v>2</v>
      </c>
      <c r="B159" s="636" t="n">
        <v>1</v>
      </c>
      <c r="C159" s="636" t="n">
        <v>1</v>
      </c>
      <c r="D159" s="636" t="n">
        <v>1</v>
      </c>
      <c r="E159" s="636" t="n">
        <v>1</v>
      </c>
      <c r="F159" s="632" t="n">
        <v>1</v>
      </c>
      <c r="G159" s="636" t="n">
        <v>1</v>
      </c>
      <c r="H159" s="636" t="n">
        <v>1</v>
      </c>
      <c r="I159" s="636" t="n">
        <v>1</v>
      </c>
      <c r="T159" s="286" t="str">
        <f aca="false">IF(Sheet1!AM95="","",Sheet1!AM95)</f>
        <v/>
      </c>
      <c r="U159" s="661" t="str">
        <f aca="false">IF(T159="","",IF(T159&lt;$C$104,T159+$D$104+$E$104*T159+$F$104*T159^2+$G$104*T159^3,IF(T159&gt;=$C$104,T159+$D$105+$E$105*T159+$F$105*T159^2+$G$105*T159^3+$H$105*T159^4+$I$105*T159^5,"")))</f>
        <v/>
      </c>
      <c r="V159" s="661" t="str">
        <f aca="false">IF(T159="","",IF(T159&lt;$C$109,T159+$D$109+$E$109*T159+$F$109*T159^2+$G$109*T159^3+$H$109*T159^4+$I$109*T159^5,IF(T159&gt;=$C$109,T159+$D$110+$E$110*T159+$F$110*T159^2+$G$110*T159^3+$H$110*T159^4,"")))</f>
        <v/>
      </c>
      <c r="W159" s="661" t="str">
        <f aca="false">IF(T159="","",IF(T159&lt;$C$116,$D$116+$E$116*T159+$F$116*T159^2+$G$116*T159^3,IF(T159&gt;=$C$117,$D$117+$E$117*T159+$F$117*T159^2+$G$117*T159^3+$H$117*T159^4,"")))</f>
        <v/>
      </c>
      <c r="X159" s="661" t="str">
        <f aca="false">IF(T159="","",IF(T159&lt;$C$120,$D$120+$E$120*T159+$F$120*T159^2+$G$120*T159^3,IF(T159&gt;=$C$121,$D$121+$E$121*T159,"")))</f>
        <v/>
      </c>
      <c r="Y159" s="638" t="str">
        <f aca="false">IF(T159="","",IF(T159&lt;$C$124,$D$124+$E$124*T159+$F$124*T159^2,IF(T159&gt;=$C$126,$D$126+$E$126*T159,$D$125+$E$125*T159)))</f>
        <v/>
      </c>
    </row>
    <row r="160" customFormat="false" ht="14.15" hidden="false" customHeight="true" outlineLevel="0" collapsed="false">
      <c r="A160" s="615" t="n">
        <v>3</v>
      </c>
      <c r="B160" s="636" t="n">
        <v>1</v>
      </c>
      <c r="C160" s="636" t="n">
        <v>1</v>
      </c>
      <c r="D160" s="636" t="n">
        <v>1</v>
      </c>
      <c r="E160" s="636" t="n">
        <v>1</v>
      </c>
      <c r="F160" s="632" t="n">
        <v>1</v>
      </c>
      <c r="G160" s="636" t="n">
        <v>1</v>
      </c>
      <c r="H160" s="636" t="n">
        <v>1</v>
      </c>
      <c r="I160" s="636" t="n">
        <v>1</v>
      </c>
      <c r="T160" s="286" t="str">
        <f aca="false">IF(Sheet1!AM96="","",Sheet1!AM96)</f>
        <v/>
      </c>
      <c r="U160" s="661" t="str">
        <f aca="false">IF(T160="","",IF(T160&lt;$C$104,T160+$D$104+$E$104*T160+$F$104*T160^2+$G$104*T160^3,IF(T160&gt;=$C$104,T160+$D$105+$E$105*T160+$F$105*T160^2+$G$105*T160^3+$H$105*T160^4+$I$105*T160^5,"")))</f>
        <v/>
      </c>
      <c r="V160" s="661" t="str">
        <f aca="false">IF(T160="","",IF(T160&lt;$C$109,T160+$D$109+$E$109*T160+$F$109*T160^2+$G$109*T160^3+$H$109*T160^4+$I$109*T160^5,IF(T160&gt;=$C$109,T160+$D$110+$E$110*T160+$F$110*T160^2+$G$110*T160^3+$H$110*T160^4,"")))</f>
        <v/>
      </c>
      <c r="W160" s="661" t="str">
        <f aca="false">IF(T160="","",IF(T160&lt;$C$116,$D$116+$E$116*T160+$F$116*T160^2+$G$116*T160^3,IF(T160&gt;=$C$117,$D$117+$E$117*T160+$F$117*T160^2+$G$117*T160^3+$H$117*T160^4,"")))</f>
        <v/>
      </c>
      <c r="X160" s="661" t="str">
        <f aca="false">IF(T160="","",IF(T160&lt;$C$120,$D$120+$E$120*T160+$F$120*T160^2+$G$120*T160^3,IF(T160&gt;=$C$121,$D$121+$E$121*T160,"")))</f>
        <v/>
      </c>
      <c r="Y160" s="638" t="str">
        <f aca="false">IF(T160="","",IF(T160&lt;$C$124,$D$124+$E$124*T160+$F$124*T160^2,IF(T160&gt;=$C$126,$D$126+$E$126*T160,$D$125+$E$125*T160)))</f>
        <v/>
      </c>
    </row>
    <row r="161" customFormat="false" ht="14.15" hidden="false" customHeight="true" outlineLevel="0" collapsed="false">
      <c r="A161" s="615" t="n">
        <v>4</v>
      </c>
      <c r="B161" s="636" t="n">
        <v>1</v>
      </c>
      <c r="C161" s="636" t="n">
        <v>1</v>
      </c>
      <c r="D161" s="636" t="n">
        <v>1</v>
      </c>
      <c r="E161" s="636" t="n">
        <v>1</v>
      </c>
      <c r="F161" s="632" t="n">
        <v>1</v>
      </c>
      <c r="G161" s="636" t="n">
        <v>1</v>
      </c>
      <c r="H161" s="636" t="n">
        <v>1</v>
      </c>
      <c r="I161" s="636" t="n">
        <v>1</v>
      </c>
      <c r="T161" s="286" t="str">
        <f aca="false">IF(Sheet1!AM97="","",Sheet1!AM97)</f>
        <v/>
      </c>
      <c r="U161" s="661" t="str">
        <f aca="false">IF(T161="","",IF(T161&lt;$C$104,T161+$D$104+$E$104*T161+$F$104*T161^2+$G$104*T161^3,IF(T161&gt;=$C$104,T161+$D$105+$E$105*T161+$F$105*T161^2+$G$105*T161^3+$H$105*T161^4+$I$105*T161^5,"")))</f>
        <v/>
      </c>
      <c r="V161" s="661" t="str">
        <f aca="false">IF(T161="","",IF(T161&lt;$C$109,T161+$D$109+$E$109*T161+$F$109*T161^2+$G$109*T161^3+$H$109*T161^4+$I$109*T161^5,IF(T161&gt;=$C$109,T161+$D$110+$E$110*T161+$F$110*T161^2+$G$110*T161^3+$H$110*T161^4,"")))</f>
        <v/>
      </c>
      <c r="W161" s="661" t="str">
        <f aca="false">IF(T161="","",IF(T161&lt;$C$116,$D$116+$E$116*T161+$F$116*T161^2+$G$116*T161^3,IF(T161&gt;=$C$117,$D$117+$E$117*T161+$F$117*T161^2+$G$117*T161^3+$H$117*T161^4,"")))</f>
        <v/>
      </c>
      <c r="X161" s="661" t="str">
        <f aca="false">IF(T161="","",IF(T161&lt;$C$120,$D$120+$E$120*T161+$F$120*T161^2+$G$120*T161^3,IF(T161&gt;=$C$121,$D$121+$E$121*T161,"")))</f>
        <v/>
      </c>
      <c r="Y161" s="638" t="str">
        <f aca="false">IF(T161="","",IF(T161&lt;$C$124,$D$124+$E$124*T161+$F$124*T161^2,IF(T161&gt;=$C$126,$D$126+$E$126*T161,$D$125+$E$125*T161)))</f>
        <v/>
      </c>
    </row>
    <row r="162" customFormat="false" ht="14.15" hidden="false" customHeight="true" outlineLevel="0" collapsed="false">
      <c r="A162" s="615" t="n">
        <v>5</v>
      </c>
      <c r="B162" s="636" t="n">
        <v>1</v>
      </c>
      <c r="C162" s="636" t="n">
        <v>1</v>
      </c>
      <c r="D162" s="636" t="n">
        <v>1</v>
      </c>
      <c r="E162" s="636" t="n">
        <v>1</v>
      </c>
      <c r="F162" s="632" t="n">
        <v>1.15</v>
      </c>
      <c r="G162" s="636" t="n">
        <v>1</v>
      </c>
      <c r="H162" s="636" t="n">
        <v>1</v>
      </c>
      <c r="I162" s="636" t="n">
        <v>1</v>
      </c>
      <c r="T162" s="286" t="str">
        <f aca="false">IF(Sheet1!AM98="","",Sheet1!AM98)</f>
        <v/>
      </c>
      <c r="U162" s="661" t="str">
        <f aca="false">IF(T162="","",IF(T162&lt;$C$104,T162+$D$104+$E$104*T162+$F$104*T162^2+$G$104*T162^3,IF(T162&gt;=$C$104,T162+$D$105+$E$105*T162+$F$105*T162^2+$G$105*T162^3+$H$105*T162^4+$I$105*T162^5,"")))</f>
        <v/>
      </c>
      <c r="V162" s="661" t="str">
        <f aca="false">IF(T162="","",IF(T162&lt;$C$109,T162+$D$109+$E$109*T162+$F$109*T162^2+$G$109*T162^3+$H$109*T162^4+$I$109*T162^5,IF(T162&gt;=$C$109,T162+$D$110+$E$110*T162+$F$110*T162^2+$G$110*T162^3+$H$110*T162^4,"")))</f>
        <v/>
      </c>
      <c r="W162" s="661" t="str">
        <f aca="false">IF(T162="","",IF(T162&lt;$C$116,$D$116+$E$116*T162+$F$116*T162^2+$G$116*T162^3,IF(T162&gt;=$C$117,$D$117+$E$117*T162+$F$117*T162^2+$G$117*T162^3+$H$117*T162^4,"")))</f>
        <v/>
      </c>
      <c r="X162" s="661" t="str">
        <f aca="false">IF(T162="","",IF(T162&lt;$C$120,$D$120+$E$120*T162+$F$120*T162^2+$G$120*T162^3,IF(T162&gt;=$C$121,$D$121+$E$121*T162,"")))</f>
        <v/>
      </c>
      <c r="Y162" s="638" t="str">
        <f aca="false">IF(T162="","",IF(T162&lt;$C$124,$D$124+$E$124*T162+$F$124*T162^2,IF(T162&gt;=$C$126,$D$126+$E$126*T162,$D$125+$E$125*T162)))</f>
        <v/>
      </c>
    </row>
    <row r="163" customFormat="false" ht="14.15" hidden="false" customHeight="true" outlineLevel="0" collapsed="false">
      <c r="A163" s="615" t="n">
        <v>6</v>
      </c>
      <c r="B163" s="636" t="n">
        <v>1</v>
      </c>
      <c r="C163" s="636" t="n">
        <v>1</v>
      </c>
      <c r="D163" s="636" t="n">
        <v>1</v>
      </c>
      <c r="E163" s="632" t="n">
        <v>1.15</v>
      </c>
      <c r="F163" s="632" t="n">
        <v>1.15</v>
      </c>
      <c r="G163" s="636" t="n">
        <v>1</v>
      </c>
      <c r="H163" s="636" t="n">
        <v>1</v>
      </c>
      <c r="I163" s="636" t="n">
        <v>1</v>
      </c>
      <c r="T163" s="220" t="str">
        <f aca="false">IF(Sheet1!AM99="","",Sheet1!AM99)</f>
        <v/>
      </c>
      <c r="U163" s="661" t="str">
        <f aca="false">IF(T163="","",IF(T163&lt;$C$104,T163+$D$104+$E$104*T163+$F$104*T163^2+$G$104*T163^3,IF(T163&gt;=$C$104,T163+$D$105+$E$105*T163+$F$105*T163^2+$G$105*T163^3+$H$105*T163^4+$I$105*T163^5,"")))</f>
        <v/>
      </c>
      <c r="V163" s="661" t="str">
        <f aca="false">IF(T163="","",IF(T163&lt;$C$109,T163+$D$109+$E$109*T163+$F$109*T163^2+$G$109*T163^3+$H$109*T163^4+$I$109*T163^5,IF(T163&gt;=$C$109,T163+$D$110+$E$110*T163+$F$110*T163^2+$G$110*T163^3+$H$110*T163^4,"")))</f>
        <v/>
      </c>
      <c r="W163" s="661" t="str">
        <f aca="false">IF(T163="","",IF(T163&lt;$C$116,$D$116+$E$116*T163+$F$116*T163^2+$G$116*T163^3,IF(T163&gt;=$C$117,$D$117+$E$117*T163+$F$117*T163^2+$G$117*T163^3+$H$117*T163^4,"")))</f>
        <v/>
      </c>
      <c r="X163" s="661" t="str">
        <f aca="false">IF(T163="","",IF(T163&lt;$C$120,$D$120+$E$120*T163+$F$120*T163^2+$G$120*T163^3,IF(T163&gt;=$C$121,$D$121+$E$121*T163,"")))</f>
        <v/>
      </c>
      <c r="Y163" s="638" t="str">
        <f aca="false">IF(T163="","",IF(T163&lt;$C$124,$D$124+$E$124*T163+$F$124*T163^2,IF(T163&gt;=$C$126,$D$126+$E$126*T163,$D$125+$E$125*T163)))</f>
        <v/>
      </c>
    </row>
    <row r="164" customFormat="false" ht="14.15" hidden="false" customHeight="true" outlineLevel="0" collapsed="false">
      <c r="A164" s="615" t="n">
        <v>7</v>
      </c>
      <c r="B164" s="632" t="n">
        <v>1.1</v>
      </c>
      <c r="C164" s="636" t="n">
        <v>1</v>
      </c>
      <c r="D164" s="632" t="n">
        <v>1.1</v>
      </c>
      <c r="E164" s="632" t="n">
        <v>1.15</v>
      </c>
      <c r="F164" s="632" t="n">
        <v>1.15</v>
      </c>
      <c r="G164" s="636" t="n">
        <v>1</v>
      </c>
      <c r="H164" s="636" t="n">
        <v>1</v>
      </c>
      <c r="I164" s="636" t="n">
        <v>1</v>
      </c>
      <c r="T164" s="286" t="str">
        <f aca="false">IF(Sheet1!AM100="","",Sheet1!AM100)</f>
        <v/>
      </c>
      <c r="U164" s="661" t="str">
        <f aca="false">IF(T164="","",IF(T164&lt;$C$104,T164+$D$104+$E$104*T164+$F$104*T164^2+$G$104*T164^3,IF(T164&gt;=$C$104,T164+$D$105+$E$105*T164+$F$105*T164^2+$G$105*T164^3+$H$105*T164^4+$I$105*T164^5,"")))</f>
        <v/>
      </c>
      <c r="V164" s="661" t="str">
        <f aca="false">IF(T164="","",IF(T164&lt;$C$109,T164+$D$109+$E$109*T164+$F$109*T164^2+$G$109*T164^3+$H$109*T164^4+$I$109*T164^5,IF(T164&gt;=$C$109,T164+$D$110+$E$110*T164+$F$110*T164^2+$G$110*T164^3+$H$110*T164^4,"")))</f>
        <v/>
      </c>
      <c r="W164" s="661" t="str">
        <f aca="false">IF(T164="","",IF(T164&lt;$C$116,$D$116+$E$116*T164+$F$116*T164^2+$G$116*T164^3,IF(T164&gt;=$C$117,$D$117+$E$117*T164+$F$117*T164^2+$G$117*T164^3+$H$117*T164^4,"")))</f>
        <v/>
      </c>
      <c r="X164" s="661" t="str">
        <f aca="false">IF(T164="","",IF(T164&lt;$C$120,$D$120+$E$120*T164+$F$120*T164^2+$G$120*T164^3,IF(T164&gt;=$C$121,$D$121+$E$121*T164,"")))</f>
        <v/>
      </c>
      <c r="Y164" s="638" t="str">
        <f aca="false">IF(T164="","",IF(T164&lt;$C$124,$D$124+$E$124*T164+$F$124*T164^2,IF(T164&gt;=$C$126,$D$126+$E$126*T164,$D$125+$E$125*T164)))</f>
        <v/>
      </c>
    </row>
    <row r="165" customFormat="false" ht="14.15" hidden="false" customHeight="true" outlineLevel="0" collapsed="false">
      <c r="A165" s="615" t="n">
        <v>8</v>
      </c>
      <c r="B165" s="632" t="n">
        <v>1.15</v>
      </c>
      <c r="C165" s="636" t="n">
        <v>1</v>
      </c>
      <c r="D165" s="632" t="n">
        <v>1.15</v>
      </c>
      <c r="E165" s="632" t="n">
        <v>1.15</v>
      </c>
      <c r="F165" s="632" t="n">
        <v>1.15</v>
      </c>
      <c r="G165" s="636" t="n">
        <v>1</v>
      </c>
      <c r="H165" s="636" t="n">
        <v>1</v>
      </c>
      <c r="I165" s="636" t="n">
        <v>1</v>
      </c>
      <c r="T165" s="286" t="str">
        <f aca="false">IF(Sheet1!AM101="","",Sheet1!AM101)</f>
        <v/>
      </c>
      <c r="U165" s="661" t="str">
        <f aca="false">IF(T165="","",IF(T165&lt;$C$104,T165+$D$104+$E$104*T165+$F$104*T165^2+$G$104*T165^3,IF(T165&gt;=$C$104,T165+$D$105+$E$105*T165+$F$105*T165^2+$G$105*T165^3+$H$105*T165^4+$I$105*T165^5,"")))</f>
        <v/>
      </c>
      <c r="V165" s="661" t="str">
        <f aca="false">IF(T165="","",IF(T165&lt;$C$109,T165+$D$109+$E$109*T165+$F$109*T165^2+$G$109*T165^3+$H$109*T165^4+$I$109*T165^5,IF(T165&gt;=$C$109,T165+$D$110+$E$110*T165+$F$110*T165^2+$G$110*T165^3+$H$110*T165^4,"")))</f>
        <v/>
      </c>
      <c r="W165" s="661" t="str">
        <f aca="false">IF(T165="","",IF(T165&lt;$C$116,$D$116+$E$116*T165+$F$116*T165^2+$G$116*T165^3,IF(T165&gt;=$C$117,$D$117+$E$117*T165+$F$117*T165^2+$G$117*T165^3+$H$117*T165^4,"")))</f>
        <v/>
      </c>
      <c r="X165" s="661" t="str">
        <f aca="false">IF(T165="","",IF(T165&lt;$C$120,$D$120+$E$120*T165+$F$120*T165^2+$G$120*T165^3,IF(T165&gt;=$C$121,$D$121+$E$121*T165,"")))</f>
        <v/>
      </c>
      <c r="Y165" s="638" t="str">
        <f aca="false">IF(T165="","",IF(T165&lt;$C$124,$D$124+$E$124*T165+$F$124*T165^2,IF(T165&gt;=$C$126,$D$126+$E$126*T165,$D$125+$E$125*T165)))</f>
        <v/>
      </c>
    </row>
    <row r="166" customFormat="false" ht="14.15" hidden="false" customHeight="true" outlineLevel="0" collapsed="false">
      <c r="A166" s="615" t="n">
        <v>9</v>
      </c>
      <c r="B166" s="632" t="n">
        <v>1.1</v>
      </c>
      <c r="C166" s="636" t="n">
        <v>1</v>
      </c>
      <c r="D166" s="632" t="n">
        <v>1.1</v>
      </c>
      <c r="E166" s="632" t="n">
        <v>1.15</v>
      </c>
      <c r="F166" s="632" t="n">
        <v>1.15</v>
      </c>
      <c r="G166" s="636" t="n">
        <v>1</v>
      </c>
      <c r="H166" s="636" t="n">
        <v>1</v>
      </c>
      <c r="I166" s="636" t="n">
        <v>1</v>
      </c>
      <c r="T166" s="286" t="str">
        <f aca="false">IF(Sheet1!AM102="","",Sheet1!AM102)</f>
        <v/>
      </c>
      <c r="U166" s="661" t="str">
        <f aca="false">IF(T166="","",IF(T166&lt;$C$104,T166+$D$104+$E$104*T166+$F$104*T166^2+$G$104*T166^3,IF(T166&gt;=$C$104,T166+$D$105+$E$105*T166+$F$105*T166^2+$G$105*T166^3+$H$105*T166^4+$I$105*T166^5,"")))</f>
        <v/>
      </c>
      <c r="V166" s="661" t="str">
        <f aca="false">IF(T166="","",IF(T166&lt;$C$109,T166+$D$109+$E$109*T166+$F$109*T166^2+$G$109*T166^3+$H$109*T166^4+$I$109*T166^5,IF(T166&gt;=$C$109,T166+$D$110+$E$110*T166+$F$110*T166^2+$G$110*T166^3+$H$110*T166^4,"")))</f>
        <v/>
      </c>
      <c r="W166" s="661" t="str">
        <f aca="false">IF(T166="","",IF(T166&lt;$C$116,$D$116+$E$116*T166+$F$116*T166^2+$G$116*T166^3,IF(T166&gt;=$C$117,$D$117+$E$117*T166+$F$117*T166^2+$G$117*T166^3+$H$117*T166^4,"")))</f>
        <v/>
      </c>
      <c r="X166" s="661" t="str">
        <f aca="false">IF(T166="","",IF(T166&lt;$C$120,$D$120+$E$120*T166+$F$120*T166^2+$G$120*T166^3,IF(T166&gt;=$C$121,$D$121+$E$121*T166,"")))</f>
        <v/>
      </c>
      <c r="Y166" s="638" t="str">
        <f aca="false">IF(T166="","",IF(T166&lt;$C$124,$D$124+$E$124*T166+$F$124*T166^2,IF(T166&gt;=$C$126,$D$126+$E$126*T166,$D$125+$E$125*T166)))</f>
        <v/>
      </c>
    </row>
    <row r="167" customFormat="false" ht="14.15" hidden="false" customHeight="true" outlineLevel="0" collapsed="false">
      <c r="A167" s="615" t="n">
        <v>10</v>
      </c>
      <c r="B167" s="632" t="n">
        <v>1</v>
      </c>
      <c r="C167" s="636" t="n">
        <v>1</v>
      </c>
      <c r="D167" s="632" t="n">
        <v>1</v>
      </c>
      <c r="E167" s="632" t="n">
        <v>1</v>
      </c>
      <c r="F167" s="632" t="n">
        <v>1</v>
      </c>
      <c r="G167" s="636" t="n">
        <v>1</v>
      </c>
      <c r="H167" s="636" t="n">
        <v>1</v>
      </c>
      <c r="I167" s="636" t="n">
        <v>1</v>
      </c>
      <c r="T167" s="286" t="str">
        <f aca="false">IF(Sheet1!AM103="","",Sheet1!AM103)</f>
        <v/>
      </c>
      <c r="U167" s="661" t="str">
        <f aca="false">IF(T167="","",IF(T167&lt;$C$104,T167+$D$104+$E$104*T167+$F$104*T167^2+$G$104*T167^3,IF(T167&gt;=$C$104,T167+$D$105+$E$105*T167+$F$105*T167^2+$G$105*T167^3+$H$105*T167^4+$I$105*T167^5,"")))</f>
        <v/>
      </c>
      <c r="V167" s="661" t="str">
        <f aca="false">IF(T167="","",IF(T167&lt;$C$109,T167+$D$109+$E$109*T167+$F$109*T167^2+$G$109*T167^3+$H$109*T167^4+$I$109*T167^5,IF(T167&gt;=$C$109,T167+$D$110+$E$110*T167+$F$110*T167^2+$G$110*T167^3+$H$110*T167^4,"")))</f>
        <v/>
      </c>
      <c r="W167" s="661" t="str">
        <f aca="false">IF(T167="","",IF(T167&lt;$C$116,$D$116+$E$116*T167+$F$116*T167^2+$G$116*T167^3,IF(T167&gt;=$C$117,$D$117+$E$117*T167+$F$117*T167^2+$G$117*T167^3+$H$117*T167^4,"")))</f>
        <v/>
      </c>
      <c r="X167" s="661" t="str">
        <f aca="false">IF(T167="","",IF(T167&lt;$C$120,$D$120+$E$120*T167+$F$120*T167^2+$G$120*T167^3,IF(T167&gt;=$C$121,$D$121+$E$121*T167,"")))</f>
        <v/>
      </c>
      <c r="Y167" s="638" t="str">
        <f aca="false">IF(T167="","",IF(T167&lt;$C$124,$D$124+$E$124*T167+$F$124*T167^2,IF(T167&gt;=$C$126,$D$126+$E$126*T167,$D$125+$E$125*T167)))</f>
        <v/>
      </c>
    </row>
    <row r="168" customFormat="false" ht="14.15" hidden="false" customHeight="true" outlineLevel="0" collapsed="false">
      <c r="A168" s="615" t="n">
        <v>11</v>
      </c>
      <c r="B168" s="636" t="n">
        <v>1</v>
      </c>
      <c r="C168" s="636" t="n">
        <v>1</v>
      </c>
      <c r="D168" s="636" t="n">
        <v>1</v>
      </c>
      <c r="E168" s="636" t="n">
        <v>1</v>
      </c>
      <c r="F168" s="632" t="n">
        <v>1</v>
      </c>
      <c r="G168" s="636" t="n">
        <v>1</v>
      </c>
      <c r="H168" s="636" t="n">
        <v>1</v>
      </c>
      <c r="I168" s="636" t="n">
        <v>1</v>
      </c>
      <c r="T168" s="286" t="str">
        <f aca="false">IF(Sheet1!AM104="","",Sheet1!AM104)</f>
        <v/>
      </c>
      <c r="U168" s="661" t="str">
        <f aca="false">IF(T168="","",IF(T168&lt;$C$104,T168+$D$104+$E$104*T168+$F$104*T168^2+$G$104*T168^3,IF(T168&gt;=$C$104,T168+$D$105+$E$105*T168+$F$105*T168^2+$G$105*T168^3+$H$105*T168^4+$I$105*T168^5,"")))</f>
        <v/>
      </c>
      <c r="V168" s="661" t="str">
        <f aca="false">IF(T168="","",IF(T168&lt;$C$109,T168+$D$109+$E$109*T168+$F$109*T168^2+$G$109*T168^3+$H$109*T168^4+$I$109*T168^5,IF(T168&gt;=$C$109,T168+$D$110+$E$110*T168+$F$110*T168^2+$G$110*T168^3+$H$110*T168^4,"")))</f>
        <v/>
      </c>
      <c r="W168" s="661" t="str">
        <f aca="false">IF(T168="","",IF(T168&lt;$C$116,$D$116+$E$116*T168+$F$116*T168^2+$G$116*T168^3,IF(T168&gt;=$C$117,$D$117+$E$117*T168+$F$117*T168^2+$G$117*T168^3+$H$117*T168^4,"")))</f>
        <v/>
      </c>
      <c r="X168" s="661" t="str">
        <f aca="false">IF(T168="","",IF(T168&lt;$C$120,$D$120+$E$120*T168+$F$120*T168^2+$G$120*T168^3,IF(T168&gt;=$C$121,$D$121+$E$121*T168,"")))</f>
        <v/>
      </c>
      <c r="Y168" s="638" t="str">
        <f aca="false">IF(T168="","",IF(T168&lt;$C$124,$D$124+$E$124*T168+$F$124*T168^2,IF(T168&gt;=$C$126,$D$126+$E$126*T168,$D$125+$E$125*T168)))</f>
        <v/>
      </c>
    </row>
    <row r="169" customFormat="false" ht="14.15" hidden="false" customHeight="true" outlineLevel="0" collapsed="false">
      <c r="A169" s="615" t="n">
        <v>12</v>
      </c>
      <c r="B169" s="636" t="n">
        <v>1</v>
      </c>
      <c r="C169" s="636" t="n">
        <v>1</v>
      </c>
      <c r="D169" s="636" t="n">
        <v>1</v>
      </c>
      <c r="E169" s="636" t="n">
        <v>1</v>
      </c>
      <c r="F169" s="632" t="n">
        <v>1</v>
      </c>
      <c r="G169" s="636" t="n">
        <v>1</v>
      </c>
      <c r="H169" s="636" t="n">
        <v>1</v>
      </c>
      <c r="I169" s="636" t="n">
        <v>1</v>
      </c>
      <c r="T169" s="286" t="str">
        <f aca="false">IF(Sheet1!AM105="","",Sheet1!AM105)</f>
        <v/>
      </c>
      <c r="U169" s="661" t="str">
        <f aca="false">IF(T169="","",IF(T169&lt;$C$104,T169+$D$104+$E$104*T169+$F$104*T169^2+$G$104*T169^3,IF(T169&gt;=$C$104,T169+$D$105+$E$105*T169+$F$105*T169^2+$G$105*T169^3+$H$105*T169^4+$I$105*T169^5,"")))</f>
        <v/>
      </c>
      <c r="V169" s="661" t="str">
        <f aca="false">IF(T169="","",IF(T169&lt;$C$109,T169+$D$109+$E$109*T169+$F$109*T169^2+$G$109*T169^3+$H$109*T169^4+$I$109*T169^5,IF(T169&gt;=$C$109,T169+$D$110+$E$110*T169+$F$110*T169^2+$G$110*T169^3+$H$110*T169^4,"")))</f>
        <v/>
      </c>
      <c r="W169" s="661" t="str">
        <f aca="false">IF(T169="","",IF(T169&lt;$C$116,$D$116+$E$116*T169+$F$116*T169^2+$G$116*T169^3,IF(T169&gt;=$C$117,$D$117+$E$117*T169+$F$117*T169^2+$G$117*T169^3+$H$117*T169^4,"")))</f>
        <v/>
      </c>
      <c r="X169" s="661" t="str">
        <f aca="false">IF(T169="","",IF(T169&lt;$C$120,$D$120+$E$120*T169+$F$120*T169^2+$G$120*T169^3,IF(T169&gt;=$C$121,$D$121+$E$121*T169,"")))</f>
        <v/>
      </c>
      <c r="Y169" s="638" t="str">
        <f aca="false">IF(T169="","",IF(T169&lt;$C$124,$D$124+$E$124*T169+$F$124*T169^2,IF(T169&gt;=$C$126,$D$126+$E$126*T169,$D$125+$E$125*T169)))</f>
        <v/>
      </c>
    </row>
    <row r="170" customFormat="false" ht="14.15" hidden="false" customHeight="true" outlineLevel="0" collapsed="false">
      <c r="A170" s="615" t="n">
        <v>13</v>
      </c>
      <c r="B170" s="636" t="n">
        <v>1</v>
      </c>
      <c r="C170" s="636" t="n">
        <v>1</v>
      </c>
      <c r="D170" s="636" t="n">
        <v>1</v>
      </c>
      <c r="E170" s="636" t="n">
        <v>1</v>
      </c>
      <c r="F170" s="632" t="n">
        <v>1</v>
      </c>
      <c r="G170" s="636" t="n">
        <v>1</v>
      </c>
      <c r="H170" s="636" t="n">
        <v>1</v>
      </c>
      <c r="I170" s="636" t="n">
        <v>1</v>
      </c>
      <c r="T170" s="286" t="str">
        <f aca="false">IF(Sheet1!AM106="","",Sheet1!AM106)</f>
        <v/>
      </c>
      <c r="U170" s="661" t="str">
        <f aca="false">IF(T170="","",IF(T170&lt;$C$104,T170+$D$104+$E$104*T170+$F$104*T170^2+$G$104*T170^3,IF(T170&gt;=$C$104,T170+$D$105+$E$105*T170+$F$105*T170^2+$G$105*T170^3+$H$105*T170^4+$I$105*T170^5,"")))</f>
        <v/>
      </c>
      <c r="V170" s="661" t="str">
        <f aca="false">IF(T170="","",IF(T170&lt;$C$109,T170+$D$109+$E$109*T170+$F$109*T170^2+$G$109*T170^3+$H$109*T170^4+$I$109*T170^5,IF(T170&gt;=$C$109,T170+$D$110+$E$110*T170+$F$110*T170^2+$G$110*T170^3+$H$110*T170^4,"")))</f>
        <v/>
      </c>
      <c r="W170" s="661" t="str">
        <f aca="false">IF(T170="","",IF(T170&lt;$C$116,$D$116+$E$116*T170+$F$116*T170^2+$G$116*T170^3,IF(T170&gt;=$C$117,$D$117+$E$117*T170+$F$117*T170^2+$G$117*T170^3+$H$117*T170^4,"")))</f>
        <v/>
      </c>
      <c r="X170" s="661" t="str">
        <f aca="false">IF(T170="","",IF(T170&lt;$C$120,$D$120+$E$120*T170+$F$120*T170^2+$G$120*T170^3,IF(T170&gt;=$C$121,$D$121+$E$121*T170,"")))</f>
        <v/>
      </c>
      <c r="Y170" s="638" t="str">
        <f aca="false">IF(T170="","",IF(T170&lt;$C$124,$D$124+$E$124*T170+$F$124*T170^2,IF(T170&gt;=$C$126,$D$126+$E$126*T170,$D$125+$E$125*T170)))</f>
        <v/>
      </c>
    </row>
    <row r="171" customFormat="false" ht="14.15" hidden="false" customHeight="true" outlineLevel="0" collapsed="false">
      <c r="A171" s="615" t="n">
        <v>14</v>
      </c>
      <c r="B171" s="636" t="n">
        <v>1</v>
      </c>
      <c r="C171" s="636" t="n">
        <v>1</v>
      </c>
      <c r="D171" s="636" t="n">
        <v>1</v>
      </c>
      <c r="E171" s="636" t="n">
        <v>1</v>
      </c>
      <c r="F171" s="632" t="n">
        <v>1</v>
      </c>
      <c r="G171" s="636" t="n">
        <v>1</v>
      </c>
      <c r="H171" s="636" t="n">
        <v>1</v>
      </c>
      <c r="I171" s="636" t="n">
        <v>1</v>
      </c>
      <c r="T171" s="220" t="str">
        <f aca="false">IF(Sheet1!AM107="","",Sheet1!AM107)</f>
        <v/>
      </c>
      <c r="U171" s="661" t="str">
        <f aca="false">IF(T171="","",IF(T171&lt;$C$104,T171+$D$104+$E$104*T171+$F$104*T171^2+$G$104*T171^3,IF(T171&gt;=$C$104,T171+$D$105+$E$105*T171+$F$105*T171^2+$G$105*T171^3+$H$105*T171^4+$I$105*T171^5,"")))</f>
        <v/>
      </c>
      <c r="V171" s="661" t="str">
        <f aca="false">IF(T171="","",IF(T171&lt;$C$109,T171+$D$109+$E$109*T171+$F$109*T171^2+$G$109*T171^3+$H$109*T171^4+$I$109*T171^5,IF(T171&gt;=$C$109,T171+$D$110+$E$110*T171+$F$110*T171^2+$G$110*T171^3+$H$110*T171^4,"")))</f>
        <v/>
      </c>
      <c r="W171" s="661" t="str">
        <f aca="false">IF(T171="","",IF(T171&lt;$C$116,$D$116+$E$116*T171+$F$116*T171^2+$G$116*T171^3,IF(T171&gt;=$C$117,$D$117+$E$117*T171+$F$117*T171^2+$G$117*T171^3+$H$117*T171^4,"")))</f>
        <v/>
      </c>
      <c r="X171" s="661" t="str">
        <f aca="false">IF(T171="","",IF(T171&lt;$C$120,$D$120+$E$120*T171+$F$120*T171^2+$G$120*T171^3,IF(T171&gt;=$C$121,$D$121+$E$121*T171,"")))</f>
        <v/>
      </c>
      <c r="Y171" s="638" t="str">
        <f aca="false">IF(T171="","",IF(T171&lt;$C$124,$D$124+$E$124*T171+$F$124*T171^2,IF(T171&gt;=$C$126,$D$126+$E$126*T171,$D$125+$E$125*T171)))</f>
        <v/>
      </c>
    </row>
    <row r="172" customFormat="false" ht="14.15" hidden="false" customHeight="true" outlineLevel="0" collapsed="false">
      <c r="T172" s="286" t="str">
        <f aca="false">IF(Sheet1!AM108="","",Sheet1!AM108)</f>
        <v/>
      </c>
      <c r="U172" s="661" t="str">
        <f aca="false">IF(T172="","",IF(T172&lt;$C$104,T172+$D$104+$E$104*T172+$F$104*T172^2+$G$104*T172^3,IF(T172&gt;=$C$104,T172+$D$105+$E$105*T172+$F$105*T172^2+$G$105*T172^3+$H$105*T172^4+$I$105*T172^5,"")))</f>
        <v/>
      </c>
      <c r="V172" s="661" t="str">
        <f aca="false">IF(T172="","",IF(T172&lt;$C$109,T172+$D$109+$E$109*T172+$F$109*T172^2+$G$109*T172^3+$H$109*T172^4+$I$109*T172^5,IF(T172&gt;=$C$109,T172+$D$110+$E$110*T172+$F$110*T172^2+$G$110*T172^3+$H$110*T172^4,"")))</f>
        <v/>
      </c>
      <c r="W172" s="661" t="str">
        <f aca="false">IF(T172="","",IF(T172&lt;$C$116,$D$116+$E$116*T172+$F$116*T172^2+$G$116*T172^3,IF(T172&gt;=$C$117,$D$117+$E$117*T172+$F$117*T172^2+$G$117*T172^3+$H$117*T172^4,"")))</f>
        <v/>
      </c>
      <c r="X172" s="661" t="str">
        <f aca="false">IF(T172="","",IF(T172&lt;$C$120,$D$120+$E$120*T172+$F$120*T172^2+$G$120*T172^3,IF(T172&gt;=$C$121,$D$121+$E$121*T172,"")))</f>
        <v/>
      </c>
      <c r="Y172" s="638" t="str">
        <f aca="false">IF(T172="","",IF(T172&lt;$C$124,$D$124+$E$124*T172+$F$124*T172^2,IF(T172&gt;=$C$126,$D$126+$E$126*T172,$D$125+$E$125*T172)))</f>
        <v/>
      </c>
    </row>
    <row r="173" customFormat="false" ht="14.15" hidden="false" customHeight="true" outlineLevel="0" collapsed="false">
      <c r="T173" s="286" t="str">
        <f aca="false">IF(Sheet1!AM109="","",Sheet1!AM109)</f>
        <v/>
      </c>
      <c r="U173" s="661" t="str">
        <f aca="false">IF(T173="","",IF(T173&lt;$C$104,T173+$D$104+$E$104*T173+$F$104*T173^2+$G$104*T173^3,IF(T173&gt;=$C$104,T173+$D$105+$E$105*T173+$F$105*T173^2+$G$105*T173^3+$H$105*T173^4+$I$105*T173^5,"")))</f>
        <v/>
      </c>
      <c r="V173" s="661" t="str">
        <f aca="false">IF(T173="","",IF(T173&lt;$C$109,T173+$D$109+$E$109*T173+$F$109*T173^2+$G$109*T173^3+$H$109*T173^4+$I$109*T173^5,IF(T173&gt;=$C$109,T173+$D$110+$E$110*T173+$F$110*T173^2+$G$110*T173^3+$H$110*T173^4,"")))</f>
        <v/>
      </c>
      <c r="W173" s="661" t="str">
        <f aca="false">IF(T173="","",IF(T173&lt;$C$116,$D$116+$E$116*T173+$F$116*T173^2+$G$116*T173^3,IF(T173&gt;=$C$117,$D$117+$E$117*T173+$F$117*T173^2+$G$117*T173^3+$H$117*T173^4,"")))</f>
        <v/>
      </c>
      <c r="X173" s="661" t="str">
        <f aca="false">IF(T173="","",IF(T173&lt;$C$120,$D$120+$E$120*T173+$F$120*T173^2+$G$120*T173^3,IF(T173&gt;=$C$121,$D$121+$E$121*T173,"")))</f>
        <v/>
      </c>
      <c r="Y173" s="638" t="str">
        <f aca="false">IF(T173="","",IF(T173&lt;$C$124,$D$124+$E$124*T173+$F$124*T173^2,IF(T173&gt;=$C$126,$D$126+$E$126*T173,$D$125+$E$125*T173)))</f>
        <v/>
      </c>
    </row>
    <row r="174" customFormat="false" ht="14.15" hidden="false" customHeight="true" outlineLevel="0" collapsed="false">
      <c r="T174" s="286" t="str">
        <f aca="false">IF(Sheet1!AM110="","",Sheet1!AM110)</f>
        <v/>
      </c>
      <c r="U174" s="661" t="str">
        <f aca="false">IF(T174="","",IF(T174&lt;$C$104,T174+$D$104+$E$104*T174+$F$104*T174^2+$G$104*T174^3,IF(T174&gt;=$C$104,T174+$D$105+$E$105*T174+$F$105*T174^2+$G$105*T174^3+$H$105*T174^4+$I$105*T174^5,"")))</f>
        <v/>
      </c>
      <c r="V174" s="661" t="str">
        <f aca="false">IF(T174="","",IF(T174&lt;$C$109,T174+$D$109+$E$109*T174+$F$109*T174^2+$G$109*T174^3+$H$109*T174^4+$I$109*T174^5,IF(T174&gt;=$C$109,T174+$D$110+$E$110*T174+$F$110*T174^2+$G$110*T174^3+$H$110*T174^4,"")))</f>
        <v/>
      </c>
      <c r="W174" s="661" t="str">
        <f aca="false">IF(T174="","",IF(T174&lt;$C$116,$D$116+$E$116*T174+$F$116*T174^2+$G$116*T174^3,IF(T174&gt;=$C$117,$D$117+$E$117*T174+$F$117*T174^2+$G$117*T174^3+$H$117*T174^4,"")))</f>
        <v/>
      </c>
      <c r="X174" s="661" t="str">
        <f aca="false">IF(T174="","",IF(T174&lt;$C$120,$D$120+$E$120*T174+$F$120*T174^2+$G$120*T174^3,IF(T174&gt;=$C$121,$D$121+$E$121*T174,"")))</f>
        <v/>
      </c>
      <c r="Y174" s="638" t="str">
        <f aca="false">IF(T174="","",IF(T174&lt;$C$124,$D$124+$E$124*T174+$F$124*T174^2,IF(T174&gt;=$C$126,$D$126+$E$126*T174,$D$125+$E$125*T174)))</f>
        <v/>
      </c>
    </row>
    <row r="175" customFormat="false" ht="14.15" hidden="false" customHeight="true" outlineLevel="0" collapsed="false">
      <c r="T175" s="286" t="str">
        <f aca="false">IF(Sheet1!AM111="","",Sheet1!AM111)</f>
        <v/>
      </c>
      <c r="U175" s="661" t="str">
        <f aca="false">IF(T175="","",IF(T175&lt;$C$104,T175+$D$104+$E$104*T175+$F$104*T175^2+$G$104*T175^3,IF(T175&gt;=$C$104,T175+$D$105+$E$105*T175+$F$105*T175^2+$G$105*T175^3+$H$105*T175^4+$I$105*T175^5,"")))</f>
        <v/>
      </c>
      <c r="V175" s="661" t="str">
        <f aca="false">IF(T175="","",IF(T175&lt;$C$109,T175+$D$109+$E$109*T175+$F$109*T175^2+$G$109*T175^3+$H$109*T175^4+$I$109*T175^5,IF(T175&gt;=$C$109,T175+$D$110+$E$110*T175+$F$110*T175^2+$G$110*T175^3+$H$110*T175^4,"")))</f>
        <v/>
      </c>
      <c r="W175" s="661" t="str">
        <f aca="false">IF(T175="","",IF(T175&lt;$C$116,$D$116+$E$116*T175+$F$116*T175^2+$G$116*T175^3,IF(T175&gt;=$C$117,$D$117+$E$117*T175+$F$117*T175^2+$G$117*T175^3+$H$117*T175^4,"")))</f>
        <v/>
      </c>
      <c r="X175" s="661" t="str">
        <f aca="false">IF(T175="","",IF(T175&lt;$C$120,$D$120+$E$120*T175+$F$120*T175^2+$G$120*T175^3,IF(T175&gt;=$C$121,$D$121+$E$121*T175,"")))</f>
        <v/>
      </c>
      <c r="Y175" s="638" t="str">
        <f aca="false">IF(T175="","",IF(T175&lt;$C$124,$D$124+$E$124*T175+$F$124*T175^2,IF(T175&gt;=$C$126,$D$126+$E$126*T175,$D$125+$E$125*T175)))</f>
        <v/>
      </c>
    </row>
    <row r="176" customFormat="false" ht="14.15" hidden="false" customHeight="true" outlineLevel="0" collapsed="false">
      <c r="T176" s="286" t="str">
        <f aca="false">IF(Sheet1!AM112="","",Sheet1!AM112)</f>
        <v/>
      </c>
      <c r="U176" s="661" t="str">
        <f aca="false">IF(T176="","",IF(T176&lt;$C$104,T176+$D$104+$E$104*T176+$F$104*T176^2+$G$104*T176^3,IF(T176&gt;=$C$104,T176+$D$105+$E$105*T176+$F$105*T176^2+$G$105*T176^3+$H$105*T176^4+$I$105*T176^5,"")))</f>
        <v/>
      </c>
      <c r="V176" s="661" t="str">
        <f aca="false">IF(T176="","",IF(T176&lt;$C$109,T176+$D$109+$E$109*T176+$F$109*T176^2+$G$109*T176^3+$H$109*T176^4+$I$109*T176^5,IF(T176&gt;=$C$109,T176+$D$110+$E$110*T176+$F$110*T176^2+$G$110*T176^3+$H$110*T176^4,"")))</f>
        <v/>
      </c>
      <c r="W176" s="661" t="str">
        <f aca="false">IF(T176="","",IF(T176&lt;$C$116,$D$116+$E$116*T176+$F$116*T176^2+$G$116*T176^3,IF(T176&gt;=$C$117,$D$117+$E$117*T176+$F$117*T176^2+$G$117*T176^3+$H$117*T176^4,"")))</f>
        <v/>
      </c>
      <c r="X176" s="661" t="str">
        <f aca="false">IF(T176="","",IF(T176&lt;$C$120,$D$120+$E$120*T176+$F$120*T176^2+$G$120*T176^3,IF(T176&gt;=$C$121,$D$121+$E$121*T176,"")))</f>
        <v/>
      </c>
      <c r="Y176" s="638" t="str">
        <f aca="false">IF(T176="","",IF(T176&lt;$C$124,$D$124+$E$124*T176+$F$124*T176^2,IF(T176&gt;=$C$126,$D$126+$E$126*T176,$D$125+$E$125*T176)))</f>
        <v/>
      </c>
    </row>
    <row r="177" customFormat="false" ht="14.15" hidden="false" customHeight="true" outlineLevel="0" collapsed="false">
      <c r="T177" s="286" t="str">
        <f aca="false">IF(Sheet1!AM113="","",Sheet1!AM113)</f>
        <v/>
      </c>
      <c r="U177" s="661" t="str">
        <f aca="false">IF(T177="","",IF(T177&lt;$C$104,T177+$D$104+$E$104*T177+$F$104*T177^2+$G$104*T177^3,IF(T177&gt;=$C$104,T177+$D$105+$E$105*T177+$F$105*T177^2+$G$105*T177^3+$H$105*T177^4+$I$105*T177^5,"")))</f>
        <v/>
      </c>
      <c r="V177" s="661" t="str">
        <f aca="false">IF(T177="","",IF(T177&lt;$C$109,T177+$D$109+$E$109*T177+$F$109*T177^2+$G$109*T177^3+$H$109*T177^4+$I$109*T177^5,IF(T177&gt;=$C$109,T177+$D$110+$E$110*T177+$F$110*T177^2+$G$110*T177^3+$H$110*T177^4,"")))</f>
        <v/>
      </c>
      <c r="W177" s="661" t="str">
        <f aca="false">IF(T177="","",IF(T177&lt;$C$116,$D$116+$E$116*T177+$F$116*T177^2+$G$116*T177^3,IF(T177&gt;=$C$117,$D$117+$E$117*T177+$F$117*T177^2+$G$117*T177^3+$H$117*T177^4,"")))</f>
        <v/>
      </c>
      <c r="X177" s="661" t="str">
        <f aca="false">IF(T177="","",IF(T177&lt;$C$120,$D$120+$E$120*T177+$F$120*T177^2+$G$120*T177^3,IF(T177&gt;=$C$121,$D$121+$E$121*T177,"")))</f>
        <v/>
      </c>
      <c r="Y177" s="638" t="str">
        <f aca="false">IF(T177="","",IF(T177&lt;$C$124,$D$124+$E$124*T177+$F$124*T177^2,IF(T177&gt;=$C$126,$D$126+$E$126*T177,$D$125+$E$125*T177)))</f>
        <v/>
      </c>
    </row>
    <row r="178" customFormat="false" ht="14.15" hidden="false" customHeight="true" outlineLevel="0" collapsed="false">
      <c r="T178" s="286" t="str">
        <f aca="false">IF(Sheet1!AM114="","",Sheet1!AM114)</f>
        <v/>
      </c>
      <c r="U178" s="661" t="str">
        <f aca="false">IF(T178="","",IF(T178&lt;$C$104,T178+$D$104+$E$104*T178+$F$104*T178^2+$G$104*T178^3,IF(T178&gt;=$C$104,T178+$D$105+$E$105*T178+$F$105*T178^2+$G$105*T178^3+$H$105*T178^4+$I$105*T178^5,"")))</f>
        <v/>
      </c>
      <c r="V178" s="661" t="str">
        <f aca="false">IF(T178="","",IF(T178&lt;$C$109,T178+$D$109+$E$109*T178+$F$109*T178^2+$G$109*T178^3+$H$109*T178^4+$I$109*T178^5,IF(T178&gt;=$C$109,T178+$D$110+$E$110*T178+$F$110*T178^2+$G$110*T178^3+$H$110*T178^4,"")))</f>
        <v/>
      </c>
      <c r="W178" s="661" t="str">
        <f aca="false">IF(T178="","",IF(T178&lt;$C$116,$D$116+$E$116*T178+$F$116*T178^2+$G$116*T178^3,IF(T178&gt;=$C$117,$D$117+$E$117*T178+$F$117*T178^2+$G$117*T178^3+$H$117*T178^4,"")))</f>
        <v/>
      </c>
      <c r="X178" s="661" t="str">
        <f aca="false">IF(T178="","",IF(T178&lt;$C$120,$D$120+$E$120*T178+$F$120*T178^2+$G$120*T178^3,IF(T178&gt;=$C$121,$D$121+$E$121*T178,"")))</f>
        <v/>
      </c>
      <c r="Y178" s="638" t="str">
        <f aca="false">IF(T178="","",IF(T178&lt;$C$124,$D$124+$E$124*T178+$F$124*T178^2,IF(T178&gt;=$C$126,$D$126+$E$126*T178,$D$125+$E$125*T178)))</f>
        <v/>
      </c>
    </row>
    <row r="179" customFormat="false" ht="14.15" hidden="false" customHeight="true" outlineLevel="0" collapsed="false">
      <c r="T179" s="220" t="str">
        <f aca="false">IF(Sheet1!AM115="","",Sheet1!AM115)</f>
        <v/>
      </c>
      <c r="U179" s="661" t="str">
        <f aca="false">IF(T179="","",IF(T179&lt;$C$104,T179+$D$104+$E$104*T179+$F$104*T179^2+$G$104*T179^3,IF(T179&gt;=$C$104,T179+$D$105+$E$105*T179+$F$105*T179^2+$G$105*T179^3+$H$105*T179^4+$I$105*T179^5,"")))</f>
        <v/>
      </c>
      <c r="V179" s="661" t="str">
        <f aca="false">IF(T179="","",IF(T179&lt;$C$109,T179+$D$109+$E$109*T179+$F$109*T179^2+$G$109*T179^3+$H$109*T179^4+$I$109*T179^5,IF(T179&gt;=$C$109,T179+$D$110+$E$110*T179+$F$110*T179^2+$G$110*T179^3+$H$110*T179^4,"")))</f>
        <v/>
      </c>
      <c r="W179" s="661" t="str">
        <f aca="false">IF(T179="","",IF(T179&lt;$C$116,$D$116+$E$116*T179+$F$116*T179^2+$G$116*T179^3,IF(T179&gt;=$C$117,$D$117+$E$117*T179+$F$117*T179^2+$G$117*T179^3+$H$117*T179^4,"")))</f>
        <v/>
      </c>
      <c r="X179" s="661" t="str">
        <f aca="false">IF(T179="","",IF(T179&lt;$C$120,$D$120+$E$120*T179+$F$120*T179^2+$G$120*T179^3,IF(T179&gt;=$C$121,$D$121+$E$121*T179,"")))</f>
        <v/>
      </c>
      <c r="Y179" s="638" t="str">
        <f aca="false">IF(T179="","",IF(T179&lt;$C$124,$D$124+$E$124*T179+$F$124*T179^2,IF(T179&gt;=$C$126,$D$126+$E$126*T179,$D$125+$E$125*T179)))</f>
        <v/>
      </c>
    </row>
    <row r="180" customFormat="false" ht="14.15" hidden="false" customHeight="true" outlineLevel="0" collapsed="false">
      <c r="T180" s="286" t="str">
        <f aca="false">IF(Sheet1!AM116="","",Sheet1!AM116)</f>
        <v/>
      </c>
      <c r="U180" s="661" t="str">
        <f aca="false">IF(T180="","",IF(T180&lt;$C$104,T180+$D$104+$E$104*T180+$F$104*T180^2+$G$104*T180^3,IF(T180&gt;=$C$104,T180+$D$105+$E$105*T180+$F$105*T180^2+$G$105*T180^3+$H$105*T180^4+$I$105*T180^5,"")))</f>
        <v/>
      </c>
      <c r="V180" s="661" t="str">
        <f aca="false">IF(T180="","",IF(T180&lt;$C$109,T180+$D$109+$E$109*T180+$F$109*T180^2+$G$109*T180^3+$H$109*T180^4+$I$109*T180^5,IF(T180&gt;=$C$109,T180+$D$110+$E$110*T180+$F$110*T180^2+$G$110*T180^3+$H$110*T180^4,"")))</f>
        <v/>
      </c>
      <c r="W180" s="661" t="str">
        <f aca="false">IF(T180="","",IF(T180&lt;$C$116,$D$116+$E$116*T180+$F$116*T180^2+$G$116*T180^3,IF(T180&gt;=$C$117,$D$117+$E$117*T180+$F$117*T180^2+$G$117*T180^3+$H$117*T180^4,"")))</f>
        <v/>
      </c>
      <c r="X180" s="661" t="str">
        <f aca="false">IF(T180="","",IF(T180&lt;$C$120,$D$120+$E$120*T180+$F$120*T180^2+$G$120*T180^3,IF(T180&gt;=$C$121,$D$121+$E$121*T180,"")))</f>
        <v/>
      </c>
      <c r="Y180" s="638" t="str">
        <f aca="false">IF(T180="","",IF(T180&lt;$C$124,$D$124+$E$124*T180+$F$124*T180^2,IF(T180&gt;=$C$126,$D$126+$E$126*T180,$D$125+$E$125*T180)))</f>
        <v/>
      </c>
    </row>
    <row r="181" customFormat="false" ht="14.15" hidden="false" customHeight="true" outlineLevel="0" collapsed="false">
      <c r="T181" s="286" t="str">
        <f aca="false">IF(Sheet1!AM117="","",Sheet1!AM117)</f>
        <v/>
      </c>
      <c r="U181" s="661" t="str">
        <f aca="false">IF(T181="","",IF(T181&lt;$C$104,T181+$D$104+$E$104*T181+$F$104*T181^2+$G$104*T181^3,IF(T181&gt;=$C$104,T181+$D$105+$E$105*T181+$F$105*T181^2+$G$105*T181^3+$H$105*T181^4+$I$105*T181^5,"")))</f>
        <v/>
      </c>
      <c r="V181" s="661" t="str">
        <f aca="false">IF(T181="","",IF(T181&lt;$C$109,T181+$D$109+$E$109*T181+$F$109*T181^2+$G$109*T181^3+$H$109*T181^4+$I$109*T181^5,IF(T181&gt;=$C$109,T181+$D$110+$E$110*T181+$F$110*T181^2+$G$110*T181^3+$H$110*T181^4,"")))</f>
        <v/>
      </c>
      <c r="W181" s="661" t="str">
        <f aca="false">IF(T181="","",IF(T181&lt;$C$116,$D$116+$E$116*T181+$F$116*T181^2+$G$116*T181^3,IF(T181&gt;=$C$117,$D$117+$E$117*T181+$F$117*T181^2+$G$117*T181^3+$H$117*T181^4,"")))</f>
        <v/>
      </c>
      <c r="X181" s="661" t="str">
        <f aca="false">IF(T181="","",IF(T181&lt;$C$120,$D$120+$E$120*T181+$F$120*T181^2+$G$120*T181^3,IF(T181&gt;=$C$121,$D$121+$E$121*T181,"")))</f>
        <v/>
      </c>
      <c r="Y181" s="638" t="str">
        <f aca="false">IF(T181="","",IF(T181&lt;$C$124,$D$124+$E$124*T181+$F$124*T181^2,IF(T181&gt;=$C$126,$D$126+$E$126*T181,$D$125+$E$125*T181)))</f>
        <v/>
      </c>
    </row>
    <row r="182" customFormat="false" ht="14.15" hidden="false" customHeight="true" outlineLevel="0" collapsed="false">
      <c r="T182" s="286" t="str">
        <f aca="false">IF(Sheet1!AM118="","",Sheet1!AM118)</f>
        <v/>
      </c>
      <c r="U182" s="661" t="str">
        <f aca="false">IF(T182="","",IF(T182&lt;$C$104,T182+$D$104+$E$104*T182+$F$104*T182^2+$G$104*T182^3,IF(T182&gt;=$C$104,T182+$D$105+$E$105*T182+$F$105*T182^2+$G$105*T182^3+$H$105*T182^4+$I$105*T182^5,"")))</f>
        <v/>
      </c>
      <c r="V182" s="661" t="str">
        <f aca="false">IF(T182="","",IF(T182&lt;$C$109,T182+$D$109+$E$109*T182+$F$109*T182^2+$G$109*T182^3+$H$109*T182^4+$I$109*T182^5,IF(T182&gt;=$C$109,T182+$D$110+$E$110*T182+$F$110*T182^2+$G$110*T182^3+$H$110*T182^4,"")))</f>
        <v/>
      </c>
      <c r="W182" s="661" t="str">
        <f aca="false">IF(T182="","",IF(T182&lt;$C$116,$D$116+$E$116*T182+$F$116*T182^2+$G$116*T182^3,IF(T182&gt;=$C$117,$D$117+$E$117*T182+$F$117*T182^2+$G$117*T182^3+$H$117*T182^4,"")))</f>
        <v/>
      </c>
      <c r="X182" s="661" t="str">
        <f aca="false">IF(T182="","",IF(T182&lt;$C$120,$D$120+$E$120*T182+$F$120*T182^2+$G$120*T182^3,IF(T182&gt;=$C$121,$D$121+$E$121*T182,"")))</f>
        <v/>
      </c>
      <c r="Y182" s="638" t="str">
        <f aca="false">IF(T182="","",IF(T182&lt;$C$124,$D$124+$E$124*T182+$F$124*T182^2,IF(T182&gt;=$C$126,$D$126+$E$126*T182,$D$125+$E$125*T182)))</f>
        <v/>
      </c>
    </row>
    <row r="183" customFormat="false" ht="14.15" hidden="false" customHeight="true" outlineLevel="0" collapsed="false">
      <c r="T183" s="286" t="str">
        <f aca="false">IF(Sheet1!AM119="","",Sheet1!AM119)</f>
        <v/>
      </c>
      <c r="U183" s="661" t="str">
        <f aca="false">IF(T183="","",IF(T183&lt;$C$104,T183+$D$104+$E$104*T183+$F$104*T183^2+$G$104*T183^3,IF(T183&gt;=$C$104,T183+$D$105+$E$105*T183+$F$105*T183^2+$G$105*T183^3+$H$105*T183^4+$I$105*T183^5,"")))</f>
        <v/>
      </c>
      <c r="V183" s="661" t="str">
        <f aca="false">IF(T183="","",IF(T183&lt;$C$109,T183+$D$109+$E$109*T183+$F$109*T183^2+$G$109*T183^3+$H$109*T183^4+$I$109*T183^5,IF(T183&gt;=$C$109,T183+$D$110+$E$110*T183+$F$110*T183^2+$G$110*T183^3+$H$110*T183^4,"")))</f>
        <v/>
      </c>
      <c r="W183" s="661" t="str">
        <f aca="false">IF(T183="","",IF(T183&lt;$C$116,$D$116+$E$116*T183+$F$116*T183^2+$G$116*T183^3,IF(T183&gt;=$C$117,$D$117+$E$117*T183+$F$117*T183^2+$G$117*T183^3+$H$117*T183^4,"")))</f>
        <v/>
      </c>
      <c r="X183" s="661" t="str">
        <f aca="false">IF(T183="","",IF(T183&lt;$C$120,$D$120+$E$120*T183+$F$120*T183^2+$G$120*T183^3,IF(T183&gt;=$C$121,$D$121+$E$121*T183,"")))</f>
        <v/>
      </c>
      <c r="Y183" s="638" t="str">
        <f aca="false">IF(T183="","",IF(T183&lt;$C$124,$D$124+$E$124*T183+$F$124*T183^2,IF(T183&gt;=$C$126,$D$126+$E$126*T183,$D$125+$E$125*T183)))</f>
        <v/>
      </c>
    </row>
    <row r="184" customFormat="false" ht="14.15" hidden="false" customHeight="true" outlineLevel="0" collapsed="false">
      <c r="T184" s="286" t="str">
        <f aca="false">IF(Sheet1!AM120="","",Sheet1!AM120)</f>
        <v/>
      </c>
      <c r="U184" s="661" t="str">
        <f aca="false">IF(T184="","",IF(T184&lt;$C$104,T184+$D$104+$E$104*T184+$F$104*T184^2+$G$104*T184^3,IF(T184&gt;=$C$104,T184+$D$105+$E$105*T184+$F$105*T184^2+$G$105*T184^3+$H$105*T184^4+$I$105*T184^5,"")))</f>
        <v/>
      </c>
      <c r="V184" s="661" t="str">
        <f aca="false">IF(T184="","",IF(T184&lt;$C$109,T184+$D$109+$E$109*T184+$F$109*T184^2+$G$109*T184^3+$H$109*T184^4+$I$109*T184^5,IF(T184&gt;=$C$109,T184+$D$110+$E$110*T184+$F$110*T184^2+$G$110*T184^3+$H$110*T184^4,"")))</f>
        <v/>
      </c>
      <c r="W184" s="661" t="str">
        <f aca="false">IF(T184="","",IF(T184&lt;$C$116,$D$116+$E$116*T184+$F$116*T184^2+$G$116*T184^3,IF(T184&gt;=$C$117,$D$117+$E$117*T184+$F$117*T184^2+$G$117*T184^3+$H$117*T184^4,"")))</f>
        <v/>
      </c>
      <c r="X184" s="661" t="str">
        <f aca="false">IF(T184="","",IF(T184&lt;$C$120,$D$120+$E$120*T184+$F$120*T184^2+$G$120*T184^3,IF(T184&gt;=$C$121,$D$121+$E$121*T184,"")))</f>
        <v/>
      </c>
      <c r="Y184" s="638" t="str">
        <f aca="false">IF(T184="","",IF(T184&lt;$C$124,$D$124+$E$124*T184+$F$124*T184^2,IF(T184&gt;=$C$126,$D$126+$E$126*T184,$D$125+$E$125*T184)))</f>
        <v/>
      </c>
    </row>
    <row r="185" customFormat="false" ht="14.15" hidden="false" customHeight="true" outlineLevel="0" collapsed="false">
      <c r="T185" s="286" t="str">
        <f aca="false">IF(Sheet1!AM121="","",Sheet1!AM121)</f>
        <v/>
      </c>
      <c r="U185" s="661" t="str">
        <f aca="false">IF(T185="","",IF(T185&lt;$C$104,T185+$D$104+$E$104*T185+$F$104*T185^2+$G$104*T185^3,IF(T185&gt;=$C$104,T185+$D$105+$E$105*T185+$F$105*T185^2+$G$105*T185^3+$H$105*T185^4+$I$105*T185^5,"")))</f>
        <v/>
      </c>
      <c r="V185" s="661" t="str">
        <f aca="false">IF(T185="","",IF(T185&lt;$C$109,T185+$D$109+$E$109*T185+$F$109*T185^2+$G$109*T185^3+$H$109*T185^4+$I$109*T185^5,IF(T185&gt;=$C$109,T185+$D$110+$E$110*T185+$F$110*T185^2+$G$110*T185^3+$H$110*T185^4,"")))</f>
        <v/>
      </c>
      <c r="W185" s="661" t="str">
        <f aca="false">IF(T185="","",IF(T185&lt;$C$116,$D$116+$E$116*T185+$F$116*T185^2+$G$116*T185^3,IF(T185&gt;=$C$117,$D$117+$E$117*T185+$F$117*T185^2+$G$117*T185^3+$H$117*T185^4,"")))</f>
        <v/>
      </c>
      <c r="X185" s="661" t="str">
        <f aca="false">IF(T185="","",IF(T185&lt;$C$120,$D$120+$E$120*T185+$F$120*T185^2+$G$120*T185^3,IF(T185&gt;=$C$121,$D$121+$E$121*T185,"")))</f>
        <v/>
      </c>
      <c r="Y185" s="638" t="str">
        <f aca="false">IF(T185="","",IF(T185&lt;$C$124,$D$124+$E$124*T185+$F$124*T185^2,IF(T185&gt;=$C$126,$D$126+$E$126*T185,$D$125+$E$125*T185)))</f>
        <v/>
      </c>
    </row>
    <row r="186" customFormat="false" ht="14.15" hidden="false" customHeight="true" outlineLevel="0" collapsed="false">
      <c r="T186" s="286" t="str">
        <f aca="false">IF(Sheet1!AM122="","",Sheet1!AM122)</f>
        <v/>
      </c>
      <c r="U186" s="661" t="str">
        <f aca="false">IF(T186="","",IF(T186&lt;$C$104,T186+$D$104+$E$104*T186+$F$104*T186^2+$G$104*T186^3,IF(T186&gt;=$C$104,T186+$D$105+$E$105*T186+$F$105*T186^2+$G$105*T186^3+$H$105*T186^4+$I$105*T186^5,"")))</f>
        <v/>
      </c>
      <c r="V186" s="661" t="str">
        <f aca="false">IF(T186="","",IF(T186&lt;$C$109,T186+$D$109+$E$109*T186+$F$109*T186^2+$G$109*T186^3+$H$109*T186^4+$I$109*T186^5,IF(T186&gt;=$C$109,T186+$D$110+$E$110*T186+$F$110*T186^2+$G$110*T186^3+$H$110*T186^4,"")))</f>
        <v/>
      </c>
      <c r="W186" s="661" t="str">
        <f aca="false">IF(T186="","",IF(T186&lt;$C$116,$D$116+$E$116*T186+$F$116*T186^2+$G$116*T186^3,IF(T186&gt;=$C$117,$D$117+$E$117*T186+$F$117*T186^2+$G$117*T186^3+$H$117*T186^4,"")))</f>
        <v/>
      </c>
      <c r="X186" s="661" t="str">
        <f aca="false">IF(T186="","",IF(T186&lt;$C$120,$D$120+$E$120*T186+$F$120*T186^2+$G$120*T186^3,IF(T186&gt;=$C$121,$D$121+$E$121*T186,"")))</f>
        <v/>
      </c>
      <c r="Y186" s="638" t="str">
        <f aca="false">IF(T186="","",IF(T186&lt;$C$124,$D$124+$E$124*T186+$F$124*T186^2,IF(T186&gt;=$C$126,$D$126+$E$126*T186,$D$125+$E$125*T186)))</f>
        <v/>
      </c>
    </row>
    <row r="187" customFormat="false" ht="14.15" hidden="false" customHeight="true" outlineLevel="0" collapsed="false">
      <c r="T187" s="220" t="str">
        <f aca="false">IF(Sheet1!AM123="","",Sheet1!AM123)</f>
        <v/>
      </c>
      <c r="U187" s="661" t="str">
        <f aca="false">IF(T187="","",IF(T187&lt;$C$104,T187+$D$104+$E$104*T187+$F$104*T187^2+$G$104*T187^3,IF(T187&gt;=$C$104,T187+$D$105+$E$105*T187+$F$105*T187^2+$G$105*T187^3+$H$105*T187^4+$I$105*T187^5,"")))</f>
        <v/>
      </c>
      <c r="V187" s="661" t="str">
        <f aca="false">IF(T187="","",IF(T187&lt;$C$109,T187+$D$109+$E$109*T187+$F$109*T187^2+$G$109*T187^3+$H$109*T187^4+$I$109*T187^5,IF(T187&gt;=$C$109,T187+$D$110+$E$110*T187+$F$110*T187^2+$G$110*T187^3+$H$110*T187^4,"")))</f>
        <v/>
      </c>
      <c r="W187" s="661" t="str">
        <f aca="false">IF(T187="","",IF(T187&lt;$C$116,$D$116+$E$116*T187+$F$116*T187^2+$G$116*T187^3,IF(T187&gt;=$C$117,$D$117+$E$117*T187+$F$117*T187^2+$G$117*T187^3+$H$117*T187^4,"")))</f>
        <v/>
      </c>
      <c r="X187" s="661" t="str">
        <f aca="false">IF(T187="","",IF(T187&lt;$C$120,$D$120+$E$120*T187+$F$120*T187^2+$G$120*T187^3,IF(T187&gt;=$C$121,$D$121+$E$121*T187,"")))</f>
        <v/>
      </c>
      <c r="Y187" s="638" t="str">
        <f aca="false">IF(T187="","",IF(T187&lt;$C$124,$D$124+$E$124*T187+$F$124*T187^2,IF(T187&gt;=$C$126,$D$126+$E$126*T187,$D$125+$E$125*T187)))</f>
        <v/>
      </c>
    </row>
    <row r="188" customFormat="false" ht="14.15" hidden="false" customHeight="true" outlineLevel="0" collapsed="false">
      <c r="T188" s="286" t="str">
        <f aca="false">IF(Sheet1!AM124="","",Sheet1!AM124)</f>
        <v/>
      </c>
      <c r="U188" s="661" t="str">
        <f aca="false">IF(T188="","",IF(T188&lt;$C$104,T188+$D$104+$E$104*T188+$F$104*T188^2+$G$104*T188^3,IF(T188&gt;=$C$104,T188+$D$105+$E$105*T188+$F$105*T188^2+$G$105*T188^3+$H$105*T188^4+$I$105*T188^5,"")))</f>
        <v/>
      </c>
      <c r="V188" s="661" t="str">
        <f aca="false">IF(T188="","",IF(T188&lt;$C$109,T188+$D$109+$E$109*T188+$F$109*T188^2+$G$109*T188^3+$H$109*T188^4+$I$109*T188^5,IF(T188&gt;=$C$109,T188+$D$110+$E$110*T188+$F$110*T188^2+$G$110*T188^3+$H$110*T188^4,"")))</f>
        <v/>
      </c>
      <c r="W188" s="661" t="str">
        <f aca="false">IF(T188="","",IF(T188&lt;$C$116,$D$116+$E$116*T188+$F$116*T188^2+$G$116*T188^3,IF(T188&gt;=$C$117,$D$117+$E$117*T188+$F$117*T188^2+$G$117*T188^3+$H$117*T188^4,"")))</f>
        <v/>
      </c>
      <c r="X188" s="661" t="str">
        <f aca="false">IF(T188="","",IF(T188&lt;$C$120,$D$120+$E$120*T188+$F$120*T188^2+$G$120*T188^3,IF(T188&gt;=$C$121,$D$121+$E$121*T188,"")))</f>
        <v/>
      </c>
      <c r="Y188" s="638" t="str">
        <f aca="false">IF(T188="","",IF(T188&lt;$C$124,$D$124+$E$124*T188+$F$124*T188^2,IF(T188&gt;=$C$126,$D$126+$E$126*T188,$D$125+$E$125*T188)))</f>
        <v/>
      </c>
    </row>
    <row r="189" customFormat="false" ht="14.15" hidden="false" customHeight="true" outlineLevel="0" collapsed="false">
      <c r="T189" s="286" t="str">
        <f aca="false">IF(Sheet1!AM125="","",Sheet1!AM125)</f>
        <v/>
      </c>
      <c r="U189" s="661" t="str">
        <f aca="false">IF(T189="","",IF(T189&lt;$C$104,T189+$D$104+$E$104*T189+$F$104*T189^2+$G$104*T189^3,IF(T189&gt;=$C$104,T189+$D$105+$E$105*T189+$F$105*T189^2+$G$105*T189^3+$H$105*T189^4+$I$105*T189^5,"")))</f>
        <v/>
      </c>
      <c r="V189" s="661" t="str">
        <f aca="false">IF(T189="","",IF(T189&lt;$C$109,T189+$D$109+$E$109*T189+$F$109*T189^2+$G$109*T189^3+$H$109*T189^4+$I$109*T189^5,IF(T189&gt;=$C$109,T189+$D$110+$E$110*T189+$F$110*T189^2+$G$110*T189^3+$H$110*T189^4,"")))</f>
        <v/>
      </c>
      <c r="W189" s="661" t="str">
        <f aca="false">IF(T189="","",IF(T189&lt;$C$116,$D$116+$E$116*T189+$F$116*T189^2+$G$116*T189^3,IF(T189&gt;=$C$117,$D$117+$E$117*T189+$F$117*T189^2+$G$117*T189^3+$H$117*T189^4,"")))</f>
        <v/>
      </c>
      <c r="X189" s="661" t="str">
        <f aca="false">IF(T189="","",IF(T189&lt;$C$120,$D$120+$E$120*T189+$F$120*T189^2+$G$120*T189^3,IF(T189&gt;=$C$121,$D$121+$E$121*T189,"")))</f>
        <v/>
      </c>
      <c r="Y189" s="638" t="str">
        <f aca="false">IF(T189="","",IF(T189&lt;$C$124,$D$124+$E$124*T189+$F$124*T189^2,IF(T189&gt;=$C$126,$D$126+$E$126*T189,$D$125+$E$125*T189)))</f>
        <v/>
      </c>
    </row>
    <row r="190" customFormat="false" ht="14.15" hidden="false" customHeight="true" outlineLevel="0" collapsed="false">
      <c r="T190" s="286" t="str">
        <f aca="false">IF(Sheet1!AM126="","",Sheet1!AM126)</f>
        <v/>
      </c>
      <c r="U190" s="661" t="str">
        <f aca="false">IF(T190="","",IF(T190&lt;$C$104,T190+$D$104+$E$104*T190+$F$104*T190^2+$G$104*T190^3,IF(T190&gt;=$C$104,T190+$D$105+$E$105*T190+$F$105*T190^2+$G$105*T190^3+$H$105*T190^4+$I$105*T190^5,"")))</f>
        <v/>
      </c>
      <c r="V190" s="661" t="str">
        <f aca="false">IF(T190="","",IF(T190&lt;$C$109,T190+$D$109+$E$109*T190+$F$109*T190^2+$G$109*T190^3+$H$109*T190^4+$I$109*T190^5,IF(T190&gt;=$C$109,T190+$D$110+$E$110*T190+$F$110*T190^2+$G$110*T190^3+$H$110*T190^4,"")))</f>
        <v/>
      </c>
      <c r="W190" s="661" t="str">
        <f aca="false">IF(T190="","",IF(T190&lt;$C$116,$D$116+$E$116*T190+$F$116*T190^2+$G$116*T190^3,IF(T190&gt;=$C$117,$D$117+$E$117*T190+$F$117*T190^2+$G$117*T190^3+$H$117*T190^4,"")))</f>
        <v/>
      </c>
      <c r="X190" s="661" t="str">
        <f aca="false">IF(T190="","",IF(T190&lt;$C$120,$D$120+$E$120*T190+$F$120*T190^2+$G$120*T190^3,IF(T190&gt;=$C$121,$D$121+$E$121*T190,"")))</f>
        <v/>
      </c>
      <c r="Y190" s="638" t="str">
        <f aca="false">IF(T190="","",IF(T190&lt;$C$124,$D$124+$E$124*T190+$F$124*T190^2,IF(T190&gt;=$C$126,$D$126+$E$126*T190,$D$125+$E$125*T190)))</f>
        <v/>
      </c>
    </row>
    <row r="191" customFormat="false" ht="14.15" hidden="false" customHeight="true" outlineLevel="0" collapsed="false">
      <c r="T191" s="286" t="str">
        <f aca="false">IF(Sheet1!AM127="","",Sheet1!AM127)</f>
        <v/>
      </c>
      <c r="U191" s="661" t="str">
        <f aca="false">IF(T191="","",IF(T191&lt;$C$104,T191+$D$104+$E$104*T191+$F$104*T191^2+$G$104*T191^3,IF(T191&gt;=$C$104,T191+$D$105+$E$105*T191+$F$105*T191^2+$G$105*T191^3+$H$105*T191^4+$I$105*T191^5,"")))</f>
        <v/>
      </c>
      <c r="V191" s="661" t="str">
        <f aca="false">IF(T191="","",IF(T191&lt;$C$109,T191+$D$109+$E$109*T191+$F$109*T191^2+$G$109*T191^3+$H$109*T191^4+$I$109*T191^5,IF(T191&gt;=$C$109,T191+$D$110+$E$110*T191+$F$110*T191^2+$G$110*T191^3+$H$110*T191^4,"")))</f>
        <v/>
      </c>
      <c r="W191" s="661" t="str">
        <f aca="false">IF(T191="","",IF(T191&lt;$C$116,$D$116+$E$116*T191+$F$116*T191^2+$G$116*T191^3,IF(T191&gt;=$C$117,$D$117+$E$117*T191+$F$117*T191^2+$G$117*T191^3+$H$117*T191^4,"")))</f>
        <v/>
      </c>
      <c r="X191" s="661" t="str">
        <f aca="false">IF(T191="","",IF(T191&lt;$C$120,$D$120+$E$120*T191+$F$120*T191^2+$G$120*T191^3,IF(T191&gt;=$C$121,$D$121+$E$121*T191,"")))</f>
        <v/>
      </c>
      <c r="Y191" s="638" t="str">
        <f aca="false">IF(T191="","",IF(T191&lt;$C$124,$D$124+$E$124*T191+$F$124*T191^2,IF(T191&gt;=$C$126,$D$126+$E$126*T191,$D$125+$E$125*T191)))</f>
        <v/>
      </c>
    </row>
    <row r="192" customFormat="false" ht="14.15" hidden="false" customHeight="true" outlineLevel="0" collapsed="false">
      <c r="T192" s="286" t="str">
        <f aca="false">IF(Sheet1!AM128="","",Sheet1!AM128)</f>
        <v/>
      </c>
      <c r="U192" s="661" t="str">
        <f aca="false">IF(T192="","",IF(T192&lt;$C$104,T192+$D$104+$E$104*T192+$F$104*T192^2+$G$104*T192^3,IF(T192&gt;=$C$104,T192+$D$105+$E$105*T192+$F$105*T192^2+$G$105*T192^3+$H$105*T192^4+$I$105*T192^5,"")))</f>
        <v/>
      </c>
      <c r="V192" s="661" t="str">
        <f aca="false">IF(T192="","",IF(T192&lt;$C$109,T192+$D$109+$E$109*T192+$F$109*T192^2+$G$109*T192^3+$H$109*T192^4+$I$109*T192^5,IF(T192&gt;=$C$109,T192+$D$110+$E$110*T192+$F$110*T192^2+$G$110*T192^3+$H$110*T192^4,"")))</f>
        <v/>
      </c>
      <c r="W192" s="661" t="str">
        <f aca="false">IF(T192="","",IF(T192&lt;$C$116,$D$116+$E$116*T192+$F$116*T192^2+$G$116*T192^3,IF(T192&gt;=$C$117,$D$117+$E$117*T192+$F$117*T192^2+$G$117*T192^3+$H$117*T192^4,"")))</f>
        <v/>
      </c>
      <c r="X192" s="661" t="str">
        <f aca="false">IF(T192="","",IF(T192&lt;$C$120,$D$120+$E$120*T192+$F$120*T192^2+$G$120*T192^3,IF(T192&gt;=$C$121,$D$121+$E$121*T192,"")))</f>
        <v/>
      </c>
      <c r="Y192" s="638" t="str">
        <f aca="false">IF(T192="","",IF(T192&lt;$C$124,$D$124+$E$124*T192+$F$124*T192^2,IF(T192&gt;=$C$126,$D$126+$E$126*T192,$D$125+$E$125*T192)))</f>
        <v/>
      </c>
    </row>
    <row r="193" customFormat="false" ht="14.15" hidden="false" customHeight="true" outlineLevel="0" collapsed="false">
      <c r="T193" s="286" t="str">
        <f aca="false">IF(Sheet1!AM129="","",Sheet1!AM129)</f>
        <v/>
      </c>
      <c r="U193" s="661" t="str">
        <f aca="false">IF(T193="","",IF(T193&lt;$C$104,T193+$D$104+$E$104*T193+$F$104*T193^2+$G$104*T193^3,IF(T193&gt;=$C$104,T193+$D$105+$E$105*T193+$F$105*T193^2+$G$105*T193^3+$H$105*T193^4+$I$105*T193^5,"")))</f>
        <v/>
      </c>
      <c r="V193" s="661" t="str">
        <f aca="false">IF(T193="","",IF(T193&lt;$C$109,T193+$D$109+$E$109*T193+$F$109*T193^2+$G$109*T193^3+$H$109*T193^4+$I$109*T193^5,IF(T193&gt;=$C$109,T193+$D$110+$E$110*T193+$F$110*T193^2+$G$110*T193^3+$H$110*T193^4,"")))</f>
        <v/>
      </c>
      <c r="W193" s="661" t="str">
        <f aca="false">IF(T193="","",IF(T193&lt;$C$116,$D$116+$E$116*T193+$F$116*T193^2+$G$116*T193^3,IF(T193&gt;=$C$117,$D$117+$E$117*T193+$F$117*T193^2+$G$117*T193^3+$H$117*T193^4,"")))</f>
        <v/>
      </c>
      <c r="X193" s="661" t="str">
        <f aca="false">IF(T193="","",IF(T193&lt;$C$120,$D$120+$E$120*T193+$F$120*T193^2+$G$120*T193^3,IF(T193&gt;=$C$121,$D$121+$E$121*T193,"")))</f>
        <v/>
      </c>
      <c r="Y193" s="638" t="str">
        <f aca="false">IF(T193="","",IF(T193&lt;$C$124,$D$124+$E$124*T193+$F$124*T193^2,IF(T193&gt;=$C$126,$D$126+$E$126*T193,$D$125+$E$125*T193)))</f>
        <v/>
      </c>
    </row>
    <row r="194" customFormat="false" ht="14.15" hidden="false" customHeight="true" outlineLevel="0" collapsed="false">
      <c r="T194" s="322" t="str">
        <f aca="false">IF(Sheet1!AM130="","",Sheet1!AM130)</f>
        <v/>
      </c>
      <c r="U194" s="661" t="str">
        <f aca="false">IF(T194="","",IF(T194&lt;$C$104,T194+$D$104+$E$104*T194+$F$104*T194^2+$G$104*T194^3,IF(T194&gt;=$C$104,T194+$D$105+$E$105*T194+$F$105*T194^2+$G$105*T194^3+$H$105*T194^4+$I$105*T194^5,"")))</f>
        <v/>
      </c>
      <c r="V194" s="661" t="str">
        <f aca="false">IF(T194="","",IF(T194&lt;$C$109,T194+$D$109+$E$109*T194+$F$109*T194^2+$G$109*T194^3+$H$109*T194^4+$I$109*T194^5,IF(T194&gt;=$C$109,T194+$D$110+$E$110*T194+$F$110*T194^2+$G$110*T194^3+$H$110*T194^4,"")))</f>
        <v/>
      </c>
      <c r="W194" s="661" t="str">
        <f aca="false">IF(T194="","",IF(T194&lt;$C$116,$D$116+$E$116*T194+$F$116*T194^2+$G$116*T194^3,IF(T194&gt;=$C$117,$D$117+$E$117*T194+$F$117*T194^2+$G$117*T194^3+$H$117*T194^4,"")))</f>
        <v/>
      </c>
      <c r="X194" s="661" t="str">
        <f aca="false">IF(T194="","",IF(T194&lt;$C$120,$D$120+$E$120*T194+$F$120*T194^2+$G$120*T194^3,IF(T194&gt;=$C$121,$D$121+$E$121*T194,"")))</f>
        <v/>
      </c>
      <c r="Y194" s="638" t="str">
        <f aca="false">IF(T194="","",IF(T194&lt;$C$124,$D$124+$E$124*T194+$F$124*T194^2,IF(T194&gt;=$C$126,$D$126+$E$126*T194,$D$125+$E$125*T194)))</f>
        <v/>
      </c>
    </row>
  </sheetData>
  <mergeCells count="13">
    <mergeCell ref="B2:J2"/>
    <mergeCell ref="L2:T2"/>
    <mergeCell ref="V2:AD2"/>
    <mergeCell ref="B26:L26"/>
    <mergeCell ref="O26:AA26"/>
    <mergeCell ref="B51:Z51"/>
    <mergeCell ref="U72:V72"/>
    <mergeCell ref="W72:Y72"/>
    <mergeCell ref="G98:I98"/>
    <mergeCell ref="B155:C155"/>
    <mergeCell ref="D155:E155"/>
    <mergeCell ref="F155:G155"/>
    <mergeCell ref="H155:I155"/>
  </mergeCells>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W40"/>
  <sheetViews>
    <sheetView showFormulas="false" showGridLines="true" showRowColHeaders="true" showZeros="true" rightToLeft="false" tabSelected="false" showOutlineSymbols="true" defaultGridColor="false" view="normal" topLeftCell="A1" colorId="26" zoomScale="75" zoomScaleNormal="75" zoomScalePageLayoutView="100" workbookViewId="0">
      <selection pane="topLeft" activeCell="F20" activeCellId="0" sqref="F20"/>
    </sheetView>
  </sheetViews>
  <sheetFormatPr defaultRowHeight="15.8" zeroHeight="false" outlineLevelRow="0" outlineLevelCol="0"/>
  <cols>
    <col collapsed="false" customWidth="true" hidden="false" outlineLevel="0" max="1025" min="1" style="84" width="10.5"/>
  </cols>
  <sheetData>
    <row r="1" customFormat="false" ht="15.8" hidden="false" customHeight="false" outlineLevel="0" collapsed="false">
      <c r="A1" s="662" t="n">
        <f aca="false">Sheet1!AH10</f>
        <v>24</v>
      </c>
      <c r="B1" s="24" t="s">
        <v>230</v>
      </c>
      <c r="I1" s="662" t="n">
        <f aca="false">Sheet1!AH57</f>
        <v>28</v>
      </c>
      <c r="J1" s="24" t="s">
        <v>230</v>
      </c>
      <c r="Q1" s="662" t="n">
        <f aca="false">Sheet1!AH91</f>
        <v>28</v>
      </c>
      <c r="R1" s="24" t="s">
        <v>230</v>
      </c>
    </row>
    <row r="2" customFormat="false" ht="15.8" hidden="false" customHeight="false" outlineLevel="0" collapsed="false">
      <c r="A2" s="663" t="s">
        <v>665</v>
      </c>
      <c r="B2" s="664" t="s">
        <v>666</v>
      </c>
      <c r="C2" s="664" t="s">
        <v>667</v>
      </c>
      <c r="D2" s="664" t="s">
        <v>668</v>
      </c>
      <c r="E2" s="664" t="s">
        <v>230</v>
      </c>
      <c r="G2" s="664" t="e">
        <f aca="false">"HVL @"&amp;ROUND(E3,2)&amp;" kVp"</f>
        <v>#VALUE!</v>
      </c>
      <c r="I2" s="663" t="s">
        <v>665</v>
      </c>
      <c r="J2" s="664" t="s">
        <v>666</v>
      </c>
      <c r="K2" s="664" t="s">
        <v>667</v>
      </c>
      <c r="L2" s="664" t="s">
        <v>668</v>
      </c>
      <c r="M2" s="664" t="s">
        <v>230</v>
      </c>
      <c r="O2" s="664" t="e">
        <f aca="false">"HVL @"&amp;ROUND(M3,2)&amp;" kVp"</f>
        <v>#VALUE!</v>
      </c>
      <c r="Q2" s="663" t="s">
        <v>665</v>
      </c>
      <c r="R2" s="664" t="s">
        <v>666</v>
      </c>
      <c r="S2" s="664" t="s">
        <v>667</v>
      </c>
      <c r="T2" s="664" t="s">
        <v>668</v>
      </c>
      <c r="U2" s="664" t="s">
        <v>230</v>
      </c>
      <c r="W2" s="664" t="e">
        <f aca="false">"HVL @"&amp;ROUND(U3,2)&amp;" kVp"</f>
        <v>#VALUE!</v>
      </c>
    </row>
    <row r="3" customFormat="false" ht="15.8" hidden="false" customHeight="false" outlineLevel="0" collapsed="false">
      <c r="A3" s="665" t="n">
        <f aca="false">Sheet1!AJ10</f>
        <v>0</v>
      </c>
      <c r="B3" s="666" t="str">
        <f aca="false">IF(MIN(Sheet1!AO10:AO11)=0,"",AVERAGE(Sheet1!AO10:AO11))</f>
        <v/>
      </c>
      <c r="C3" s="667" t="str">
        <f aca="false">IF(B3="","",ABS(B3-B3/2))</f>
        <v/>
      </c>
      <c r="D3" s="668" t="str">
        <f aca="false">IF(OR(B3="",B4=""),"",IF(ABS(B3-B3/2)=SMALL(C3:C6,1),A3,IF(ABS(B4-B3/2)=SMALL(C3:C6,1),A4,IF(ABS(B5-B3/2)=SMALL(C3:C6,1),A5,IF(ABS(B6-B3/2)=SMALL(C3:C6,1),A6,"")))))</f>
        <v/>
      </c>
      <c r="E3" s="669" t="str">
        <f aca="false">IF(OR(Sheet1!AM10="",Sheet1!AM11=""),"",AVERAGE(Sheet1!AM10:AM11))</f>
        <v/>
      </c>
      <c r="G3" s="670" t="str">
        <f aca="false">IF(OR(MIN(D3:D4)=0,MIN(D7:D8)=0),"",TREND(D3:D4,E7:E8,LN(B3/2)))</f>
        <v/>
      </c>
      <c r="I3" s="665" t="n">
        <f aca="false">Sheet1!AJ57</f>
        <v>0</v>
      </c>
      <c r="J3" s="666" t="str">
        <f aca="false">IF(MIN(Sheet1!AO57:AO58)=0,"",AVERAGE(Sheet1!AO57:AO58))</f>
        <v/>
      </c>
      <c r="K3" s="667" t="str">
        <f aca="false">IF(J3="","",ABS(J3-J3/2))</f>
        <v/>
      </c>
      <c r="L3" s="668" t="str">
        <f aca="false">IF(OR(J3="",J4=""),"",IF(ABS(J3-J3/2)=SMALL(K3:K6,1),I3,IF(ABS(J4-J3/2)=SMALL(K3:K6,1),I4,IF(ABS(J5-J3/2)=SMALL(K3:K6,1),I5,IF(ABS(J6-J3/2)=SMALL(K3:K6,1),I6,"")))))</f>
        <v/>
      </c>
      <c r="M3" s="669" t="str">
        <f aca="false">IF(OR(Sheet1!AM57="",Sheet1!AM58=""),"",AVERAGE(Sheet1!AM57:AM58))</f>
        <v/>
      </c>
      <c r="O3" s="670" t="str">
        <f aca="false">IF(OR(MIN(L3:L4)=0,MIN(L7:L8)=0),"",TREND(L3:L4,M7:M8,LN(J3/2)))</f>
        <v/>
      </c>
      <c r="Q3" s="665" t="n">
        <f aca="false">Sheet1!AJ91</f>
        <v>0</v>
      </c>
      <c r="R3" s="666" t="str">
        <f aca="false">IF(MIN(Sheet1!AO91:AO92)=0,"",AVERAGE(Sheet1!AO91:AO92))</f>
        <v/>
      </c>
      <c r="S3" s="667" t="str">
        <f aca="false">IF(R3="","",ABS(R3-R3/2))</f>
        <v/>
      </c>
      <c r="T3" s="668" t="str">
        <f aca="false">IF(OR(R3="",R4=""),"",IF(ABS(R3-R3/2)=SMALL(S3:S6,1),Q3,IF(ABS(R4-R3/2)=SMALL(S3:S6,1),Q4,IF(ABS(R5-R3/2)=SMALL(S3:S6,1),Q5,IF(ABS(R6-R3/2)=SMALL(S3:S6,1),Q6,"")))))</f>
        <v/>
      </c>
      <c r="U3" s="669" t="str">
        <f aca="false">IF(OR(Sheet1!AM91="",Sheet1!AM92=""),"",AVERAGE(Sheet1!AM91:AM92))</f>
        <v/>
      </c>
      <c r="W3" s="670" t="str">
        <f aca="false">IF(OR(MIN(T3:T4)=0,MIN(T7:T8)=0),"",TREND(T3:T4,U7:U8,LN(R3/2)))</f>
        <v/>
      </c>
    </row>
    <row r="4" customFormat="false" ht="15.8" hidden="false" customHeight="false" outlineLevel="0" collapsed="false">
      <c r="A4" s="665" t="n">
        <f aca="false">Sheet1!AJ12</f>
        <v>0.3</v>
      </c>
      <c r="B4" s="666" t="str">
        <f aca="false">IF(MIN(Sheet1!AO12:AO13)=0,"",AVERAGE(Sheet1!AO12:AO13))</f>
        <v/>
      </c>
      <c r="C4" s="667" t="str">
        <f aca="false">IF(B4="","",ABS(B4-B3/2))</f>
        <v/>
      </c>
      <c r="D4" s="667" t="str">
        <f aca="false">IF(OR(B3="",B4=""),"",IF(ABS(B3-B3/2)=SMALL(C3:C6,2),A3,IF(ABS(B4-B3/2)=SMALL(C3:C6,2),A4,IF(ABS(B5-B3/2)=SMALL(C3:C6,2),A5,IF(ABS(B6-B3/2)=SMALL(C3:C6,2),A6,"")))))</f>
        <v/>
      </c>
      <c r="E4" s="671"/>
      <c r="I4" s="665" t="n">
        <f aca="false">Sheet1!AJ60</f>
        <v>0.4</v>
      </c>
      <c r="J4" s="666" t="str">
        <f aca="false">IF(MIN(Sheet1!AO59:AO60)=0,"",AVERAGE(Sheet1!AO59:AO60))</f>
        <v/>
      </c>
      <c r="K4" s="667" t="str">
        <f aca="false">IF(J4="","",ABS(J4-J3/2))</f>
        <v/>
      </c>
      <c r="L4" s="667" t="str">
        <f aca="false">IF(OR(J3="",J4=""),"",IF(ABS(J3-J3/2)=SMALL(K3:K6,2),I3,IF(ABS(J4-J3/2)=SMALL(K3:K6,2),I4,IF(ABS(J5-J3/2)=SMALL(K3:K6,2),I5,IF(ABS(J6-J3/2)=SMALL(K3:K6,2),I6,"")))))</f>
        <v/>
      </c>
      <c r="M4" s="671"/>
      <c r="Q4" s="665" t="n">
        <f aca="false">Sheet1!AJ93</f>
        <v>0.4</v>
      </c>
      <c r="R4" s="666" t="str">
        <f aca="false">IF(MIN(Sheet1!AO93:AO94)=0,"",AVERAGE(Sheet1!AO93:AO94))</f>
        <v/>
      </c>
      <c r="S4" s="667" t="str">
        <f aca="false">IF(R4="","",ABS(R4-R3/2))</f>
        <v/>
      </c>
      <c r="T4" s="667" t="str">
        <f aca="false">IF(OR(R3="",R4=""),"",IF(ABS(R3-R3/2)=SMALL(S3:S6,2),Q3,IF(ABS(R4-R3/2)=SMALL(S3:S6,2),Q4,IF(ABS(R5-R3/2)=SMALL(S3:S6,2),Q5,IF(ABS(R6-R3/2)=SMALL(S3:S6,2),Q6,"")))))</f>
        <v/>
      </c>
      <c r="U4" s="671"/>
    </row>
    <row r="5" customFormat="false" ht="15.8" hidden="false" customHeight="false" outlineLevel="0" collapsed="false">
      <c r="A5" s="672" t="str">
        <f aca="false">IF(AND(Sheet1!AM14="",Sheet1!AM16=""),"",IF(Sheet1!AM14&lt;&gt;"",Sheet1!AJ14,Sheet1!AJ16))</f>
        <v/>
      </c>
      <c r="B5" s="666" t="str">
        <f aca="false">IF(AND(Sheet1!AM14="",Sheet1!AM16=""),"",IF(Sheet1!AM14&lt;&gt;"",AVERAGE(Sheet1!AO14:AO15),AVERAGE(Sheet1!AO16:AO17)))</f>
        <v/>
      </c>
      <c r="C5" s="667" t="str">
        <f aca="false">IF(B5="","",ABS(B5-B3/2))</f>
        <v/>
      </c>
      <c r="D5" s="673"/>
      <c r="E5" s="673"/>
      <c r="I5" s="672" t="str">
        <f aca="false">IF(AND(Sheet1!AM62="",Sheet1!AM64=""),"",IF(Sheet1!AM62&lt;&gt;"",Sheet1!AJ62,Sheet1!AJ64))</f>
        <v/>
      </c>
      <c r="J5" s="666" t="str">
        <f aca="false">IF(AND(Sheet1!AM61="",Sheet1!AM63=""),"",IF(Sheet1!AM61&lt;&gt;"",AVERAGE(Sheet1!AO61:AO62),AVERAGE(Sheet1!AO63:AO64)))</f>
        <v/>
      </c>
      <c r="K5" s="667" t="str">
        <f aca="false">IF(J5="","",ABS(J5-J3/2))</f>
        <v/>
      </c>
      <c r="L5" s="673"/>
      <c r="M5" s="673"/>
      <c r="Q5" s="672" t="str">
        <f aca="false">IF(AND(Sheet1!AM95="",Sheet1!AM97=""),"",IF(Sheet1!AM95&lt;&gt;"",Sheet1!AJ95,Sheet1!AJ97))</f>
        <v/>
      </c>
      <c r="R5" s="666" t="str">
        <f aca="false">IF(AND(Sheet1!AM95="",Sheet1!AM97=""),"",IF(Sheet1!AM95&lt;&gt;"",AVERAGE(Sheet1!AO95:AO96),AVERAGE(Sheet1!AO97:AO98)))</f>
        <v/>
      </c>
      <c r="S5" s="667" t="str">
        <f aca="false">IF(R5="","",ABS(R5-R3/2))</f>
        <v/>
      </c>
      <c r="T5" s="673"/>
      <c r="U5" s="673"/>
    </row>
    <row r="6" customFormat="false" ht="15.8" hidden="false" customHeight="false" outlineLevel="0" collapsed="false">
      <c r="A6" s="672" t="str">
        <f aca="false">IF(OR(Sheet1!AM16="",AND(Sheet1!AM14="",Sheet1!AM16&lt;&gt;"")),"",Sheet1!AJ16)</f>
        <v/>
      </c>
      <c r="B6" s="666" t="str">
        <f aca="false">IF(OR(Sheet1!AM16="",AND(Sheet1!AM14="",Sheet1!AM16&lt;&gt;"")),"",AVERAGE(Sheet1!AO16:AO17))</f>
        <v/>
      </c>
      <c r="C6" s="667" t="str">
        <f aca="false">IF(B6="","",ABS(B6-B3/2))</f>
        <v/>
      </c>
      <c r="D6" s="664" t="s">
        <v>669</v>
      </c>
      <c r="E6" s="664" t="s">
        <v>670</v>
      </c>
      <c r="I6" s="672" t="str">
        <f aca="false">IF(OR(Sheet1!AM64="",AND(Sheet1!AM62="",Sheet1!AM64&lt;&gt;"")),"",Sheet1!AJ64)</f>
        <v/>
      </c>
      <c r="J6" s="666" t="str">
        <f aca="false">IF(OR(Sheet1!AM63="",AND(Sheet1!AM61="",Sheet1!AM63&lt;&gt;"")),"",AVERAGE(Sheet1!AO63:AO64))</f>
        <v/>
      </c>
      <c r="K6" s="667" t="str">
        <f aca="false">IF(J6="","",ABS(J6-J3/2))</f>
        <v/>
      </c>
      <c r="L6" s="664" t="s">
        <v>669</v>
      </c>
      <c r="M6" s="664" t="s">
        <v>670</v>
      </c>
      <c r="Q6" s="672" t="str">
        <f aca="false">IF(OR(Sheet1!AM97="",AND(Sheet1!AM95="",Sheet1!AM97&lt;&gt;"")),"",Sheet1!AJ97)</f>
        <v/>
      </c>
      <c r="R6" s="666" t="str">
        <f aca="false">IF(OR(Sheet1!AM97="",AND(Sheet1!AM95="",Sheet1!AM97&lt;&gt;"")),"",AVERAGE(Sheet1!AO97:AO98))</f>
        <v/>
      </c>
      <c r="S6" s="667" t="str">
        <f aca="false">IF(R6="","",ABS(R6-R3/2))</f>
        <v/>
      </c>
      <c r="T6" s="664" t="s">
        <v>669</v>
      </c>
      <c r="U6" s="664" t="s">
        <v>670</v>
      </c>
    </row>
    <row r="7" customFormat="false" ht="15.8" hidden="false" customHeight="false" outlineLevel="0" collapsed="false">
      <c r="A7" s="674" t="str">
        <f aca="false">G3</f>
        <v/>
      </c>
      <c r="B7" s="675" t="str">
        <f aca="false">IF(G3="","",EXP(TREND(E7:E8,D3:D4,A7)))</f>
        <v/>
      </c>
      <c r="D7" s="668" t="str">
        <f aca="false">IF(OR(B3="",B4=""),"",IF(A3=D3,B3,IF(A4=D3,B4,IF(A5=D3,B5,IF(A6=D3,B6)))))</f>
        <v/>
      </c>
      <c r="E7" s="676" t="str">
        <f aca="false">IF(D7="","",LN(D7))</f>
        <v/>
      </c>
      <c r="I7" s="674" t="str">
        <f aca="false">O3</f>
        <v/>
      </c>
      <c r="J7" s="675" t="str">
        <f aca="false">IF(O3="","",EXP(TREND(M7:M8,L3:L4,I7)))</f>
        <v/>
      </c>
      <c r="L7" s="668" t="str">
        <f aca="false">IF(OR(J3="",J4=""),"",IF(I3=L3,J3,IF(I4=L3,J4,IF(I5=L3,J5,IF(I6=L3,J6)))))</f>
        <v/>
      </c>
      <c r="M7" s="676" t="str">
        <f aca="false">IF(L7="","",LN(L7))</f>
        <v/>
      </c>
      <c r="Q7" s="674" t="str">
        <f aca="false">W3</f>
        <v/>
      </c>
      <c r="R7" s="675" t="str">
        <f aca="false">IF(W3="","",EXP(TREND(U7:U8,T3:T4,Q7)))</f>
        <v/>
      </c>
      <c r="T7" s="668" t="str">
        <f aca="false">IF(OR(R3="",R4=""),"",IF(Q3=T3,R3,IF(Q4=T3,R4,IF(Q5=T3,R5,IF(Q6=T3,R6)))))</f>
        <v/>
      </c>
      <c r="U7" s="676" t="str">
        <f aca="false">IF(T7="","",LN(T7))</f>
        <v/>
      </c>
    </row>
    <row r="8" customFormat="false" ht="15.8" hidden="false" customHeight="false" outlineLevel="0" collapsed="false">
      <c r="D8" s="667" t="str">
        <f aca="false">IF(OR(B3="",B4=""),"",IF(A3=D4,B3,IF(A4=D4,B4,IF(A5=D4,B5,IF(A6=D4,B6)))))</f>
        <v/>
      </c>
      <c r="E8" s="677" t="str">
        <f aca="false">IF(D8="","",LN(D8))</f>
        <v/>
      </c>
      <c r="L8" s="667" t="str">
        <f aca="false">IF(OR(J3="",J4=""),"",IF(I3=L4,J3,IF(I4=L4,J4,IF(I5=L4,J5,IF(I6=L4,J6)))))</f>
        <v/>
      </c>
      <c r="M8" s="677" t="str">
        <f aca="false">IF(L8="","",LN(L8))</f>
        <v/>
      </c>
      <c r="T8" s="667" t="str">
        <f aca="false">IF(OR(R3="",R4=""),"",IF(Q3=T4,R3,IF(Q4=T4,R4,IF(Q5=T4,R5,IF(Q6=T4,R6)))))</f>
        <v/>
      </c>
      <c r="U8" s="677" t="str">
        <f aca="false">IF(T8="","",LN(T8))</f>
        <v/>
      </c>
    </row>
    <row r="9" customFormat="false" ht="15.8" hidden="false" customHeight="false" outlineLevel="0" collapsed="false">
      <c r="A9" s="662" t="n">
        <f aca="false">Sheet1!AH18</f>
        <v>25</v>
      </c>
      <c r="B9" s="24" t="s">
        <v>230</v>
      </c>
      <c r="I9" s="662" t="n">
        <f aca="false">Sheet1!AH65</f>
        <v>30</v>
      </c>
      <c r="J9" s="24" t="s">
        <v>230</v>
      </c>
      <c r="Q9" s="662" t="n">
        <f aca="false">Sheet1!AH99</f>
        <v>30</v>
      </c>
      <c r="R9" s="24" t="s">
        <v>230</v>
      </c>
    </row>
    <row r="10" customFormat="false" ht="15.8" hidden="false" customHeight="false" outlineLevel="0" collapsed="false">
      <c r="A10" s="663" t="s">
        <v>665</v>
      </c>
      <c r="B10" s="664" t="s">
        <v>666</v>
      </c>
      <c r="C10" s="664" t="s">
        <v>667</v>
      </c>
      <c r="D10" s="664" t="s">
        <v>668</v>
      </c>
      <c r="E10" s="664" t="s">
        <v>230</v>
      </c>
      <c r="G10" s="664" t="e">
        <f aca="false">"HVL @"&amp;ROUND(E11,2)&amp;" kVp"</f>
        <v>#VALUE!</v>
      </c>
      <c r="I10" s="663" t="s">
        <v>665</v>
      </c>
      <c r="J10" s="664" t="s">
        <v>666</v>
      </c>
      <c r="K10" s="664" t="s">
        <v>667</v>
      </c>
      <c r="L10" s="664" t="s">
        <v>668</v>
      </c>
      <c r="M10" s="664" t="s">
        <v>230</v>
      </c>
      <c r="O10" s="664" t="e">
        <f aca="false">"HVL @"&amp;ROUND(M11,2)&amp;" kVp"</f>
        <v>#VALUE!</v>
      </c>
      <c r="Q10" s="663" t="s">
        <v>665</v>
      </c>
      <c r="R10" s="664" t="s">
        <v>666</v>
      </c>
      <c r="S10" s="664" t="s">
        <v>667</v>
      </c>
      <c r="T10" s="664" t="s">
        <v>668</v>
      </c>
      <c r="U10" s="664" t="s">
        <v>230</v>
      </c>
      <c r="W10" s="664" t="e">
        <f aca="false">"HVL @"&amp;ROUND(U11,2)&amp;" kVp"</f>
        <v>#VALUE!</v>
      </c>
    </row>
    <row r="11" customFormat="false" ht="15.8" hidden="false" customHeight="false" outlineLevel="0" collapsed="false">
      <c r="A11" s="665" t="n">
        <f aca="false">Sheet1!AJ18</f>
        <v>0</v>
      </c>
      <c r="B11" s="666" t="str">
        <f aca="false">IF(MIN(Sheet1!AO18:AO19)=0,"",AVERAGE(Sheet1!AO18:AO19))</f>
        <v/>
      </c>
      <c r="C11" s="667" t="str">
        <f aca="false">IF(B11="","",ABS(B11-B11/2))</f>
        <v/>
      </c>
      <c r="D11" s="668" t="str">
        <f aca="false">IF(OR(B11="",B12=""),"",IF(ABS(B11-B11/2)=SMALL(C11:C14,1),A11,IF(ABS(B12-B11/2)=SMALL(C11:C14,1),A12,IF(ABS(B13-B11/2)=SMALL(C11:C14,1),A13,IF(ABS(B14-B11/2)=SMALL(C11:C14,1),A14,"")))))</f>
        <v/>
      </c>
      <c r="E11" s="669" t="str">
        <f aca="false">IF(OR(Sheet1!AM18="",Sheet1!AM19=""),"",AVERAGE(Sheet1!AM18:AM19))</f>
        <v/>
      </c>
      <c r="G11" s="670" t="str">
        <f aca="false">IF(OR(MIN(D11:D12)=0,MIN(D15:D16)=0),"",TREND(D11:D12,E15:E16,LN(B11/2)))</f>
        <v/>
      </c>
      <c r="I11" s="665" t="n">
        <f aca="false">Sheet1!AJ65</f>
        <v>0</v>
      </c>
      <c r="J11" s="666" t="str">
        <f aca="false">IF(MIN(Sheet1!AO65:AO66)=0,"",AVERAGE(Sheet1!AO65:AO66))</f>
        <v/>
      </c>
      <c r="K11" s="667" t="str">
        <f aca="false">IF(J11="","",ABS(J11-J11/2))</f>
        <v/>
      </c>
      <c r="L11" s="668" t="str">
        <f aca="false">IF(OR(J11="",J12=""),"",IF(ABS(J11-J11/2)=SMALL(K11:K14,1),I11,IF(ABS(J12-J11/2)=SMALL(K11:K14,1),I12,IF(ABS(J13-J11/2)=SMALL(K11:K14,1),I13,IF(ABS(J14-J11/2)=SMALL(K11:K14,1),I14,"")))))</f>
        <v/>
      </c>
      <c r="M11" s="669" t="str">
        <f aca="false">IF(OR(Sheet1!AM65="",Sheet1!AM66=""),"",AVERAGE(Sheet1!AM65:AM66))</f>
        <v/>
      </c>
      <c r="O11" s="670" t="str">
        <f aca="false">IF(OR(MIN(L11:L12)=0,MIN(L15:L16)=0),"",TREND(L11:L12,M15:M16,LN(J11/2)))</f>
        <v/>
      </c>
      <c r="Q11" s="665" t="n">
        <f aca="false">Sheet1!AJ99</f>
        <v>0</v>
      </c>
      <c r="R11" s="666" t="str">
        <f aca="false">IF(MIN(Sheet1!AO99:AO100)=0,"",AVERAGE(Sheet1!AO99:AO100))</f>
        <v/>
      </c>
      <c r="S11" s="667" t="str">
        <f aca="false">IF(R11="","",ABS(R11-R11/2))</f>
        <v/>
      </c>
      <c r="T11" s="668" t="str">
        <f aca="false">IF(OR(R11="",R12=""),"",IF(ABS(R11-R11/2)=SMALL(S11:S14,1),Q11,IF(ABS(R12-R11/2)=SMALL(S11:S14,1),Q12,IF(ABS(R13-R11/2)=SMALL(S11:S14,1),Q13,IF(ABS(R14-R11/2)=SMALL(S11:S14,1),Q14,"")))))</f>
        <v/>
      </c>
      <c r="U11" s="669" t="str">
        <f aca="false">IF(OR(Sheet1!AM99="",Sheet1!AM100=""),"",AVERAGE(Sheet1!AM99:AM100))</f>
        <v/>
      </c>
      <c r="W11" s="670" t="str">
        <f aca="false">IF(OR(MIN(T11:T12)=0,MIN(T15:T16)=0),"",TREND(T11:T12,U15:U16,LN(R11/2)))</f>
        <v/>
      </c>
    </row>
    <row r="12" customFormat="false" ht="15.8" hidden="false" customHeight="false" outlineLevel="0" collapsed="false">
      <c r="A12" s="665" t="n">
        <f aca="false">Sheet1!AJ20</f>
        <v>0.3</v>
      </c>
      <c r="B12" s="666" t="str">
        <f aca="false">IF(MIN(Sheet1!AO20:AO21)=0,"",AVERAGE(Sheet1!AO20:AO21))</f>
        <v/>
      </c>
      <c r="C12" s="667" t="str">
        <f aca="false">IF(B12="","",ABS(B12-B11/2))</f>
        <v/>
      </c>
      <c r="D12" s="667" t="str">
        <f aca="false">IF(OR(B11="",B12=""),"",IF(ABS(B11-B11/2)=SMALL(C11:C14,2),A11,IF(ABS(B12-B11/2)=SMALL(C11:C14,2),A12,IF(ABS(B13-B11/2)=SMALL(C11:C14,2),A13,IF(ABS(B14-B11/2)=SMALL(C11:C14,2),A14,"")))))</f>
        <v/>
      </c>
      <c r="E12" s="671"/>
      <c r="I12" s="665" t="n">
        <f aca="false">Sheet1!AJ67</f>
        <v>0.4</v>
      </c>
      <c r="J12" s="666" t="str">
        <f aca="false">IF(MIN(Sheet1!AO67:AO68)=0,"",AVERAGE(Sheet1!AO67:AO68))</f>
        <v/>
      </c>
      <c r="K12" s="667" t="str">
        <f aca="false">IF(J12="","",ABS(J12-J11/2))</f>
        <v/>
      </c>
      <c r="L12" s="667" t="str">
        <f aca="false">IF(OR(J11="",J12=""),"",IF(ABS(J11-J11/2)=SMALL(K11:K14,2),I11,IF(ABS(J12-J11/2)=SMALL(K11:K14,2),I12,IF(ABS(J13-J11/2)=SMALL(K11:K14,2),I13,IF(ABS(J14-J11/2)=SMALL(K11:K14,2),I14,"")))))</f>
        <v/>
      </c>
      <c r="M12" s="671"/>
      <c r="Q12" s="665" t="n">
        <f aca="false">Sheet1!AJ101</f>
        <v>0.4</v>
      </c>
      <c r="R12" s="666" t="str">
        <f aca="false">IF(MIN(Sheet1!AO101:AO102)=0,"",AVERAGE(Sheet1!AO101:AO102))</f>
        <v/>
      </c>
      <c r="S12" s="667" t="str">
        <f aca="false">IF(R12="","",ABS(R12-R11/2))</f>
        <v/>
      </c>
      <c r="T12" s="667" t="str">
        <f aca="false">IF(OR(R11="",R12=""),"",IF(ABS(R11-R11/2)=SMALL(S11:S14,2),Q11,IF(ABS(R12-R11/2)=SMALL(S11:S14,2),Q12,IF(ABS(R13-R11/2)=SMALL(S11:S14,2),Q13,IF(ABS(R14-R11/2)=SMALL(S11:S14,2),Q14,"")))))</f>
        <v/>
      </c>
      <c r="U12" s="671"/>
    </row>
    <row r="13" customFormat="false" ht="15.8" hidden="false" customHeight="false" outlineLevel="0" collapsed="false">
      <c r="A13" s="672" t="str">
        <f aca="false">IF(AND(Sheet1!AM22="",Sheet1!AM24=""),"",IF(Sheet1!AM22&lt;&gt;"",Sheet1!AJ22,Sheet1!AJ24))</f>
        <v/>
      </c>
      <c r="B13" s="666" t="str">
        <f aca="false">IF(AND(Sheet1!AM22="",Sheet1!AM24=""),"",IF(Sheet1!AM22&lt;&gt;"",AVERAGE(Sheet1!AO22:AO23),AVERAGE(Sheet1!AO24:AO25)))</f>
        <v/>
      </c>
      <c r="C13" s="667" t="str">
        <f aca="false">IF(B13="","",ABS(B13-B11/2))</f>
        <v/>
      </c>
      <c r="D13" s="673"/>
      <c r="E13" s="673"/>
      <c r="I13" s="672" t="str">
        <f aca="false">IF(AND(Sheet1!AM69="",Sheet1!AM71=""),"",IF(Sheet1!AM69&lt;&gt;"",Sheet1!AJ69,Sheet1!AJ71))</f>
        <v/>
      </c>
      <c r="J13" s="666" t="str">
        <f aca="false">IF(AND(Sheet1!AM69="",Sheet1!AM71=""),"",IF(Sheet1!AM69&lt;&gt;"",AVERAGE(Sheet1!AO69:AO70),AVERAGE(Sheet1!AO71:AO72)))</f>
        <v/>
      </c>
      <c r="K13" s="667" t="str">
        <f aca="false">IF(J13="","",ABS(J13-J11/2))</f>
        <v/>
      </c>
      <c r="L13" s="673"/>
      <c r="M13" s="673"/>
      <c r="Q13" s="672" t="str">
        <f aca="false">IF(AND(Sheet1!AM103="",Sheet1!AM105=""),"",IF(Sheet1!AM103&lt;&gt;"",Sheet1!AJ103,Sheet1!AJ105))</f>
        <v/>
      </c>
      <c r="R13" s="666" t="str">
        <f aca="false">IF(AND(Sheet1!AM103="",Sheet1!AM105=""),"",IF(Sheet1!AM103&lt;&gt;"",AVERAGE(Sheet1!AO103:AO104),AVERAGE(Sheet1!AO105:AO106)))</f>
        <v/>
      </c>
      <c r="S13" s="667" t="str">
        <f aca="false">IF(R13="","",ABS(R13-R11/2))</f>
        <v/>
      </c>
      <c r="T13" s="673"/>
      <c r="U13" s="673"/>
    </row>
    <row r="14" customFormat="false" ht="15.8" hidden="false" customHeight="false" outlineLevel="0" collapsed="false">
      <c r="A14" s="672" t="str">
        <f aca="false">IF(OR(Sheet1!AM24="",AND(Sheet1!AM22="",Sheet1!AM24&lt;&gt;"")),"",Sheet1!AJ24)</f>
        <v/>
      </c>
      <c r="B14" s="666" t="str">
        <f aca="false">IF(OR(Sheet1!AM24="",AND(Sheet1!AM22="",Sheet1!AM24&lt;&gt;"")),"",AVERAGE(Sheet1!AO24:AO25))</f>
        <v/>
      </c>
      <c r="C14" s="667" t="str">
        <f aca="false">IF(B14="","",ABS(B14-B11/2))</f>
        <v/>
      </c>
      <c r="D14" s="664" t="s">
        <v>669</v>
      </c>
      <c r="E14" s="664" t="s">
        <v>670</v>
      </c>
      <c r="I14" s="672" t="str">
        <f aca="false">IF(OR(Sheet1!AM71="",AND(Sheet1!AM69="",Sheet1!AM71&lt;&gt;"")),"",Sheet1!AJ71)</f>
        <v/>
      </c>
      <c r="J14" s="666" t="str">
        <f aca="false">IF(OR(Sheet1!AM71="",AND(Sheet1!AM69="",Sheet1!AM71&lt;&gt;"")),"",AVERAGE(Sheet1!AO71:AO72))</f>
        <v/>
      </c>
      <c r="K14" s="667" t="str">
        <f aca="false">IF(J14="","",ABS(J14-J11/2))</f>
        <v/>
      </c>
      <c r="L14" s="664" t="s">
        <v>669</v>
      </c>
      <c r="M14" s="664" t="s">
        <v>670</v>
      </c>
      <c r="Q14" s="672" t="str">
        <f aca="false">IF(OR(Sheet1!AM105="",AND(Sheet1!AM103="",Sheet1!AM105&lt;&gt;"")),"",Sheet1!AJ105)</f>
        <v/>
      </c>
      <c r="R14" s="666" t="str">
        <f aca="false">IF(OR(Sheet1!AM105="",AND(Sheet1!AM103="",Sheet1!AM105&lt;&gt;"")),"",AVERAGE(Sheet1!AO105:AO106))</f>
        <v/>
      </c>
      <c r="S14" s="667" t="str">
        <f aca="false">IF(R14="","",ABS(R14-R11/2))</f>
        <v/>
      </c>
      <c r="T14" s="664" t="s">
        <v>669</v>
      </c>
      <c r="U14" s="664" t="s">
        <v>670</v>
      </c>
    </row>
    <row r="15" customFormat="false" ht="15.8" hidden="false" customHeight="false" outlineLevel="0" collapsed="false">
      <c r="A15" s="674" t="str">
        <f aca="false">G11</f>
        <v/>
      </c>
      <c r="B15" s="675" t="str">
        <f aca="false">IF(G11="","",EXP(TREND(E15:E16,D11:D12,A15)))</f>
        <v/>
      </c>
      <c r="D15" s="668" t="str">
        <f aca="false">IF(OR(B11="",B12=""),"",IF(A11=D11,B11,IF(A12=D11,B12,IF(A13=D11,B13,IF(A14=D11,B14)))))</f>
        <v/>
      </c>
      <c r="E15" s="676" t="str">
        <f aca="false">IF(D15="","",LN(D15))</f>
        <v/>
      </c>
      <c r="I15" s="674" t="str">
        <f aca="false">O11</f>
        <v/>
      </c>
      <c r="J15" s="675" t="str">
        <f aca="false">IF(O11="","",EXP(TREND(M15:M16,L11:L12,I15)))</f>
        <v/>
      </c>
      <c r="L15" s="668" t="str">
        <f aca="false">IF(OR(J11="",J12=""),"",IF(I11=L11,J11,IF(I12=L11,J12,IF(I13=L11,J13,IF(I14=L11,J14)))))</f>
        <v/>
      </c>
      <c r="M15" s="676" t="str">
        <f aca="false">IF(L15="","",LN(L15))</f>
        <v/>
      </c>
      <c r="Q15" s="674" t="str">
        <f aca="false">W11</f>
        <v/>
      </c>
      <c r="R15" s="675" t="str">
        <f aca="false">IF(W11="","",EXP(TREND(U15:U16,T11:T12,Q15)))</f>
        <v/>
      </c>
      <c r="T15" s="668" t="str">
        <f aca="false">IF(OR(R11="",R12=""),"",IF(Q11=T11,R11,IF(Q12=T11,R12,IF(Q13=T11,R13,IF(Q14=T11,R14)))))</f>
        <v/>
      </c>
      <c r="U15" s="676" t="str">
        <f aca="false">IF(T15="","",LN(T15))</f>
        <v/>
      </c>
    </row>
    <row r="16" customFormat="false" ht="15.8" hidden="false" customHeight="false" outlineLevel="0" collapsed="false">
      <c r="D16" s="667" t="str">
        <f aca="false">IF(OR(B11="",B12=""),"",IF(A11=D12,B11,IF(A12=D12,B12,IF(A13=D12,B13,IF(A14=D12,B14)))))</f>
        <v/>
      </c>
      <c r="E16" s="677" t="str">
        <f aca="false">IF(D16="","",LN(D16))</f>
        <v/>
      </c>
      <c r="L16" s="667" t="str">
        <f aca="false">IF(OR(J11="",J12=""),"",IF(I11=L12,J11,IF(I12=L12,J12,IF(I13=L12,J13,IF(I14=L12,J14)))))</f>
        <v/>
      </c>
      <c r="M16" s="677" t="str">
        <f aca="false">IF(L16="","",LN(L16))</f>
        <v/>
      </c>
      <c r="T16" s="667" t="str">
        <f aca="false">IF(OR(R11="",R12=""),"",IF(Q11=T12,R11,IF(Q12=T12,R12,IF(Q13=T12,R13,IF(Q14=T12,R14)))))</f>
        <v/>
      </c>
      <c r="U16" s="677" t="str">
        <f aca="false">IF(T16="","",LN(T16))</f>
        <v/>
      </c>
    </row>
    <row r="17" customFormat="false" ht="15.8" hidden="false" customHeight="false" outlineLevel="0" collapsed="false">
      <c r="A17" s="662" t="n">
        <f aca="false">Sheet1!AH27</f>
        <v>28</v>
      </c>
      <c r="B17" s="24" t="s">
        <v>230</v>
      </c>
      <c r="I17" s="662" t="n">
        <f aca="false">Sheet1!AH73</f>
        <v>32</v>
      </c>
      <c r="J17" s="24" t="s">
        <v>230</v>
      </c>
      <c r="Q17" s="662" t="n">
        <f aca="false">Sheet1!AH107</f>
        <v>32</v>
      </c>
      <c r="R17" s="24" t="s">
        <v>230</v>
      </c>
    </row>
    <row r="18" customFormat="false" ht="15.8" hidden="false" customHeight="false" outlineLevel="0" collapsed="false">
      <c r="A18" s="663" t="s">
        <v>665</v>
      </c>
      <c r="B18" s="664" t="s">
        <v>666</v>
      </c>
      <c r="C18" s="664" t="s">
        <v>667</v>
      </c>
      <c r="D18" s="664" t="s">
        <v>668</v>
      </c>
      <c r="E18" s="664" t="s">
        <v>230</v>
      </c>
      <c r="G18" s="664" t="e">
        <f aca="false">"HVL @"&amp;ROUND(E19,2)&amp;" kVp"</f>
        <v>#VALUE!</v>
      </c>
      <c r="I18" s="663" t="s">
        <v>665</v>
      </c>
      <c r="J18" s="664" t="s">
        <v>666</v>
      </c>
      <c r="K18" s="664" t="s">
        <v>667</v>
      </c>
      <c r="L18" s="664" t="s">
        <v>668</v>
      </c>
      <c r="M18" s="664" t="s">
        <v>230</v>
      </c>
      <c r="O18" s="664" t="e">
        <f aca="false">"HVL @"&amp;ROUND(M19,2)&amp;" kVp"</f>
        <v>#VALUE!</v>
      </c>
      <c r="Q18" s="663" t="s">
        <v>665</v>
      </c>
      <c r="R18" s="664" t="s">
        <v>666</v>
      </c>
      <c r="S18" s="664" t="s">
        <v>667</v>
      </c>
      <c r="T18" s="664" t="s">
        <v>668</v>
      </c>
      <c r="U18" s="664" t="s">
        <v>230</v>
      </c>
      <c r="W18" s="664" t="e">
        <f aca="false">"HVL @"&amp;ROUND(U19,2)&amp;" kVp"</f>
        <v>#VALUE!</v>
      </c>
    </row>
    <row r="19" customFormat="false" ht="15.8" hidden="false" customHeight="false" outlineLevel="0" collapsed="false">
      <c r="A19" s="665" t="n">
        <f aca="false">Sheet1!AJ27</f>
        <v>0</v>
      </c>
      <c r="B19" s="666" t="str">
        <f aca="false">IF(MIN(Sheet1!AO28:AO29)=0,"",AVERAGE(Sheet1!AO28:AO31))</f>
        <v/>
      </c>
      <c r="C19" s="667" t="str">
        <f aca="false">IF(B19="","",ABS(B19-B19/2))</f>
        <v/>
      </c>
      <c r="D19" s="668" t="str">
        <f aca="false">IF(OR(B19="",B20=""),"",IF(ABS(B19-B19/2)=SMALL(C19:C22,1),A19,IF(ABS(B20-B19/2)=SMALL(C19:C22,1),A20,IF(ABS(B21-B19/2)=SMALL(C19:C22,1),A21,IF(ABS(B22-B19/2)=SMALL(C19:C22,1),A22,"")))))</f>
        <v/>
      </c>
      <c r="E19" s="669" t="str">
        <f aca="false">IF(OR(Sheet1!AM28="",Sheet1!AM29=""),"",AVERAGE(Sheet1!AM28:AM31))</f>
        <v/>
      </c>
      <c r="G19" s="670" t="str">
        <f aca="false">IF(OR(MIN(D19:D20)=0,MIN(D23:D24)=0),"",TREND(D19:D20,E23:E24,LN(B19/2)))</f>
        <v/>
      </c>
      <c r="I19" s="665" t="n">
        <f aca="false">Sheet1!AJ73</f>
        <v>0</v>
      </c>
      <c r="J19" s="666" t="str">
        <f aca="false">IF(MIN(Sheet1!AO73:AO74)=0,"",AVERAGE(Sheet1!AO73:AO74))</f>
        <v/>
      </c>
      <c r="K19" s="667" t="str">
        <f aca="false">IF(J19="","",ABS(J19-J19/2))</f>
        <v/>
      </c>
      <c r="L19" s="668" t="str">
        <f aca="false">IF(OR(J19="",J20=""),"",IF(ABS(J19-J19/2)=SMALL(K19:K22,1),I19,IF(ABS(J20-J19/2)=SMALL(K19:K22,1),I20,IF(ABS(J21-J19/2)=SMALL(K19:K22,1),I21,IF(ABS(J22-J19/2)=SMALL(K19:K22,1),I22,"")))))</f>
        <v/>
      </c>
      <c r="M19" s="669" t="str">
        <f aca="false">IF(OR(Sheet1!AM73="",Sheet1!AM74=""),"",AVERAGE(Sheet1!AM73:AM74))</f>
        <v/>
      </c>
      <c r="O19" s="670" t="str">
        <f aca="false">IF(OR(MIN(L19:L20)=0,MIN(L23:L24)=0),"",TREND(L19:L20,M23:M24,LN(J19/2)))</f>
        <v/>
      </c>
      <c r="Q19" s="665" t="n">
        <f aca="false">Sheet1!AJ107</f>
        <v>0</v>
      </c>
      <c r="R19" s="666" t="str">
        <f aca="false">IF(MIN(Sheet1!AO107:AO108)=0,"",AVERAGE(Sheet1!AO107:AO108))</f>
        <v/>
      </c>
      <c r="S19" s="667" t="str">
        <f aca="false">IF(R19="","",ABS(R19-R19/2))</f>
        <v/>
      </c>
      <c r="T19" s="668" t="str">
        <f aca="false">IF(OR(R19="",R20=""),"",IF(ABS(R19-R19/2)=SMALL(S19:S22,1),Q19,IF(ABS(R20-R19/2)=SMALL(S19:S22,1),Q20,IF(ABS(R21-R19/2)=SMALL(S19:S22,1),Q21,IF(ABS(R22-R19/2)=SMALL(S19:S22,1),Q22,"")))))</f>
        <v/>
      </c>
      <c r="U19" s="669" t="str">
        <f aca="false">IF(OR(Sheet1!AM107="",Sheet1!AM108=""),"",AVERAGE(Sheet1!AM107:AM108))</f>
        <v/>
      </c>
      <c r="W19" s="670" t="str">
        <f aca="false">IF(OR(MIN(T19:T20)=0,MIN(T23:T24)=0),"",TREND(T19:T20,U23:U24,LN(R19/2)))</f>
        <v/>
      </c>
    </row>
    <row r="20" customFormat="false" ht="15.8" hidden="false" customHeight="false" outlineLevel="0" collapsed="false">
      <c r="A20" s="665" t="n">
        <f aca="false">Sheet1!AJ32</f>
        <v>0.3</v>
      </c>
      <c r="B20" s="666" t="str">
        <f aca="false">IF(MIN(Sheet1!AO32:AO33)=0,"",AVERAGE(Sheet1!AO32:AO33))</f>
        <v/>
      </c>
      <c r="C20" s="667" t="str">
        <f aca="false">IF(B20="","",ABS(B20-B19/2))</f>
        <v/>
      </c>
      <c r="D20" s="667" t="str">
        <f aca="false">IF(OR(B19="",B20=""),"",IF(ABS(B19-B19/2)=SMALL(C19:C22,2),A19,IF(ABS(B20-B19/2)=SMALL(C19:C22,2),A20,IF(ABS(B21-B19/2)=SMALL(C19:C22,2),A21,IF(ABS(B22-B19/2)=SMALL(C19:C22,2),A22,"")))))</f>
        <v/>
      </c>
      <c r="E20" s="671"/>
      <c r="I20" s="665" t="n">
        <f aca="false">Sheet1!AJ75</f>
        <v>0.4</v>
      </c>
      <c r="J20" s="666" t="str">
        <f aca="false">IF(MIN(Sheet1!AO75:AO76)=0,"",AVERAGE(Sheet1!AO75:AO76))</f>
        <v/>
      </c>
      <c r="K20" s="667" t="str">
        <f aca="false">IF(J20="","",ABS(J20-J19/2))</f>
        <v/>
      </c>
      <c r="L20" s="667" t="str">
        <f aca="false">IF(OR(J19="",J20=""),"",IF(ABS(J19-J19/2)=SMALL(K19:K22,2),I19,IF(ABS(J20-J19/2)=SMALL(K19:K22,2),I20,IF(ABS(J21-J19/2)=SMALL(K19:K22,2),I21,IF(ABS(J22-J19/2)=SMALL(K19:K22,2),I22,"")))))</f>
        <v/>
      </c>
      <c r="M20" s="671"/>
      <c r="Q20" s="665" t="n">
        <f aca="false">Sheet1!AJ109</f>
        <v>0.5</v>
      </c>
      <c r="R20" s="666" t="str">
        <f aca="false">IF(MIN(Sheet1!AO109:AO110)=0,"",AVERAGE(Sheet1!AO109:AO110))</f>
        <v/>
      </c>
      <c r="S20" s="667" t="str">
        <f aca="false">IF(R20="","",ABS(R20-R19/2))</f>
        <v/>
      </c>
      <c r="T20" s="667" t="str">
        <f aca="false">IF(OR(R19="",R20=""),"",IF(ABS(R19-R19/2)=SMALL(S19:S22,2),Q19,IF(ABS(R20-R19/2)=SMALL(S19:S22,2),Q20,IF(ABS(R21-R19/2)=SMALL(S19:S22,2),Q21,IF(ABS(R22-R19/2)=SMALL(S19:S22,2),Q22,"")))))</f>
        <v/>
      </c>
      <c r="U20" s="671"/>
    </row>
    <row r="21" customFormat="false" ht="15.8" hidden="false" customHeight="false" outlineLevel="0" collapsed="false">
      <c r="A21" s="672" t="str">
        <f aca="false">IF(AND(Sheet1!AM34="",Sheet1!AM36=""),"",IF(Sheet1!AM34&lt;&gt;"",Sheet1!AJ34,Sheet1!AJ36))</f>
        <v/>
      </c>
      <c r="B21" s="666" t="str">
        <f aca="false">IF(AND(Sheet1!AM34="",Sheet1!AM36=""),"",IF(Sheet1!AM34&lt;&gt;"",AVERAGE(Sheet1!AO34:AO35),AVERAGE(Sheet1!AO36:AO37)))</f>
        <v/>
      </c>
      <c r="C21" s="667" t="str">
        <f aca="false">IF(B21="","",ABS(B21-B19/2))</f>
        <v/>
      </c>
      <c r="D21" s="673"/>
      <c r="E21" s="673"/>
      <c r="I21" s="672" t="str">
        <f aca="false">IF(AND(Sheet1!AM77="",Sheet1!AM79=""),"",IF(Sheet1!AM77&lt;&gt;"",Sheet1!AJ77,Sheet1!AJ79))</f>
        <v/>
      </c>
      <c r="J21" s="666" t="str">
        <f aca="false">IF(AND(Sheet1!AM77="",Sheet1!AM79=""),"",IF(Sheet1!AM77&lt;&gt;"",AVERAGE(Sheet1!AO77:AO78),AVERAGE(Sheet1!AO79:AO80)))</f>
        <v/>
      </c>
      <c r="K21" s="667" t="str">
        <f aca="false">IF(J21="","",ABS(J21-J19/2))</f>
        <v/>
      </c>
      <c r="L21" s="673"/>
      <c r="M21" s="673"/>
      <c r="Q21" s="672" t="str">
        <f aca="false">IF(AND(Sheet1!AM111="",Sheet1!AM113=""),"",IF(Sheet1!AM111&lt;&gt;"",Sheet1!AJ111,Sheet1!AJ113))</f>
        <v/>
      </c>
      <c r="R21" s="666" t="str">
        <f aca="false">IF(AND(Sheet1!AM111="",Sheet1!AM113=""),"",IF(Sheet1!AM111&lt;&gt;"",AVERAGE(Sheet1!AO111:AO112),AVERAGE(Sheet1!AO113:AO114)))</f>
        <v/>
      </c>
      <c r="S21" s="667" t="str">
        <f aca="false">IF(R21="","",ABS(R21-R19/2))</f>
        <v/>
      </c>
      <c r="T21" s="673"/>
      <c r="U21" s="673"/>
    </row>
    <row r="22" customFormat="false" ht="15.8" hidden="false" customHeight="false" outlineLevel="0" collapsed="false">
      <c r="A22" s="672" t="str">
        <f aca="false">IF(OR(Sheet1!AM36="",AND(Sheet1!AM34="",Sheet1!AM36&lt;&gt;"")),"",Sheet1!AJ36)</f>
        <v/>
      </c>
      <c r="B22" s="666" t="str">
        <f aca="false">IF(OR(Sheet1!AM36="",AND(Sheet1!AM34="",Sheet1!AM36&lt;&gt;"")),"",AVERAGE(Sheet1!AO36:AO37))</f>
        <v/>
      </c>
      <c r="C22" s="667" t="str">
        <f aca="false">IF(B22="","",ABS(B22-B19/2))</f>
        <v/>
      </c>
      <c r="D22" s="664" t="s">
        <v>669</v>
      </c>
      <c r="E22" s="664" t="s">
        <v>670</v>
      </c>
      <c r="I22" s="672" t="str">
        <f aca="false">IF(OR(Sheet1!AM79="",AND(Sheet1!AM77="",Sheet1!AM79&lt;&gt;"")),"",Sheet1!AJ79)</f>
        <v/>
      </c>
      <c r="J22" s="666" t="str">
        <f aca="false">IF(OR(Sheet1!AM79="",AND(Sheet1!AM77="",Sheet1!AM79&lt;&gt;"")),"",AVERAGE(Sheet1!AO79:AO80))</f>
        <v/>
      </c>
      <c r="K22" s="667" t="str">
        <f aca="false">IF(J22="","",ABS(J22-J19/2))</f>
        <v/>
      </c>
      <c r="L22" s="664" t="s">
        <v>669</v>
      </c>
      <c r="M22" s="664" t="s">
        <v>670</v>
      </c>
      <c r="Q22" s="672" t="str">
        <f aca="false">IF(OR(Sheet1!AM113="",AND(Sheet1!AM111="",Sheet1!AM113&lt;&gt;"")),"",Sheet1!AJ113)</f>
        <v/>
      </c>
      <c r="R22" s="666" t="str">
        <f aca="false">IF(OR(Sheet1!AM113="",AND(Sheet1!AM111="",Sheet1!AM113&lt;&gt;"")),"",AVERAGE(Sheet1!AO113:AO114))</f>
        <v/>
      </c>
      <c r="S22" s="667" t="str">
        <f aca="false">IF(R22="","",ABS(R22-R19/2))</f>
        <v/>
      </c>
      <c r="T22" s="664" t="s">
        <v>669</v>
      </c>
      <c r="U22" s="664" t="s">
        <v>670</v>
      </c>
    </row>
    <row r="23" customFormat="false" ht="15.8" hidden="false" customHeight="false" outlineLevel="0" collapsed="false">
      <c r="A23" s="674" t="str">
        <f aca="false">G19</f>
        <v/>
      </c>
      <c r="B23" s="675" t="str">
        <f aca="false">IF(G19="","",EXP(TREND(E23:E24,D19:D20,A23)))</f>
        <v/>
      </c>
      <c r="D23" s="668" t="str">
        <f aca="false">IF(OR(B19="",B20=""),"",IF(A19=D19,B19,IF(A20=D19,B20,IF(A21=D19,B21,IF(A22=D19,B22)))))</f>
        <v/>
      </c>
      <c r="E23" s="676" t="str">
        <f aca="false">IF(D23="","",LN(D23))</f>
        <v/>
      </c>
      <c r="I23" s="674" t="str">
        <f aca="false">O19</f>
        <v/>
      </c>
      <c r="J23" s="675" t="str">
        <f aca="false">IF(O19="","",EXP(TREND(M23:M24,L19:L20,I23)))</f>
        <v/>
      </c>
      <c r="L23" s="668" t="str">
        <f aca="false">IF(OR(J19="",J20=""),"",IF(I19=L19,J19,IF(I20=L19,J20,IF(I21=L19,J21,IF(I22=L19,J22)))))</f>
        <v/>
      </c>
      <c r="M23" s="676" t="str">
        <f aca="false">IF(L23="","",LN(L23))</f>
        <v/>
      </c>
      <c r="Q23" s="674" t="str">
        <f aca="false">W19</f>
        <v/>
      </c>
      <c r="R23" s="675" t="str">
        <f aca="false">IF(W19="","",EXP(TREND(U23:U24,T19:T20,Q23)))</f>
        <v/>
      </c>
      <c r="T23" s="668" t="str">
        <f aca="false">IF(OR(R19="",R20=""),"",IF(Q19=T19,R19,IF(Q20=T19,R20,IF(Q21=T19,R21,IF(Q22=T19,R22)))))</f>
        <v/>
      </c>
      <c r="U23" s="676" t="str">
        <f aca="false">IF(T23="","",LN(T23))</f>
        <v/>
      </c>
    </row>
    <row r="24" customFormat="false" ht="15.8" hidden="false" customHeight="false" outlineLevel="0" collapsed="false">
      <c r="D24" s="667" t="str">
        <f aca="false">IF(OR(B19="",B20=""),"",IF(A19=D20,B19,IF(A20=D20,B20,IF(A21=D20,B21,IF(A22=D20,B22)))))</f>
        <v/>
      </c>
      <c r="E24" s="677" t="str">
        <f aca="false">IF(D24="","",LN(D24))</f>
        <v/>
      </c>
      <c r="L24" s="667" t="str">
        <f aca="false">IF(OR(J19="",J20=""),"",IF(I19=L20,J19,IF(I20=L20,J20,IF(I21=L20,J21,IF(I22=L20,J22)))))</f>
        <v/>
      </c>
      <c r="M24" s="677" t="str">
        <f aca="false">IF(L24="","",LN(L24))</f>
        <v/>
      </c>
      <c r="T24" s="667" t="str">
        <f aca="false">IF(OR(R19="",R20=""),"",IF(Q19=T20,R19,IF(Q20=T20,R20,IF(Q21=T20,R21,IF(Q22=T20,R22)))))</f>
        <v/>
      </c>
      <c r="U24" s="677" t="str">
        <f aca="false">IF(T24="","",LN(T24))</f>
        <v/>
      </c>
    </row>
    <row r="25" customFormat="false" ht="15.8" hidden="false" customHeight="false" outlineLevel="0" collapsed="false">
      <c r="A25" s="662" t="n">
        <f aca="false">Sheet1!AH41</f>
        <v>32</v>
      </c>
      <c r="B25" s="24" t="s">
        <v>230</v>
      </c>
      <c r="I25" s="662" t="n">
        <f aca="false">Sheet1!AH81</f>
        <v>34</v>
      </c>
      <c r="J25" s="24" t="s">
        <v>230</v>
      </c>
      <c r="Q25" s="662" t="n">
        <f aca="false">Sheet1!AH115</f>
        <v>34</v>
      </c>
      <c r="R25" s="24" t="s">
        <v>230</v>
      </c>
    </row>
    <row r="26" customFormat="false" ht="15.8" hidden="false" customHeight="false" outlineLevel="0" collapsed="false">
      <c r="A26" s="663" t="s">
        <v>665</v>
      </c>
      <c r="B26" s="664" t="s">
        <v>666</v>
      </c>
      <c r="C26" s="664" t="s">
        <v>667</v>
      </c>
      <c r="D26" s="664" t="s">
        <v>668</v>
      </c>
      <c r="E26" s="664" t="s">
        <v>230</v>
      </c>
      <c r="G26" s="664" t="e">
        <f aca="false">"HVL @"&amp;ROUND(E27,2)&amp;" kVp"</f>
        <v>#VALUE!</v>
      </c>
      <c r="I26" s="663" t="s">
        <v>665</v>
      </c>
      <c r="J26" s="664" t="s">
        <v>666</v>
      </c>
      <c r="K26" s="664" t="s">
        <v>667</v>
      </c>
      <c r="L26" s="664" t="s">
        <v>668</v>
      </c>
      <c r="M26" s="664" t="s">
        <v>230</v>
      </c>
      <c r="O26" s="664" t="e">
        <f aca="false">"HVL @"&amp;ROUND(M27,2)&amp;" kVp"</f>
        <v>#VALUE!</v>
      </c>
      <c r="Q26" s="663" t="s">
        <v>665</v>
      </c>
      <c r="R26" s="664" t="s">
        <v>666</v>
      </c>
      <c r="S26" s="664" t="s">
        <v>667</v>
      </c>
      <c r="T26" s="664" t="s">
        <v>668</v>
      </c>
      <c r="U26" s="664" t="s">
        <v>230</v>
      </c>
      <c r="W26" s="664" t="e">
        <f aca="false">"HVL @"&amp;ROUND(U27,2)&amp;" kVp"</f>
        <v>#VALUE!</v>
      </c>
    </row>
    <row r="27" customFormat="false" ht="15.8" hidden="false" customHeight="false" outlineLevel="0" collapsed="false">
      <c r="A27" s="665" t="n">
        <f aca="false">Sheet1!AJ41</f>
        <v>0</v>
      </c>
      <c r="B27" s="666" t="str">
        <f aca="false">IF(MIN(Sheet1!AO41:AO42)=0,"",AVERAGE(Sheet1!AO41:AO42))</f>
        <v/>
      </c>
      <c r="C27" s="667" t="str">
        <f aca="false">IF(B27="","",ABS(B27-B27/2))</f>
        <v/>
      </c>
      <c r="D27" s="668" t="str">
        <f aca="false">IF(OR(B27="",B28=""),"",IF(ABS(B27-B27/2)=SMALL(C27:C30,1),A27,IF(ABS(B28-B27/2)=SMALL(C27:C30,1),A28,IF(ABS(B29-B27/2)=SMALL(C27:C30,1),A29,IF(ABS(B30-B27/2)=SMALL(C27:C30,1),A30,"")))))</f>
        <v/>
      </c>
      <c r="E27" s="669" t="str">
        <f aca="false">IF(OR(Sheet1!AM40="",Sheet1!AM41=""),"",AVERAGE(Sheet1!AM40:AM41))</f>
        <v/>
      </c>
      <c r="G27" s="670" t="str">
        <f aca="false">IF(OR(MIN(D27:D28)=0,MIN(D31:D32)=0),"",TREND(D27:D28,E31:E32,LN(B27/2)))</f>
        <v/>
      </c>
      <c r="I27" s="665" t="n">
        <f aca="false">Sheet1!AJ81</f>
        <v>0</v>
      </c>
      <c r="J27" s="666" t="str">
        <f aca="false">IF(MIN(Sheet1!AO81:AO82)=0,"",AVERAGE(Sheet1!AO81:AO82))</f>
        <v/>
      </c>
      <c r="K27" s="667" t="str">
        <f aca="false">IF(J27="","",ABS(J27-J27/2))</f>
        <v/>
      </c>
      <c r="L27" s="668" t="str">
        <f aca="false">IF(OR(J27="",J28=""),"",IF(ABS(J27-J27/2)=SMALL(K27:K30,1),I27,IF(ABS(J28-J27/2)=SMALL(K27:K30,1),I28,IF(ABS(J29-J27/2)=SMALL(K27:K30,1),I29,IF(ABS(J30-J27/2)=SMALL(K27:K30,1),I30,"")))))</f>
        <v/>
      </c>
      <c r="M27" s="669" t="str">
        <f aca="false">IF(OR(Sheet1!AM81="",Sheet1!AM82=""),"",AVERAGE(Sheet1!AM81:AM82))</f>
        <v/>
      </c>
      <c r="O27" s="670" t="str">
        <f aca="false">IF(OR(MIN(L27:L28)=0,MIN(L31:L32)=0),"",TREND(L27:L28,M31:M32,LN(J27/2)))</f>
        <v/>
      </c>
      <c r="Q27" s="665" t="n">
        <f aca="false">Sheet1!AJ115</f>
        <v>0</v>
      </c>
      <c r="R27" s="666" t="str">
        <f aca="false">IF(MIN(Sheet1!AO115:AO116)=0,"",AVERAGE(Sheet1!AO115:AO116))</f>
        <v/>
      </c>
      <c r="S27" s="667" t="str">
        <f aca="false">IF(R27="","",ABS(R27-R27/2))</f>
        <v/>
      </c>
      <c r="T27" s="668" t="str">
        <f aca="false">IF(OR(R27="",R28=""),"",IF(ABS(R27-R27/2)=SMALL(S27:S30,1),Q27,IF(ABS(R28-R27/2)=SMALL(S27:S30,1),Q28,IF(ABS(R29-R27/2)=SMALL(S27:S30,1),Q29,IF(ABS(R30-R27/2)=SMALL(S27:S30,1),Q30,"")))))</f>
        <v/>
      </c>
      <c r="U27" s="669" t="str">
        <f aca="false">IF(OR(Sheet1!AM115="",Sheet1!AM116=""),"",AVERAGE(Sheet1!AM115:AM116))</f>
        <v/>
      </c>
      <c r="W27" s="670" t="str">
        <f aca="false">IF(OR(MIN(T27:T28)=0,MIN(T31:T32)=0),"",TREND(T27:T28,U31:U32,LN(R27/2)))</f>
        <v/>
      </c>
    </row>
    <row r="28" customFormat="false" ht="15.8" hidden="false" customHeight="false" outlineLevel="0" collapsed="false">
      <c r="A28" s="665" t="n">
        <f aca="false">Sheet1!AJ43</f>
        <v>0.4</v>
      </c>
      <c r="B28" s="666" t="str">
        <f aca="false">IF(MIN(Sheet1!AO43:AO44)=0,"",AVERAGE(Sheet1!AO43:AO44))</f>
        <v/>
      </c>
      <c r="C28" s="667" t="str">
        <f aca="false">IF(B28="","",ABS(B28-B27/2))</f>
        <v/>
      </c>
      <c r="D28" s="667" t="str">
        <f aca="false">IF(OR(B27="",B28=""),"",IF(ABS(B27-B27/2)=SMALL(C27:C30,2),A27,IF(ABS(B28-B27/2)=SMALL(C27:C30,2),A28,IF(ABS(B29-B27/2)=SMALL(C27:C30,2),A29,IF(ABS(B30-B27/2)=SMALL(C27:C30,2),A30,"")))))</f>
        <v/>
      </c>
      <c r="E28" s="671"/>
      <c r="I28" s="665" t="n">
        <f aca="false">Sheet1!AJ83</f>
        <v>0.4</v>
      </c>
      <c r="J28" s="666" t="str">
        <f aca="false">IF(MIN(Sheet1!AO83:AO84)=0,"",AVERAGE(Sheet1!AO83:AO84))</f>
        <v/>
      </c>
      <c r="K28" s="667" t="str">
        <f aca="false">IF(J28="","",ABS(J28-J27/2))</f>
        <v/>
      </c>
      <c r="L28" s="667" t="str">
        <f aca="false">IF(OR(J27="",J28=""),"",IF(ABS(J27-J27/2)=SMALL(K27:K30,2),I27,IF(ABS(J28-J27/2)=SMALL(K27:K30,2),I28,IF(ABS(J29-J27/2)=SMALL(K27:K30,2),I29,IF(ABS(J30-J27/2)=SMALL(K27:K30,2),I30,"")))))</f>
        <v/>
      </c>
      <c r="M28" s="671"/>
      <c r="Q28" s="665" t="n">
        <f aca="false">Sheet1!AJ117</f>
        <v>0.5</v>
      </c>
      <c r="R28" s="666" t="str">
        <f aca="false">IF(MIN(Sheet1!AO117:AO118)=0,"",AVERAGE(Sheet1!AO117:AO118))</f>
        <v/>
      </c>
      <c r="S28" s="667" t="str">
        <f aca="false">IF(R28="","",ABS(R28-R27/2))</f>
        <v/>
      </c>
      <c r="T28" s="667" t="str">
        <f aca="false">IF(OR(R27="",R28=""),"",IF(ABS(R27-R27/2)=SMALL(S27:S30,2),Q27,IF(ABS(R28-R27/2)=SMALL(S27:S30,2),Q28,IF(ABS(R29-R27/2)=SMALL(S27:S30,2),Q29,IF(ABS(R30-R27/2)=SMALL(S27:S30,2),Q30,"")))))</f>
        <v/>
      </c>
      <c r="U28" s="671"/>
    </row>
    <row r="29" customFormat="false" ht="15.8" hidden="false" customHeight="false" outlineLevel="0" collapsed="false">
      <c r="A29" s="672" t="str">
        <f aca="false">IF(AND(Sheet1!AM45="",Sheet1!AM47=""),"",IF(Sheet1!AM45&lt;&gt;"",Sheet1!AJ45,Sheet1!AJ47))</f>
        <v/>
      </c>
      <c r="B29" s="666" t="str">
        <f aca="false">IF(AND(Sheet1!AM45="",Sheet1!AM47=""),"",IF(Sheet1!AM45&lt;&gt;"",AVERAGE(Sheet1!AO45:AO46),AVERAGE(Sheet1!AO47:AO48)))</f>
        <v/>
      </c>
      <c r="C29" s="667" t="str">
        <f aca="false">IF(B29="","",ABS(B29-B27/2))</f>
        <v/>
      </c>
      <c r="D29" s="673"/>
      <c r="E29" s="673"/>
      <c r="I29" s="672" t="str">
        <f aca="false">IF(AND(Sheet1!AM85="",Sheet1!AM87=""),"",IF(Sheet1!AM85&lt;&gt;"",Sheet1!AJ85,Sheet1!AJ87))</f>
        <v/>
      </c>
      <c r="J29" s="666" t="str">
        <f aca="false">IF(AND(Sheet1!AM85="",Sheet1!AM87=""),"",IF(Sheet1!AM85&lt;&gt;"",AVERAGE(Sheet1!AO85:AO86),AVERAGE(Sheet1!AO87:AO88)))</f>
        <v/>
      </c>
      <c r="K29" s="667" t="str">
        <f aca="false">IF(J29="","",ABS(J29-J27/2))</f>
        <v/>
      </c>
      <c r="L29" s="673"/>
      <c r="M29" s="673"/>
      <c r="Q29" s="672" t="str">
        <f aca="false">IF(AND(Sheet1!AM119="",Sheet1!AM121=""),"",IF(Sheet1!AM119&lt;&gt;"",Sheet1!AJ119,Sheet1!AJ121))</f>
        <v/>
      </c>
      <c r="R29" s="666" t="str">
        <f aca="false">IF(AND(Sheet1!AM119="",Sheet1!AM121=""),"",IF(Sheet1!AM119&lt;&gt;"",AVERAGE(Sheet1!AO119:AO120),AVERAGE(Sheet1!AO121:AO122)))</f>
        <v/>
      </c>
      <c r="S29" s="667" t="str">
        <f aca="false">IF(R29="","",ABS(R29-R27/2))</f>
        <v/>
      </c>
      <c r="T29" s="673"/>
      <c r="U29" s="673"/>
    </row>
    <row r="30" customFormat="false" ht="15.8" hidden="false" customHeight="false" outlineLevel="0" collapsed="false">
      <c r="A30" s="672" t="str">
        <f aca="false">IF(OR(Sheet1!AM47="",AND(Sheet1!AM45="",Sheet1!AM47&lt;&gt;"")),"",Sheet1!AJ47)</f>
        <v/>
      </c>
      <c r="B30" s="666" t="str">
        <f aca="false">IF(OR(Sheet1!AM47="",AND(Sheet1!AM45="",Sheet1!AM47&lt;&gt;"")),"",AVERAGE(Sheet1!AO47:AO48))</f>
        <v/>
      </c>
      <c r="C30" s="667" t="str">
        <f aca="false">IF(B30="","",ABS(B30-B27/2))</f>
        <v/>
      </c>
      <c r="D30" s="664" t="s">
        <v>669</v>
      </c>
      <c r="E30" s="664" t="s">
        <v>670</v>
      </c>
      <c r="I30" s="672" t="str">
        <f aca="false">IF(OR(Sheet1!AM87="",AND(Sheet1!AM85="",Sheet1!AM87&lt;&gt;"")),"",Sheet1!AJ87)</f>
        <v/>
      </c>
      <c r="J30" s="666" t="str">
        <f aca="false">IF(OR(Sheet1!AM87="",AND(Sheet1!AM85="",Sheet1!AM87&lt;&gt;"")),"",AVERAGE(Sheet1!AO87:AO88))</f>
        <v/>
      </c>
      <c r="K30" s="667" t="str">
        <f aca="false">IF(J30="","",ABS(J30-J27/2))</f>
        <v/>
      </c>
      <c r="L30" s="664" t="s">
        <v>669</v>
      </c>
      <c r="M30" s="664" t="s">
        <v>670</v>
      </c>
      <c r="Q30" s="672" t="str">
        <f aca="false">IF(OR(Sheet1!AM121="",AND(Sheet1!AM119="",Sheet1!AM121&lt;&gt;"")),"",Sheet1!AJ121)</f>
        <v/>
      </c>
      <c r="R30" s="666" t="str">
        <f aca="false">IF(OR(Sheet1!AM121="",AND(Sheet1!AM119="",Sheet1!AM121&lt;&gt;"")),"",AVERAGE(Sheet1!AO121:AO122))</f>
        <v/>
      </c>
      <c r="S30" s="667" t="str">
        <f aca="false">IF(R30="","",ABS(R30-R27/2))</f>
        <v/>
      </c>
      <c r="T30" s="664" t="s">
        <v>669</v>
      </c>
      <c r="U30" s="664" t="s">
        <v>670</v>
      </c>
    </row>
    <row r="31" customFormat="false" ht="15.8" hidden="false" customHeight="false" outlineLevel="0" collapsed="false">
      <c r="A31" s="674" t="str">
        <f aca="false">G27</f>
        <v/>
      </c>
      <c r="B31" s="675" t="str">
        <f aca="false">IF(G27="","",EXP(TREND(E31:E32,D27:D28,A31)))</f>
        <v/>
      </c>
      <c r="D31" s="668" t="str">
        <f aca="false">IF(OR(B27="",B28=""),"",IF(A27=D27,B27,IF(A28=D27,B28,IF(A29=D27,B29,IF(A30=D27,B30)))))</f>
        <v/>
      </c>
      <c r="E31" s="676" t="str">
        <f aca="false">IF(D31="","",LN(D31))</f>
        <v/>
      </c>
      <c r="I31" s="674" t="str">
        <f aca="false">O27</f>
        <v/>
      </c>
      <c r="J31" s="675" t="str">
        <f aca="false">IF(O27="","",EXP(TREND(M31:M32,L27:L28,I31)))</f>
        <v/>
      </c>
      <c r="L31" s="668" t="str">
        <f aca="false">IF(OR(J27="",J28=""),"",IF(I27=L27,J27,IF(I28=L27,J28,IF(I29=L27,J29,IF(I30=L27,J30)))))</f>
        <v/>
      </c>
      <c r="M31" s="676" t="str">
        <f aca="false">IF(L31="","",LN(L31))</f>
        <v/>
      </c>
      <c r="Q31" s="674" t="str">
        <f aca="false">W27</f>
        <v/>
      </c>
      <c r="R31" s="675" t="str">
        <f aca="false">IF(W27="","",EXP(TREND(U31:U32,T27:T28,Q31)))</f>
        <v/>
      </c>
      <c r="T31" s="668" t="str">
        <f aca="false">IF(OR(R27="",R28=""),"",IF(Q27=T27,R27,IF(Q28=T27,R28,IF(Q29=T27,R29,IF(Q30=T27,R30)))))</f>
        <v/>
      </c>
      <c r="U31" s="676" t="str">
        <f aca="false">IF(T31="","",LN(T31))</f>
        <v/>
      </c>
    </row>
    <row r="32" customFormat="false" ht="15.8" hidden="false" customHeight="false" outlineLevel="0" collapsed="false">
      <c r="D32" s="667" t="str">
        <f aca="false">IF(OR(B27="",B28=""),"",IF(A27=D28,B27,IF(A28=D28,B28,IF(A29=D28,B29,IF(A30=D28,B30)))))</f>
        <v/>
      </c>
      <c r="E32" s="677" t="str">
        <f aca="false">IF(D32="","",LN(D32))</f>
        <v/>
      </c>
      <c r="L32" s="667" t="str">
        <f aca="false">IF(OR(J27="",J28=""),"",IF(I27=L28,J27,IF(I28=L28,J28,IF(I29=L28,J29,IF(I30=L28,J30)))))</f>
        <v/>
      </c>
      <c r="M32" s="677" t="str">
        <f aca="false">IF(L32="","",LN(L32))</f>
        <v/>
      </c>
      <c r="T32" s="667" t="str">
        <f aca="false">IF(OR(R27="",R28=""),"",IF(Q27=T28,R27,IF(Q28=T28,R28,IF(Q29=T28,R29,IF(Q30=T28,R30)))))</f>
        <v/>
      </c>
      <c r="U32" s="677" t="str">
        <f aca="false">IF(T32="","",LN(T32))</f>
        <v/>
      </c>
    </row>
    <row r="33" customFormat="false" ht="15.8" hidden="false" customHeight="false" outlineLevel="0" collapsed="false">
      <c r="A33" s="662" t="n">
        <f aca="false">Sheet1!AH49</f>
        <v>34</v>
      </c>
      <c r="B33" s="24" t="s">
        <v>230</v>
      </c>
      <c r="Q33" s="662" t="n">
        <f aca="false">Sheet1!AH123</f>
        <v>38</v>
      </c>
      <c r="R33" s="24" t="s">
        <v>230</v>
      </c>
    </row>
    <row r="34" customFormat="false" ht="15.8" hidden="false" customHeight="false" outlineLevel="0" collapsed="false">
      <c r="A34" s="663" t="s">
        <v>665</v>
      </c>
      <c r="B34" s="664" t="s">
        <v>666</v>
      </c>
      <c r="C34" s="664" t="s">
        <v>667</v>
      </c>
      <c r="D34" s="664" t="s">
        <v>668</v>
      </c>
      <c r="E34" s="664" t="s">
        <v>230</v>
      </c>
      <c r="G34" s="664" t="e">
        <f aca="false">"HVL @"&amp;ROUND(E35,2)&amp;" kVp"</f>
        <v>#VALUE!</v>
      </c>
      <c r="Q34" s="663" t="s">
        <v>665</v>
      </c>
      <c r="R34" s="664" t="s">
        <v>666</v>
      </c>
      <c r="S34" s="664" t="s">
        <v>667</v>
      </c>
      <c r="T34" s="664" t="s">
        <v>668</v>
      </c>
      <c r="U34" s="664" t="s">
        <v>230</v>
      </c>
      <c r="W34" s="664" t="e">
        <f aca="false">"HVL @"&amp;ROUND(U35,2)&amp;" kVp"</f>
        <v>#VALUE!</v>
      </c>
    </row>
    <row r="35" customFormat="false" ht="15.8" hidden="false" customHeight="false" outlineLevel="0" collapsed="false">
      <c r="A35" s="665" t="n">
        <f aca="false">Sheet1!AJ49</f>
        <v>0</v>
      </c>
      <c r="B35" s="666" t="str">
        <f aca="false">IF(MIN(Sheet1!AO49:AO50)=0,"",AVERAGE(Sheet1!AO49:AO50))</f>
        <v/>
      </c>
      <c r="C35" s="667" t="str">
        <f aca="false">IF(B35="","",ABS(B35-B35/2))</f>
        <v/>
      </c>
      <c r="D35" s="668" t="str">
        <f aca="false">IF(OR(B35="",B36=""),"",IF(ABS(B35-B35/2)=SMALL(C35:C38,1),A35,IF(ABS(B36-B35/2)=SMALL(C35:C38,1),A36,IF(ABS(B37-B35/2)=SMALL(C35:C38,1),A37,IF(ABS(B38-B35/2)=SMALL(C35:C38,1),A38,"")))))</f>
        <v/>
      </c>
      <c r="E35" s="669" t="str">
        <f aca="false">IF(OR(Sheet1!AM48="",Sheet1!AM49=""),"",AVERAGE(Sheet1!AM48:AM49))</f>
        <v/>
      </c>
      <c r="G35" s="670" t="str">
        <f aca="false">IF(OR(MIN(D35:D36)=0,MIN(D39:D40)=0),"",TREND(D35:D36,E39:E40,LN(B35/2)))</f>
        <v/>
      </c>
      <c r="Q35" s="665" t="n">
        <f aca="false">Sheet1!AJ123</f>
        <v>0</v>
      </c>
      <c r="R35" s="666" t="str">
        <f aca="false">IF(MIN(Sheet1!AO123:AO124)=0,"",AVERAGE(Sheet1!AO123:AO124))</f>
        <v/>
      </c>
      <c r="S35" s="667" t="str">
        <f aca="false">IF(R35="","",ABS(R35-R35/2))</f>
        <v/>
      </c>
      <c r="T35" s="668" t="str">
        <f aca="false">IF(OR(R35="",R36=""),"",IF(ABS(R35-R35/2)=SMALL(S35:S38,1),Q35,IF(ABS(R36-R35/2)=SMALL(S35:S38,1),Q36,IF(ABS(R37-R35/2)=SMALL(S35:S38,1),Q37,IF(ABS(R38-R35/2)=SMALL(S35:S38,1),Q38,"")))))</f>
        <v/>
      </c>
      <c r="U35" s="669" t="str">
        <f aca="false">IF(OR(Sheet1!AM123="",Sheet1!AM124=""),"",AVERAGE(Sheet1!AM123:AM124))</f>
        <v/>
      </c>
      <c r="W35" s="670" t="str">
        <f aca="false">IF(OR(MIN(T35:T36)=0,MIN(T39:T40)=0),"",TREND(T35:T36,U39:U40,LN(R35/2)))</f>
        <v/>
      </c>
    </row>
    <row r="36" customFormat="false" ht="15.8" hidden="false" customHeight="false" outlineLevel="0" collapsed="false">
      <c r="A36" s="665" t="n">
        <f aca="false">Sheet1!AJ51</f>
        <v>0.4</v>
      </c>
      <c r="B36" s="666" t="str">
        <f aca="false">IF(MIN(Sheet1!AO51:AO52)=0,"",AVERAGE(Sheet1!AO51:AO52))</f>
        <v/>
      </c>
      <c r="C36" s="667" t="str">
        <f aca="false">IF(B36="","",ABS(B36-B35/2))</f>
        <v/>
      </c>
      <c r="D36" s="667" t="str">
        <f aca="false">IF(OR(B35="",B36=""),"",IF(ABS(B35-B35/2)=SMALL(C35:C38,2),A35,IF(ABS(B36-B35/2)=SMALL(C35:C38,2),A36,IF(ABS(B37-B35/2)=SMALL(C35:C38,2),A37,IF(ABS(B38-B35/2)=SMALL(C35:C38,2),A38,"")))))</f>
        <v/>
      </c>
      <c r="E36" s="671"/>
      <c r="Q36" s="665" t="n">
        <f aca="false">Sheet1!AJ125</f>
        <v>0.6</v>
      </c>
      <c r="R36" s="666" t="str">
        <f aca="false">IF(MIN(Sheet1!AO125:AO126)=0,"",AVERAGE(Sheet1!AO125:AO126))</f>
        <v/>
      </c>
      <c r="S36" s="667" t="str">
        <f aca="false">IF(R36="","",ABS(R36-R35/2))</f>
        <v/>
      </c>
      <c r="T36" s="667" t="str">
        <f aca="false">IF(OR(R35="",R36=""),"",IF(ABS(R35-R35/2)=SMALL(S35:S38,2),Q35,IF(ABS(R36-R35/2)=SMALL(S35:S38,2),Q36,IF(ABS(R37-R35/2)=SMALL(S35:S38,2),Q37,IF(ABS(R38-R35/2)=SMALL(S35:S38,2),Q38,"")))))</f>
        <v/>
      </c>
      <c r="U36" s="671"/>
    </row>
    <row r="37" customFormat="false" ht="15.8" hidden="false" customHeight="false" outlineLevel="0" collapsed="false">
      <c r="A37" s="672" t="str">
        <f aca="false">IF(AND(Sheet1!AM53="",Sheet1!AM55=""),"",IF(Sheet1!AM53&lt;&gt;"",Sheet1!AJ53,Sheet1!AJ55))</f>
        <v/>
      </c>
      <c r="B37" s="666" t="str">
        <f aca="false">IF(AND(Sheet1!AM53="",Sheet1!AM55=""),"",IF(Sheet1!AM53&lt;&gt;"",AVERAGE(Sheet1!AO53:AO54),AVERAGE(Sheet1!AO55:AO56)))</f>
        <v/>
      </c>
      <c r="C37" s="667" t="str">
        <f aca="false">IF(B37="","",ABS(B37-B35/2))</f>
        <v/>
      </c>
      <c r="D37" s="673"/>
      <c r="E37" s="673"/>
      <c r="Q37" s="672" t="str">
        <f aca="false">IF(AND(Sheet1!AM127="",Sheet1!AM129=""),"",IF(Sheet1!AM127&lt;&gt;"",Sheet1!AJ127,Sheet1!AJ129))</f>
        <v/>
      </c>
      <c r="R37" s="666" t="str">
        <f aca="false">IF(AND(Sheet1!AM127="",Sheet1!AM129=""),"",IF(Sheet1!AM127&lt;&gt;"",AVERAGE(Sheet1!AO127:AO128),AVERAGE(Sheet1!AO129:AO130)))</f>
        <v/>
      </c>
      <c r="S37" s="667" t="str">
        <f aca="false">IF(R37="","",ABS(R37-R35/2))</f>
        <v/>
      </c>
      <c r="T37" s="673"/>
      <c r="U37" s="673"/>
    </row>
    <row r="38" customFormat="false" ht="15.8" hidden="false" customHeight="false" outlineLevel="0" collapsed="false">
      <c r="A38" s="672" t="str">
        <f aca="false">IF(OR(Sheet1!AM55="",AND(Sheet1!AM53="",Sheet1!AM55&lt;&gt;"")),"",Sheet1!AJ55)</f>
        <v/>
      </c>
      <c r="B38" s="666" t="str">
        <f aca="false">IF(OR(Sheet1!AM55="",AND(Sheet1!AM53="",Sheet1!AM55&lt;&gt;"")),"",AVERAGE(Sheet1!AO55:AO56))</f>
        <v/>
      </c>
      <c r="C38" s="667" t="str">
        <f aca="false">IF(B38="","",ABS(B38-B35/2))</f>
        <v/>
      </c>
      <c r="D38" s="664" t="s">
        <v>669</v>
      </c>
      <c r="E38" s="664" t="s">
        <v>670</v>
      </c>
      <c r="Q38" s="672" t="str">
        <f aca="false">IF(OR(Sheet1!AM129="",AND(Sheet1!AM127="",Sheet1!AM129&lt;&gt;"")),"",Sheet1!AJ129)</f>
        <v/>
      </c>
      <c r="R38" s="666" t="str">
        <f aca="false">IF(OR(Sheet1!AM129="",AND(Sheet1!AM127="",Sheet1!AM129&lt;&gt;"")),"",AVERAGE(Sheet1!AO129:AO130))</f>
        <v/>
      </c>
      <c r="S38" s="667" t="str">
        <f aca="false">IF(R38="","",ABS(R38-R35/2))</f>
        <v/>
      </c>
      <c r="T38" s="664" t="s">
        <v>669</v>
      </c>
      <c r="U38" s="664" t="s">
        <v>670</v>
      </c>
    </row>
    <row r="39" customFormat="false" ht="15.8" hidden="false" customHeight="false" outlineLevel="0" collapsed="false">
      <c r="A39" s="674" t="str">
        <f aca="false">G35</f>
        <v/>
      </c>
      <c r="B39" s="675" t="str">
        <f aca="false">IF(G35="","",EXP(TREND(E39:E40,D35:D36,A39)))</f>
        <v/>
      </c>
      <c r="D39" s="668" t="str">
        <f aca="false">IF(OR(B35="",B36=""),"",IF(A35=D35,B35,IF(A36=D35,B36,IF(A37=D35,B37,IF(A38=D35,B38)))))</f>
        <v/>
      </c>
      <c r="E39" s="676" t="str">
        <f aca="false">IF(D39="","",LN(D39))</f>
        <v/>
      </c>
      <c r="Q39" s="674" t="str">
        <f aca="false">W35</f>
        <v/>
      </c>
      <c r="R39" s="675" t="str">
        <f aca="false">IF(W35="","",EXP(TREND(U39:U40,T35:T36,Q39)))</f>
        <v/>
      </c>
      <c r="T39" s="668" t="str">
        <f aca="false">IF(OR(R35="",R36=""),"",IF(Q35=T35,R35,IF(Q36=T35,R36,IF(Q37=T35,R37,IF(Q38=T35,R38)))))</f>
        <v/>
      </c>
      <c r="U39" s="676" t="str">
        <f aca="false">IF(T39="","",LN(T39))</f>
        <v/>
      </c>
    </row>
    <row r="40" customFormat="false" ht="15.8" hidden="false" customHeight="false" outlineLevel="0" collapsed="false">
      <c r="D40" s="667" t="str">
        <f aca="false">IF(OR(B35="",B36=""),"",IF(A35=D36,B35,IF(A36=D36,B36,IF(A37=D36,B37,IF(A38=D36,B38)))))</f>
        <v/>
      </c>
      <c r="E40" s="677" t="str">
        <f aca="false">IF(D40="","",LN(D40))</f>
        <v/>
      </c>
      <c r="T40" s="667" t="str">
        <f aca="false">IF(OR(R35="",R36=""),"",IF(Q35=T36,R35,IF(Q36=T36,R36,IF(Q37=T36,R37,IF(Q38=T36,R38)))))</f>
        <v/>
      </c>
      <c r="U40" s="677" t="str">
        <f aca="false">IF(T40="","",LN(T40))</f>
        <v/>
      </c>
    </row>
  </sheetData>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9"/>
  <sheetViews>
    <sheetView showFormulas="false" showGridLines="true" showRowColHeaders="true" showZeros="true" rightToLeft="false" tabSelected="false" showOutlineSymbols="true" defaultGridColor="false" view="normal" topLeftCell="A1" colorId="26" zoomScale="75" zoomScaleNormal="75" zoomScalePageLayoutView="100" workbookViewId="0">
      <selection pane="topLeft" activeCell="B13" activeCellId="0" sqref="B13"/>
    </sheetView>
  </sheetViews>
  <sheetFormatPr defaultRowHeight="15.8" zeroHeight="false" outlineLevelRow="0" outlineLevelCol="0"/>
  <cols>
    <col collapsed="false" customWidth="true" hidden="false" outlineLevel="0" max="1025" min="1" style="84" width="8.25"/>
  </cols>
  <sheetData>
    <row r="1" customFormat="false" ht="15.8" hidden="false" customHeight="false" outlineLevel="0" collapsed="false">
      <c r="A1" s="678" t="s">
        <v>671</v>
      </c>
    </row>
    <row r="2" customFormat="false" ht="15.8" hidden="false" customHeight="false" outlineLevel="0" collapsed="false">
      <c r="B2" s="84" t="s">
        <v>672</v>
      </c>
    </row>
    <row r="3" customFormat="false" ht="15.8" hidden="false" customHeight="false" outlineLevel="0" collapsed="false">
      <c r="B3" s="84" t="s">
        <v>673</v>
      </c>
    </row>
    <row r="4" customFormat="false" ht="15.8" hidden="false" customHeight="false" outlineLevel="0" collapsed="false">
      <c r="B4" s="84" t="s">
        <v>674</v>
      </c>
    </row>
    <row r="5" customFormat="false" ht="15.8" hidden="false" customHeight="false" outlineLevel="0" collapsed="false">
      <c r="B5" s="84" t="s">
        <v>675</v>
      </c>
    </row>
    <row r="6" customFormat="false" ht="15.8" hidden="false" customHeight="false" outlineLevel="0" collapsed="false">
      <c r="B6" s="84" t="s">
        <v>676</v>
      </c>
    </row>
    <row r="8" customFormat="false" ht="15.8" hidden="false" customHeight="false" outlineLevel="0" collapsed="false">
      <c r="A8" s="678" t="s">
        <v>677</v>
      </c>
    </row>
    <row r="9" customFormat="false" ht="15.8" hidden="false" customHeight="false" outlineLevel="0" collapsed="false">
      <c r="A9" s="678"/>
      <c r="B9" s="84" t="s">
        <v>647</v>
      </c>
    </row>
    <row r="10" customFormat="false" ht="15.8" hidden="false" customHeight="false" outlineLevel="0" collapsed="false">
      <c r="A10" s="678"/>
      <c r="B10" s="84" t="s">
        <v>648</v>
      </c>
    </row>
    <row r="11" customFormat="false" ht="15.8" hidden="false" customHeight="false" outlineLevel="0" collapsed="false">
      <c r="B11" s="632" t="s">
        <v>678</v>
      </c>
      <c r="C11" s="632" t="s">
        <v>679</v>
      </c>
    </row>
    <row r="12" customFormat="false" ht="17.95" hidden="false" customHeight="false" outlineLevel="0" collapsed="false">
      <c r="B12" s="679" t="n">
        <v>29</v>
      </c>
      <c r="C12" s="680" t="n">
        <f aca="false">IF(B12&lt;A22,B12+B22+B12*C22+B12^2*D22+B12^3*E22+B12^4*F22+B12^5*G22+B12^6*H22,B12+B23+B12*C23+B12^2*D23+B12^3*E23+B12^4*F23+B12^5*G23+B12^6*H23)</f>
        <v>30.2820681787016</v>
      </c>
    </row>
    <row r="14" customFormat="false" ht="15.8" hidden="false" customHeight="false" outlineLevel="0" collapsed="false">
      <c r="A14" s="678" t="s">
        <v>680</v>
      </c>
    </row>
    <row r="15" customFormat="false" ht="15.8" hidden="false" customHeight="false" outlineLevel="0" collapsed="false">
      <c r="A15" s="678"/>
      <c r="B15" s="84" t="s">
        <v>649</v>
      </c>
    </row>
    <row r="16" customFormat="false" ht="15.8" hidden="false" customHeight="false" outlineLevel="0" collapsed="false">
      <c r="A16" s="678"/>
      <c r="B16" s="84" t="s">
        <v>650</v>
      </c>
    </row>
    <row r="17" customFormat="false" ht="15.8" hidden="false" customHeight="false" outlineLevel="0" collapsed="false">
      <c r="B17" s="632" t="s">
        <v>678</v>
      </c>
      <c r="C17" s="632" t="s">
        <v>679</v>
      </c>
    </row>
    <row r="18" customFormat="false" ht="17.95" hidden="false" customHeight="false" outlineLevel="0" collapsed="false">
      <c r="B18" s="679" t="n">
        <v>37.1</v>
      </c>
      <c r="C18" s="680" t="n">
        <f aca="false">IF(B18&gt;37.1,40,IF(B18&lt;A28,B18+B28+B18*C28+B18^2*D28+B18^3*E28+B18^4*F28+B18^5*G28+B18^6*H28,B18+B29+B18*C29+B18^2*D29+B18^3*E29+B18^4*F29+B18^5*G29+B18^6*H29))</f>
        <v>38.9675106887662</v>
      </c>
    </row>
    <row r="22" customFormat="false" ht="15.8" hidden="false" customHeight="false" outlineLevel="0" collapsed="false">
      <c r="A22" s="84" t="n">
        <v>27.586</v>
      </c>
      <c r="B22" s="84" t="n">
        <v>-8375.07276459255</v>
      </c>
      <c r="C22" s="84" t="n">
        <v>975.925435604328</v>
      </c>
      <c r="D22" s="84" t="n">
        <v>-37.9137296820394</v>
      </c>
      <c r="E22" s="84" t="n">
        <v>0.490865834726094</v>
      </c>
      <c r="F22" s="84" t="n">
        <v>0</v>
      </c>
      <c r="G22" s="84" t="n">
        <v>0</v>
      </c>
      <c r="H22" s="84" t="n">
        <v>0</v>
      </c>
    </row>
    <row r="23" customFormat="false" ht="15.8" hidden="false" customHeight="false" outlineLevel="0" collapsed="false">
      <c r="B23" s="84" t="n">
        <v>-9984.61679164944</v>
      </c>
      <c r="C23" s="84" t="n">
        <v>1436.52454571413</v>
      </c>
      <c r="D23" s="84" t="n">
        <v>-82.5051021852549</v>
      </c>
      <c r="E23" s="84" t="n">
        <v>2.36559081763837</v>
      </c>
      <c r="F23" s="84" t="n">
        <v>-0.0338672433779705</v>
      </c>
      <c r="G23" s="84" t="n">
        <v>0.000193686920423126</v>
      </c>
      <c r="H23" s="84" t="n">
        <v>0</v>
      </c>
    </row>
    <row r="28" customFormat="false" ht="15.8" hidden="false" customHeight="false" outlineLevel="0" collapsed="false">
      <c r="A28" s="84" t="n">
        <v>30.1</v>
      </c>
      <c r="B28" s="84" t="n">
        <v>-540847.695500773</v>
      </c>
      <c r="C28" s="84" t="n">
        <v>100186.233642731</v>
      </c>
      <c r="D28" s="84" t="n">
        <v>-7418.47901798126</v>
      </c>
      <c r="E28" s="84" t="n">
        <v>274.476609295775</v>
      </c>
      <c r="F28" s="84" t="n">
        <v>-5.07436954359087</v>
      </c>
      <c r="G28" s="84" t="n">
        <v>0.0375005747875809</v>
      </c>
      <c r="H28" s="84" t="n">
        <v>0</v>
      </c>
    </row>
    <row r="29" customFormat="false" ht="15.8" hidden="false" customHeight="false" outlineLevel="0" collapsed="false">
      <c r="B29" s="84" t="n">
        <v>-11057.7739361992</v>
      </c>
      <c r="C29" s="84" t="n">
        <v>1297.22856737669</v>
      </c>
      <c r="D29" s="84" t="n">
        <v>-56.9891889897257</v>
      </c>
      <c r="E29" s="84" t="n">
        <v>1.11158285642172</v>
      </c>
      <c r="F29" s="84" t="n">
        <v>-0.00812339973651296</v>
      </c>
      <c r="G29" s="84" t="n">
        <v>0</v>
      </c>
      <c r="H29" s="84" t="n">
        <v>0</v>
      </c>
    </row>
  </sheetData>
  <conditionalFormatting sqref="C12">
    <cfRule type="cellIs" priority="2" operator="lessThan" aboveAverage="0" equalAverage="0" bottom="0" percent="0" rank="0" text="" dxfId="0">
      <formula>21.8</formula>
    </cfRule>
    <cfRule type="cellIs" priority="3" operator="between" aboveAverage="0" equalAverage="0" bottom="0" percent="0" rank="0" text="" dxfId="0">
      <formula>24</formula>
      <formula>27</formula>
    </cfRule>
    <cfRule type="cellIs" priority="4" operator="greaterThanOrEqual" aboveAverage="0" equalAverage="0" bottom="0" percent="0" rank="0" text="" dxfId="0">
      <formula>40</formula>
    </cfRule>
  </conditionalFormatting>
  <conditionalFormatting sqref="C18">
    <cfRule type="cellIs" priority="5" operator="lessThan" aboveAverage="0" equalAverage="0" bottom="0" percent="0" rank="0" text="" dxfId="0">
      <formula>21.8</formula>
    </cfRule>
    <cfRule type="cellIs" priority="6" operator="between" aboveAverage="0" equalAverage="0" bottom="0" percent="0" rank="0" text="" dxfId="0">
      <formula>25.35</formula>
      <formula>31.55</formula>
    </cfRule>
    <cfRule type="cellIs" priority="7" operator="greaterThanOrEqual" aboveAverage="0" equalAverage="0" bottom="0" percent="0" rank="0" text="" dxfId="0">
      <formula>40</formula>
    </cfRule>
  </conditionalFormatting>
  <conditionalFormatting sqref="C12">
    <cfRule type="cellIs" priority="8" operator="lessThan" aboveAverage="0" equalAverage="0" bottom="0" percent="0" rank="0" text="" dxfId="0">
      <formula>21.8</formula>
    </cfRule>
    <cfRule type="cellIs" priority="9" operator="between" aboveAverage="0" equalAverage="0" bottom="0" percent="0" rank="0" text="" dxfId="0">
      <formula>24</formula>
      <formula>27</formula>
    </cfRule>
    <cfRule type="cellIs" priority="10" operator="greaterThanOrEqual" aboveAverage="0" equalAverage="0" bottom="0" percent="0" rank="0" text="" dxfId="0">
      <formula>40</formula>
    </cfRule>
  </conditionalFormatting>
  <conditionalFormatting sqref="C18">
    <cfRule type="cellIs" priority="11" operator="lessThan" aboveAverage="0" equalAverage="0" bottom="0" percent="0" rank="0" text="" dxfId="0">
      <formula>21.8</formula>
    </cfRule>
    <cfRule type="cellIs" priority="12" operator="between" aboveAverage="0" equalAverage="0" bottom="0" percent="0" rank="0" text="" dxfId="0">
      <formula>25.35</formula>
      <formula>31.55</formula>
    </cfRule>
    <cfRule type="cellIs" priority="13" operator="greaterThanOrEqual" aboveAverage="0" equalAverage="0" bottom="0" percent="0" rank="0" text="" dxfId="0">
      <formula>40</formula>
    </cfRule>
  </conditionalFormatting>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23"/>
  <sheetViews>
    <sheetView showFormulas="false" showGridLines="true" showRowColHeaders="true" showZeros="true" rightToLeft="false" tabSelected="false" showOutlineSymbols="true" defaultGridColor="false" view="normal" topLeftCell="A1" colorId="26" zoomScale="75" zoomScaleNormal="75" zoomScalePageLayoutView="100" workbookViewId="0">
      <selection pane="topLeft" activeCell="E16" activeCellId="0" sqref="E16"/>
    </sheetView>
  </sheetViews>
  <sheetFormatPr defaultRowHeight="15.8" zeroHeight="false" outlineLevelRow="0" outlineLevelCol="0"/>
  <cols>
    <col collapsed="false" customWidth="true" hidden="false" outlineLevel="0" max="1" min="1" style="84" width="9.49"/>
    <col collapsed="false" customWidth="true" hidden="false" outlineLevel="0" max="1025" min="2" style="84" width="8.25"/>
  </cols>
  <sheetData>
    <row r="1" customFormat="false" ht="15.8" hidden="false" customHeight="false" outlineLevel="0" collapsed="false">
      <c r="A1" s="678" t="s">
        <v>681</v>
      </c>
    </row>
    <row r="2" customFormat="false" ht="15.8" hidden="false" customHeight="false" outlineLevel="0" collapsed="false">
      <c r="A2" s="84" t="s">
        <v>682</v>
      </c>
    </row>
    <row r="3" customFormat="false" ht="15.8" hidden="false" customHeight="false" outlineLevel="0" collapsed="false">
      <c r="A3" s="84" t="s">
        <v>683</v>
      </c>
    </row>
    <row r="5" customFormat="false" ht="15.8" hidden="false" customHeight="false" outlineLevel="0" collapsed="false">
      <c r="A5" s="678" t="s">
        <v>684</v>
      </c>
    </row>
    <row r="6" customFormat="false" ht="15.8" hidden="false" customHeight="false" outlineLevel="0" collapsed="false">
      <c r="A6" s="84" t="s">
        <v>682</v>
      </c>
    </row>
    <row r="7" customFormat="false" ht="15.8" hidden="false" customHeight="false" outlineLevel="0" collapsed="false">
      <c r="A7" s="84" t="s">
        <v>683</v>
      </c>
    </row>
    <row r="8" customFormat="false" ht="15.8" hidden="false" customHeight="false" outlineLevel="0" collapsed="false">
      <c r="A8" s="84" t="s">
        <v>685</v>
      </c>
    </row>
    <row r="10" customFormat="false" ht="15.8" hidden="false" customHeight="false" outlineLevel="0" collapsed="false">
      <c r="A10" s="681" t="s">
        <v>686</v>
      </c>
    </row>
    <row r="11" customFormat="false" ht="15.8" hidden="false" customHeight="false" outlineLevel="0" collapsed="false">
      <c r="A11" s="682" t="n">
        <v>6</v>
      </c>
    </row>
    <row r="12" customFormat="false" ht="15.8" hidden="false" customHeight="false" outlineLevel="0" collapsed="false">
      <c r="A12" s="682" t="n">
        <v>5.5</v>
      </c>
    </row>
    <row r="13" customFormat="false" ht="15.8" hidden="false" customHeight="false" outlineLevel="0" collapsed="false">
      <c r="A13" s="682" t="n">
        <v>5</v>
      </c>
    </row>
    <row r="14" customFormat="false" ht="15.8" hidden="false" customHeight="false" outlineLevel="0" collapsed="false">
      <c r="A14" s="682" t="n">
        <v>4.5</v>
      </c>
    </row>
    <row r="15" customFormat="false" ht="15.8" hidden="false" customHeight="false" outlineLevel="0" collapsed="false">
      <c r="A15" s="682" t="n">
        <v>4</v>
      </c>
    </row>
    <row r="16" customFormat="false" ht="15.8" hidden="false" customHeight="false" outlineLevel="0" collapsed="false">
      <c r="A16" s="682" t="n">
        <v>3.5</v>
      </c>
    </row>
    <row r="17" customFormat="false" ht="15.8" hidden="false" customHeight="false" outlineLevel="0" collapsed="false">
      <c r="A17" s="682" t="n">
        <v>3</v>
      </c>
    </row>
    <row r="18" customFormat="false" ht="15.8" hidden="false" customHeight="false" outlineLevel="0" collapsed="false">
      <c r="A18" s="682" t="n">
        <v>2.5</v>
      </c>
    </row>
    <row r="19" customFormat="false" ht="15.8" hidden="false" customHeight="false" outlineLevel="0" collapsed="false">
      <c r="A19" s="682" t="n">
        <v>2</v>
      </c>
    </row>
    <row r="20" customFormat="false" ht="15.8" hidden="false" customHeight="false" outlineLevel="0" collapsed="false">
      <c r="A20" s="682" t="n">
        <v>1.5</v>
      </c>
    </row>
    <row r="21" customFormat="false" ht="15.8" hidden="false" customHeight="false" outlineLevel="0" collapsed="false">
      <c r="A21" s="682" t="n">
        <v>1</v>
      </c>
    </row>
    <row r="22" customFormat="false" ht="15.8" hidden="false" customHeight="false" outlineLevel="0" collapsed="false">
      <c r="A22" s="682" t="n">
        <v>0.5</v>
      </c>
    </row>
    <row r="23" customFormat="false" ht="15.8" hidden="false" customHeight="false" outlineLevel="0" collapsed="false">
      <c r="A23" s="683" t="n">
        <v>0</v>
      </c>
    </row>
  </sheetData>
  <printOptions headings="false" gridLines="false" gridLinesSet="true" horizontalCentered="false" verticalCentered="false"/>
  <pageMargins left="0.7875" right="0.7875" top="0.7875" bottom="1.025" header="0.511805555555555" footer="0.7875"/>
  <pageSetup paperSize="1" scale="68"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5338</TotalTime>
  <Application>LibreOffice/5.4.1.2$Windows_X86_64 LibreOffice_project/ea7cb86e6eeb2bf3a5af73a8f7777ac570321527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2014-08-25T14:38:09Z</dcterms:created>
  <dc:creator>Eugene Mah</dc:creator>
  <dc:description/>
  <dc:language>en-US</dc:language>
  <cp:lastModifiedBy>Eugene Mah</cp:lastModifiedBy>
  <dcterms:modified xsi:type="dcterms:W3CDTF">2017-10-17T13:08:12Z</dcterms:modified>
  <cp:revision>572</cp:revision>
  <dc:subject/>
  <dc:title/>
</cp:coreProperties>
</file>