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4"/>
  </bookViews>
  <sheets>
    <sheet name="QC Test Summary-Lorad" sheetId="2" r:id="rId1"/>
    <sheet name="QC Test Summary-Tomo" sheetId="3" r:id="rId2"/>
    <sheet name="Tech QC Eval-Tomo" sheetId="4" r:id="rId3"/>
    <sheet name="MQSA Requirements" sheetId="5" r:id="rId4"/>
    <sheet name="Sheet1" sheetId="1" r:id="rId5"/>
    <sheet name="Tables" sheetId="10" r:id="rId6"/>
    <sheet name="DataPage" sheetId="6" r:id="rId7"/>
    <sheet name="HVLProcessing" sheetId="7" r:id="rId8"/>
    <sheet name="Corrected kV" sheetId="8" r:id="rId9"/>
    <sheet name="dropdowns" sheetId="9" r:id="rId10"/>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8" i="10" l="1"/>
  <c r="X265" i="1" l="1"/>
  <c r="Q79" i="10"/>
  <c r="P79" i="10"/>
  <c r="Q78" i="10"/>
  <c r="P78" i="10"/>
  <c r="K80" i="10"/>
  <c r="J80" i="10"/>
  <c r="K79" i="10"/>
  <c r="J79" i="10"/>
  <c r="E81" i="10"/>
  <c r="D81" i="10"/>
  <c r="E80" i="10"/>
  <c r="D80" i="10"/>
  <c r="I92" i="10" l="1"/>
  <c r="I91" i="10"/>
  <c r="I90" i="10"/>
  <c r="F89" i="10"/>
  <c r="F91" i="10" s="1"/>
  <c r="F92" i="10"/>
  <c r="C92" i="10"/>
  <c r="C91" i="10"/>
  <c r="C90" i="10"/>
  <c r="F90" i="10" l="1"/>
  <c r="U314" i="1"/>
  <c r="U313" i="1"/>
  <c r="U312" i="1"/>
  <c r="U311" i="1"/>
  <c r="U302" i="1"/>
  <c r="U301" i="1"/>
  <c r="U300" i="1"/>
  <c r="U299" i="1"/>
  <c r="U282" i="1"/>
  <c r="U281" i="1"/>
  <c r="U280" i="1"/>
  <c r="U279" i="1"/>
  <c r="U267" i="1"/>
  <c r="U266" i="1"/>
  <c r="U265" i="1"/>
  <c r="U264" i="1"/>
  <c r="U240" i="1" l="1"/>
  <c r="U239" i="1"/>
  <c r="U238" i="1"/>
  <c r="U237" i="1"/>
  <c r="U236" i="1"/>
  <c r="U235" i="1"/>
  <c r="U234" i="1"/>
  <c r="U226" i="1"/>
  <c r="U225" i="1"/>
  <c r="U224" i="1"/>
  <c r="U223" i="1"/>
  <c r="U222" i="1"/>
  <c r="U221" i="1"/>
  <c r="U220" i="1"/>
  <c r="U219" i="1"/>
  <c r="X300" i="1"/>
  <c r="X312" i="1"/>
  <c r="X310" i="1"/>
  <c r="I100" i="10" s="1"/>
  <c r="X298" i="1"/>
  <c r="G100" i="10" s="1"/>
  <c r="X278" i="1"/>
  <c r="F100" i="10" s="1"/>
  <c r="X280" i="1" s="1"/>
  <c r="X263" i="1"/>
  <c r="D100" i="10" s="1"/>
  <c r="E100" i="10"/>
  <c r="C100" i="10"/>
  <c r="B100" i="10"/>
  <c r="A100" i="10"/>
  <c r="I89" i="10"/>
  <c r="I88" i="10"/>
  <c r="I87" i="10"/>
  <c r="I86" i="10"/>
  <c r="I85" i="10"/>
  <c r="C89" i="10"/>
  <c r="F88" i="10"/>
  <c r="F87" i="10"/>
  <c r="F86" i="10"/>
  <c r="F85" i="10"/>
  <c r="C88" i="10"/>
  <c r="C87" i="10"/>
  <c r="C86" i="10"/>
  <c r="C85" i="10"/>
  <c r="G87" i="10"/>
  <c r="G85" i="10"/>
  <c r="D87" i="10"/>
  <c r="D85" i="10"/>
  <c r="A87" i="10"/>
  <c r="A85" i="10"/>
  <c r="G75" i="10"/>
  <c r="G73" i="10"/>
  <c r="A75" i="10"/>
  <c r="Q77" i="10"/>
  <c r="P77" i="10"/>
  <c r="Q76" i="10"/>
  <c r="P76" i="10"/>
  <c r="Q75" i="10"/>
  <c r="P75" i="10"/>
  <c r="Q74" i="10"/>
  <c r="P74" i="10"/>
  <c r="Q73" i="10"/>
  <c r="P73" i="10"/>
  <c r="M75" i="10"/>
  <c r="M73" i="10"/>
  <c r="K78" i="10"/>
  <c r="J78" i="10"/>
  <c r="K77" i="10"/>
  <c r="J77" i="10"/>
  <c r="K76" i="10"/>
  <c r="J76" i="10"/>
  <c r="K75" i="10"/>
  <c r="J75" i="10"/>
  <c r="K74" i="10"/>
  <c r="J74" i="10"/>
  <c r="K73" i="10"/>
  <c r="J73" i="10"/>
  <c r="E79" i="10"/>
  <c r="D79" i="10"/>
  <c r="E78" i="10"/>
  <c r="D78" i="10"/>
  <c r="E77" i="10"/>
  <c r="D77" i="10"/>
  <c r="E76" i="10"/>
  <c r="D76" i="10"/>
  <c r="E75" i="10"/>
  <c r="D75" i="10"/>
  <c r="E74" i="10"/>
  <c r="D74" i="10"/>
  <c r="D73" i="10"/>
  <c r="E73" i="10"/>
  <c r="A73" i="10"/>
  <c r="H100"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D36" i="7" s="1"/>
  <c r="A35" i="7"/>
  <c r="Q33" i="7"/>
  <c r="U395" i="1" s="1"/>
  <c r="C34" i="6" s="1"/>
  <c r="A33" i="7"/>
  <c r="R30" i="7"/>
  <c r="S30" i="7" s="1"/>
  <c r="Q30" i="7"/>
  <c r="K30" i="7"/>
  <c r="J30" i="7"/>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D24" i="7" s="1"/>
  <c r="E24" i="7" s="1"/>
  <c r="A19" i="7"/>
  <c r="Q17" i="7"/>
  <c r="S395" i="1" s="1"/>
  <c r="F400" i="1" s="1"/>
  <c r="I17" i="7"/>
  <c r="W382" i="1" s="1"/>
  <c r="C28" i="6" s="1"/>
  <c r="A17" i="7"/>
  <c r="S382" i="1" s="1"/>
  <c r="C24"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3"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0" i="6" s="1"/>
  <c r="I1" i="7"/>
  <c r="U382" i="1" s="1"/>
  <c r="H392" i="1" s="1"/>
  <c r="A1" i="7"/>
  <c r="Q382" i="1" s="1"/>
  <c r="D392" i="1" s="1"/>
  <c r="B4" i="6"/>
  <c r="C4" i="6"/>
  <c r="D4" i="6"/>
  <c r="B5" i="6"/>
  <c r="C5" i="6"/>
  <c r="D5" i="6"/>
  <c r="B6" i="6"/>
  <c r="C6" i="6"/>
  <c r="D6" i="6"/>
  <c r="C11" i="6"/>
  <c r="G11" i="6"/>
  <c r="G12" i="6"/>
  <c r="E14" i="6"/>
  <c r="C16" i="6"/>
  <c r="E16" i="6"/>
  <c r="C20" i="6"/>
  <c r="B35" i="6"/>
  <c r="B36" i="6"/>
  <c r="B37" i="6"/>
  <c r="B39" i="6"/>
  <c r="B40" i="6"/>
  <c r="B41" i="6"/>
  <c r="B42" i="6"/>
  <c r="C42" i="6"/>
  <c r="D42" i="6"/>
  <c r="B43" i="6"/>
  <c r="C43" i="6"/>
  <c r="D43" i="6"/>
  <c r="B44" i="6"/>
  <c r="C44" i="6"/>
  <c r="D44" i="6"/>
  <c r="B45" i="6"/>
  <c r="C45" i="6"/>
  <c r="D45" i="6"/>
  <c r="B46" i="6"/>
  <c r="E7" i="5"/>
  <c r="D49" i="3"/>
  <c r="L47" i="3"/>
  <c r="J47" i="3"/>
  <c r="H47" i="3"/>
  <c r="L46" i="3"/>
  <c r="J46" i="3"/>
  <c r="H46" i="3"/>
  <c r="K14" i="3"/>
  <c r="G14" i="3"/>
  <c r="D14" i="3"/>
  <c r="K13" i="3"/>
  <c r="G13" i="3"/>
  <c r="D13" i="3"/>
  <c r="D10" i="3"/>
  <c r="K5" i="3"/>
  <c r="C5" i="3"/>
  <c r="K4" i="3"/>
  <c r="C4" i="3"/>
  <c r="D34" i="2"/>
  <c r="K32" i="2"/>
  <c r="I32" i="2"/>
  <c r="G32" i="2"/>
  <c r="D6" i="2"/>
  <c r="K5" i="2"/>
  <c r="T351" i="1"/>
  <c r="L355" i="1" s="1"/>
  <c r="T350" i="1"/>
  <c r="L354" i="1" s="1"/>
  <c r="T348" i="1"/>
  <c r="L352" i="1" s="1"/>
  <c r="T347" i="1"/>
  <c r="L351" i="1" s="1"/>
  <c r="T341" i="1"/>
  <c r="H355" i="1" s="1"/>
  <c r="T339" i="1"/>
  <c r="H353" i="1" s="1"/>
  <c r="T338" i="1"/>
  <c r="H352" i="1" s="1"/>
  <c r="T337" i="1"/>
  <c r="H351" i="1" s="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c r="AD7" i="1"/>
  <c r="AC7" i="1"/>
  <c r="AA3" i="1"/>
  <c r="R464" i="1"/>
  <c r="S463" i="1"/>
  <c r="R462" i="1"/>
  <c r="S461" i="1"/>
  <c r="R460" i="1"/>
  <c r="S459" i="1"/>
  <c r="R458" i="1"/>
  <c r="S457" i="1"/>
  <c r="R456" i="1"/>
  <c r="S455" i="1"/>
  <c r="R454" i="1"/>
  <c r="S453" i="1"/>
  <c r="R452" i="1"/>
  <c r="S451" i="1"/>
  <c r="R450" i="1"/>
  <c r="S449" i="1"/>
  <c r="R448" i="1"/>
  <c r="S447" i="1"/>
  <c r="U442" i="1"/>
  <c r="T442" i="1"/>
  <c r="D50" i="3" s="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B38" i="6" s="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X387" i="1" s="1"/>
  <c r="K394" i="1" s="1"/>
  <c r="W384" i="1"/>
  <c r="V384" i="1"/>
  <c r="V387" i="1" s="1"/>
  <c r="I394" i="1" s="1"/>
  <c r="U384" i="1"/>
  <c r="T384" i="1"/>
  <c r="T387" i="1" s="1"/>
  <c r="G394" i="1" s="1"/>
  <c r="S384" i="1"/>
  <c r="R384" i="1"/>
  <c r="R387" i="1" s="1"/>
  <c r="E394" i="1" s="1"/>
  <c r="Q384" i="1"/>
  <c r="X382" i="1"/>
  <c r="K392" i="1" s="1"/>
  <c r="V375" i="1"/>
  <c r="X375" i="1" s="1"/>
  <c r="G386" i="1" s="1"/>
  <c r="U375" i="1"/>
  <c r="O378" i="1" s="1"/>
  <c r="T375" i="1"/>
  <c r="D386" i="1" s="1"/>
  <c r="S375" i="1"/>
  <c r="C386" i="1" s="1"/>
  <c r="R375" i="1"/>
  <c r="V374" i="1"/>
  <c r="W374" i="1" s="1"/>
  <c r="F385" i="1" s="1"/>
  <c r="U374" i="1"/>
  <c r="T374" i="1"/>
  <c r="D385" i="1" s="1"/>
  <c r="S374" i="1"/>
  <c r="C385" i="1" s="1"/>
  <c r="R374" i="1"/>
  <c r="S373" i="1"/>
  <c r="C384" i="1" s="1"/>
  <c r="R373" i="1"/>
  <c r="V372" i="1"/>
  <c r="E383" i="1" s="1"/>
  <c r="U372" i="1"/>
  <c r="T372" i="1"/>
  <c r="D383" i="1" s="1"/>
  <c r="S372" i="1"/>
  <c r="C383" i="1" s="1"/>
  <c r="R372" i="1"/>
  <c r="X365" i="1"/>
  <c r="W365" i="1"/>
  <c r="V361" i="1"/>
  <c r="E370" i="1" s="1"/>
  <c r="U361" i="1"/>
  <c r="T361" i="1"/>
  <c r="D370" i="1" s="1"/>
  <c r="S361" i="1"/>
  <c r="R361" i="1"/>
  <c r="V360" i="1"/>
  <c r="E369" i="1" s="1"/>
  <c r="U360" i="1"/>
  <c r="T360" i="1"/>
  <c r="D369" i="1" s="1"/>
  <c r="S360" i="1"/>
  <c r="R360" i="1"/>
  <c r="V359" i="1"/>
  <c r="U359" i="1"/>
  <c r="T359" i="1"/>
  <c r="D368" i="1" s="1"/>
  <c r="S359" i="1"/>
  <c r="R359" i="1"/>
  <c r="V358" i="1"/>
  <c r="X358" i="1" s="1"/>
  <c r="U358" i="1"/>
  <c r="T358" i="1"/>
  <c r="S358" i="1"/>
  <c r="D364" i="1" s="1"/>
  <c r="R358" i="1"/>
  <c r="C367" i="1" s="1"/>
  <c r="V351" i="1"/>
  <c r="W351" i="1" s="1"/>
  <c r="G15" i="6" s="1"/>
  <c r="U351" i="1"/>
  <c r="S351" i="1"/>
  <c r="R351" i="1"/>
  <c r="K355" i="1" s="1"/>
  <c r="V350" i="1"/>
  <c r="U350" i="1"/>
  <c r="S350" i="1"/>
  <c r="R350" i="1"/>
  <c r="K354" i="1" s="1"/>
  <c r="V349" i="1"/>
  <c r="W349" i="1" s="1"/>
  <c r="G13" i="6" s="1"/>
  <c r="U349" i="1"/>
  <c r="T349" i="1"/>
  <c r="L353" i="1" s="1"/>
  <c r="S349" i="1"/>
  <c r="R349" i="1"/>
  <c r="K353" i="1" s="1"/>
  <c r="V348" i="1"/>
  <c r="W348" i="1" s="1"/>
  <c r="U348" i="1"/>
  <c r="S348" i="1"/>
  <c r="R348" i="1"/>
  <c r="K352" i="1" s="1"/>
  <c r="V347" i="1"/>
  <c r="W347" i="1" s="1"/>
  <c r="U347" i="1"/>
  <c r="S347" i="1"/>
  <c r="L348" i="1" s="1"/>
  <c r="R347" i="1"/>
  <c r="K351" i="1" s="1"/>
  <c r="I344" i="1"/>
  <c r="D344" i="1"/>
  <c r="I343" i="1"/>
  <c r="D343" i="1"/>
  <c r="V342" i="1"/>
  <c r="W342" i="1" s="1"/>
  <c r="U342" i="1"/>
  <c r="T342" i="1"/>
  <c r="H356" i="1" s="1"/>
  <c r="S342" i="1"/>
  <c r="R342" i="1"/>
  <c r="G356" i="1" s="1"/>
  <c r="M342" i="1"/>
  <c r="V341" i="1"/>
  <c r="W341" i="1" s="1"/>
  <c r="E15" i="6" s="1"/>
  <c r="U341" i="1"/>
  <c r="S341" i="1"/>
  <c r="R341" i="1"/>
  <c r="G355" i="1" s="1"/>
  <c r="M341" i="1"/>
  <c r="V340" i="1"/>
  <c r="W340" i="1" s="1"/>
  <c r="U340" i="1"/>
  <c r="T340" i="1"/>
  <c r="H354" i="1" s="1"/>
  <c r="S340" i="1"/>
  <c r="R340" i="1"/>
  <c r="G354" i="1" s="1"/>
  <c r="V339" i="1"/>
  <c r="U339" i="1"/>
  <c r="S339" i="1"/>
  <c r="R339" i="1"/>
  <c r="G353" i="1" s="1"/>
  <c r="D339" i="1"/>
  <c r="V338" i="1"/>
  <c r="U338" i="1"/>
  <c r="S338" i="1"/>
  <c r="R338" i="1"/>
  <c r="G352" i="1" s="1"/>
  <c r="V337" i="1"/>
  <c r="U337" i="1"/>
  <c r="S337" i="1"/>
  <c r="H348" i="1" s="1"/>
  <c r="R337" i="1"/>
  <c r="G351" i="1" s="1"/>
  <c r="E335" i="1"/>
  <c r="H334" i="1"/>
  <c r="E334" i="1"/>
  <c r="H333" i="1"/>
  <c r="V332" i="1"/>
  <c r="X332" i="1" s="1"/>
  <c r="U332" i="1"/>
  <c r="T332" i="1"/>
  <c r="D357" i="1" s="1"/>
  <c r="S332" i="1"/>
  <c r="R332" i="1"/>
  <c r="C357" i="1" s="1"/>
  <c r="V331" i="1"/>
  <c r="W331" i="1" s="1"/>
  <c r="U331" i="1"/>
  <c r="X331" i="1" s="1"/>
  <c r="T331" i="1"/>
  <c r="D356" i="1" s="1"/>
  <c r="S331" i="1"/>
  <c r="R331" i="1"/>
  <c r="C356" i="1" s="1"/>
  <c r="W330" i="1"/>
  <c r="C15" i="6" s="1"/>
  <c r="V330" i="1"/>
  <c r="U330" i="1"/>
  <c r="T330" i="1"/>
  <c r="D355" i="1" s="1"/>
  <c r="S330" i="1"/>
  <c r="R330" i="1"/>
  <c r="C355" i="1" s="1"/>
  <c r="V329" i="1"/>
  <c r="X329" i="1" s="1"/>
  <c r="U329" i="1"/>
  <c r="T329" i="1"/>
  <c r="D354" i="1" s="1"/>
  <c r="S329" i="1"/>
  <c r="R329" i="1"/>
  <c r="C354" i="1" s="1"/>
  <c r="V328" i="1"/>
  <c r="U328" i="1"/>
  <c r="T328" i="1"/>
  <c r="D353" i="1" s="1"/>
  <c r="S328" i="1"/>
  <c r="R328" i="1"/>
  <c r="C353" i="1" s="1"/>
  <c r="E353" i="1" s="1"/>
  <c r="E358" i="1" s="1"/>
  <c r="V327" i="1"/>
  <c r="X327" i="1" s="1"/>
  <c r="U327" i="1"/>
  <c r="T327" i="1"/>
  <c r="D352" i="1" s="1"/>
  <c r="S327" i="1"/>
  <c r="R327" i="1"/>
  <c r="C352" i="1" s="1"/>
  <c r="E352" i="1" s="1"/>
  <c r="V326" i="1"/>
  <c r="W326" i="1" s="1"/>
  <c r="U326" i="1"/>
  <c r="T326" i="1"/>
  <c r="D351" i="1" s="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9" i="1"/>
  <c r="G285" i="1" s="1"/>
  <c r="S268" i="1"/>
  <c r="G284" i="1" s="1"/>
  <c r="R268" i="1"/>
  <c r="R269" i="1" s="1"/>
  <c r="F285" i="1" s="1"/>
  <c r="Q268" i="1"/>
  <c r="Q269" i="1" s="1"/>
  <c r="E285" i="1" s="1"/>
  <c r="L268" i="1"/>
  <c r="K268" i="1"/>
  <c r="E268" i="1"/>
  <c r="X267" i="1"/>
  <c r="L283" i="1" s="1"/>
  <c r="I283" i="1"/>
  <c r="T267" i="1"/>
  <c r="H283" i="1" s="1"/>
  <c r="L267" i="1"/>
  <c r="K267" i="1"/>
  <c r="E267" i="1"/>
  <c r="I282" i="1"/>
  <c r="T266" i="1"/>
  <c r="H282" i="1" s="1"/>
  <c r="L266" i="1"/>
  <c r="K266" i="1"/>
  <c r="I266" i="1"/>
  <c r="H266" i="1"/>
  <c r="G266" i="1"/>
  <c r="E266" i="1"/>
  <c r="L281" i="1"/>
  <c r="I281" i="1"/>
  <c r="T265" i="1"/>
  <c r="H281" i="1" s="1"/>
  <c r="L265" i="1"/>
  <c r="I265" i="1"/>
  <c r="H265" i="1"/>
  <c r="G265" i="1"/>
  <c r="E265" i="1"/>
  <c r="I280" i="1"/>
  <c r="T264" i="1"/>
  <c r="L264" i="1"/>
  <c r="K264" i="1"/>
  <c r="I264" i="1"/>
  <c r="H264" i="1"/>
  <c r="G264" i="1"/>
  <c r="E264" i="1"/>
  <c r="L279" i="1"/>
  <c r="L263" i="1"/>
  <c r="K263" i="1"/>
  <c r="I263" i="1"/>
  <c r="H263" i="1"/>
  <c r="G263" i="1"/>
  <c r="E263" i="1"/>
  <c r="L262" i="1"/>
  <c r="K262" i="1"/>
  <c r="I262" i="1"/>
  <c r="H262" i="1"/>
  <c r="G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E243" i="1"/>
  <c r="D243" i="1"/>
  <c r="G242" i="1"/>
  <c r="F242" i="1"/>
  <c r="E242" i="1"/>
  <c r="D242" i="1"/>
  <c r="G241" i="1"/>
  <c r="F241" i="1"/>
  <c r="E241" i="1"/>
  <c r="D241" i="1"/>
  <c r="G240" i="1"/>
  <c r="F240" i="1"/>
  <c r="E240" i="1"/>
  <c r="D240" i="1"/>
  <c r="J237" i="1"/>
  <c r="G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Y152" i="1"/>
  <c r="M174" i="1" s="1"/>
  <c r="U152" i="1"/>
  <c r="I174" i="1" s="1"/>
  <c r="E152" i="1"/>
  <c r="E151" i="1"/>
  <c r="E150" i="1"/>
  <c r="E149" i="1"/>
  <c r="L148" i="1"/>
  <c r="K148" i="1"/>
  <c r="E148" i="1"/>
  <c r="L147" i="1"/>
  <c r="K147" i="1"/>
  <c r="Q145" i="1"/>
  <c r="E169" i="1" s="1"/>
  <c r="K14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L78"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J41" i="1"/>
  <c r="I41" i="1"/>
  <c r="H41" i="1"/>
  <c r="G41" i="1"/>
  <c r="F41" i="1"/>
  <c r="E41" i="1"/>
  <c r="D41" i="1"/>
  <c r="L40" i="1"/>
  <c r="K40" i="1"/>
  <c r="H40" i="1"/>
  <c r="G40" i="1"/>
  <c r="D40" i="1"/>
  <c r="G39" i="1"/>
  <c r="J38"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K24" i="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R238" i="1" l="1"/>
  <c r="F230" i="1" s="1"/>
  <c r="F229" i="1"/>
  <c r="R167" i="1"/>
  <c r="T169" i="1"/>
  <c r="H184" i="1" s="1"/>
  <c r="J253" i="1"/>
  <c r="AD104" i="1"/>
  <c r="F24" i="1"/>
  <c r="F38" i="1"/>
  <c r="E39" i="1"/>
  <c r="L91" i="1"/>
  <c r="E168" i="1"/>
  <c r="R170" i="1"/>
  <c r="F185" i="1" s="1"/>
  <c r="G261" i="1"/>
  <c r="G298" i="1"/>
  <c r="Q304" i="1"/>
  <c r="E313" i="1" s="1"/>
  <c r="X328" i="1"/>
  <c r="X361" i="1"/>
  <c r="G370" i="1" s="1"/>
  <c r="R400" i="1"/>
  <c r="E402" i="1" s="1"/>
  <c r="B47" i="6"/>
  <c r="B20" i="6"/>
  <c r="B18" i="6"/>
  <c r="D16" i="6"/>
  <c r="F15" i="6"/>
  <c r="B15" i="6"/>
  <c r="D14" i="6"/>
  <c r="F13" i="6"/>
  <c r="B13" i="6"/>
  <c r="D12" i="6"/>
  <c r="F11" i="6"/>
  <c r="B11" i="6"/>
  <c r="S168" i="1"/>
  <c r="G183" i="1" s="1"/>
  <c r="T283" i="1"/>
  <c r="H298" i="1" s="1"/>
  <c r="F284" i="1"/>
  <c r="S304" i="1"/>
  <c r="G313" i="1" s="1"/>
  <c r="K39" i="1"/>
  <c r="P169" i="1"/>
  <c r="D184" i="1" s="1"/>
  <c r="F213" i="1"/>
  <c r="X338" i="1"/>
  <c r="X351" i="1"/>
  <c r="W360" i="1"/>
  <c r="F369" i="1" s="1"/>
  <c r="T400" i="1"/>
  <c r="G402" i="1" s="1"/>
  <c r="S400" i="1"/>
  <c r="F402" i="1" s="1"/>
  <c r="D35" i="2"/>
  <c r="B21" i="6"/>
  <c r="B19" i="6"/>
  <c r="B17" i="6"/>
  <c r="B16" i="6"/>
  <c r="D15" i="6"/>
  <c r="F14" i="6"/>
  <c r="B14" i="6"/>
  <c r="D13" i="6"/>
  <c r="F12" i="6"/>
  <c r="B12" i="6"/>
  <c r="D11" i="6"/>
  <c r="B3" i="6"/>
  <c r="T362" i="1"/>
  <c r="T373" i="1" s="1"/>
  <c r="D384" i="1" s="1"/>
  <c r="C19" i="7"/>
  <c r="C27" i="7"/>
  <c r="L4" i="7"/>
  <c r="D4" i="7"/>
  <c r="G3" i="7" s="1"/>
  <c r="Q386" i="1" s="1"/>
  <c r="Q390" i="1" s="1"/>
  <c r="D397" i="1" s="1"/>
  <c r="K3" i="7"/>
  <c r="T15" i="7"/>
  <c r="U15" i="7" s="1"/>
  <c r="T20" i="7"/>
  <c r="T28" i="7"/>
  <c r="E4" i="5"/>
  <c r="F12" i="1"/>
  <c r="F25" i="1"/>
  <c r="F39" i="1"/>
  <c r="B6" i="5"/>
  <c r="K7" i="3"/>
  <c r="E38" i="1"/>
  <c r="J39" i="1"/>
  <c r="K8" i="3"/>
  <c r="U283" i="1"/>
  <c r="X279" i="1" s="1"/>
  <c r="T268" i="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D347"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D399"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B10"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47" i="1" s="1"/>
  <c r="AL66" i="1"/>
  <c r="AL68" i="1"/>
  <c r="AL70" i="1"/>
  <c r="AL72" i="1"/>
  <c r="AL91" i="1"/>
  <c r="Q347" i="1" s="1"/>
  <c r="L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3" i="6"/>
  <c r="C27" i="6"/>
  <c r="I392" i="1"/>
  <c r="V389" i="1"/>
  <c r="I396" i="1" s="1"/>
  <c r="V388" i="1"/>
  <c r="I395" i="1" s="1"/>
  <c r="G392" i="1"/>
  <c r="C25" i="6"/>
  <c r="I356" i="1"/>
  <c r="S402" i="1"/>
  <c r="F404" i="1" s="1"/>
  <c r="C32" i="6"/>
  <c r="D3" i="7"/>
  <c r="T8" i="7"/>
  <c r="U8" i="7" s="1"/>
  <c r="D11" i="7"/>
  <c r="T19" i="7"/>
  <c r="T39" i="7"/>
  <c r="U39" i="7" s="1"/>
  <c r="C29" i="6"/>
  <c r="T3" i="7"/>
  <c r="T11" i="7"/>
  <c r="D20" i="7"/>
  <c r="T24" i="7"/>
  <c r="U24" i="7" s="1"/>
  <c r="D27" i="7"/>
  <c r="K27" i="7"/>
  <c r="S27" i="7"/>
  <c r="C35" i="7"/>
  <c r="T35" i="7"/>
  <c r="T40" i="7"/>
  <c r="U40" i="7" s="1"/>
  <c r="C26" i="6"/>
  <c r="C22" i="6"/>
  <c r="D8" i="7"/>
  <c r="E8" i="7" s="1"/>
  <c r="D16" i="7"/>
  <c r="E16" i="7" s="1"/>
  <c r="W225" i="1"/>
  <c r="J217" i="1" s="1"/>
  <c r="U315" i="1"/>
  <c r="M354" i="1"/>
  <c r="C31" i="6"/>
  <c r="C3" i="7"/>
  <c r="T4" i="7"/>
  <c r="D7" i="7"/>
  <c r="E7" i="7" s="1"/>
  <c r="L8" i="7"/>
  <c r="M8" i="7" s="1"/>
  <c r="C11" i="7"/>
  <c r="T12" i="7"/>
  <c r="D15" i="7"/>
  <c r="E15" i="7" s="1"/>
  <c r="T16" i="7"/>
  <c r="U16" i="7" s="1"/>
  <c r="K19" i="7"/>
  <c r="S19" i="7"/>
  <c r="T23" i="7"/>
  <c r="U23" i="7" s="1"/>
  <c r="T32" i="7"/>
  <c r="U32" i="7" s="1"/>
  <c r="D39" i="7"/>
  <c r="E39" i="7" s="1"/>
  <c r="W35" i="7"/>
  <c r="U399" i="1"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C12" i="6" s="1"/>
  <c r="W328" i="1"/>
  <c r="C13" i="6" s="1"/>
  <c r="I351" i="1"/>
  <c r="I358" i="1" s="1"/>
  <c r="X337" i="1"/>
  <c r="W338" i="1"/>
  <c r="E12" i="6" s="1"/>
  <c r="I353" i="1"/>
  <c r="X339" i="1"/>
  <c r="X341" i="1"/>
  <c r="X342" i="1"/>
  <c r="M355" i="1"/>
  <c r="X374" i="1"/>
  <c r="G385" i="1" s="1"/>
  <c r="W375" i="1"/>
  <c r="S387" i="1"/>
  <c r="F394" i="1" s="1"/>
  <c r="W387" i="1"/>
  <c r="J394" i="1" s="1"/>
  <c r="Q400" i="1"/>
  <c r="D402" i="1" s="1"/>
  <c r="U400" i="1"/>
  <c r="H402" i="1" s="1"/>
  <c r="X326" i="1"/>
  <c r="E355" i="1"/>
  <c r="X330" i="1"/>
  <c r="X340" i="1"/>
  <c r="M351" i="1"/>
  <c r="M358" i="1" s="1"/>
  <c r="X348" i="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T269" i="1"/>
  <c r="H285" i="1" s="1"/>
  <c r="H284"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U268" i="1"/>
  <c r="X264" i="1" s="1"/>
  <c r="X266" i="1" s="1"/>
  <c r="R284" i="1"/>
  <c r="F299" i="1" s="1"/>
  <c r="I294" i="1"/>
  <c r="F312" i="1"/>
  <c r="E354" i="1"/>
  <c r="E357" i="1"/>
  <c r="G399" i="1"/>
  <c r="X347" i="1"/>
  <c r="T364" i="1"/>
  <c r="D373" i="1" s="1"/>
  <c r="D374" i="1" s="1"/>
  <c r="D400" i="1"/>
  <c r="Q402" i="1"/>
  <c r="D404" i="1" s="1"/>
  <c r="H400" i="1"/>
  <c r="U402" i="1"/>
  <c r="H404" i="1" s="1"/>
  <c r="Q401" i="1"/>
  <c r="D403" i="1" s="1"/>
  <c r="U248" i="1"/>
  <c r="H280" i="1"/>
  <c r="E284" i="1"/>
  <c r="H295" i="1"/>
  <c r="S316" i="1"/>
  <c r="G324" i="1" s="1"/>
  <c r="E323" i="1"/>
  <c r="F391" i="1"/>
  <c r="T381" i="1"/>
  <c r="B25" i="6" s="1"/>
  <c r="D391" i="1"/>
  <c r="R381" i="1"/>
  <c r="B23" i="6" s="1"/>
  <c r="G391" i="1"/>
  <c r="Q381" i="1"/>
  <c r="B22" i="6" s="1"/>
  <c r="W329" i="1"/>
  <c r="C14" i="6" s="1"/>
  <c r="W332" i="1"/>
  <c r="C17" i="6" s="1"/>
  <c r="W337" i="1"/>
  <c r="E11" i="6" s="1"/>
  <c r="W339" i="1"/>
  <c r="E13" i="6" s="1"/>
  <c r="I355" i="1"/>
  <c r="M352" i="1"/>
  <c r="X349" i="1"/>
  <c r="W350" i="1"/>
  <c r="G14" i="6" s="1"/>
  <c r="X350" i="1"/>
  <c r="U363" i="1"/>
  <c r="W372" i="1"/>
  <c r="C18" i="6" s="1"/>
  <c r="X372" i="1"/>
  <c r="G383" i="1" s="1"/>
  <c r="E391" i="1"/>
  <c r="U401" i="1"/>
  <c r="H403" i="1" s="1"/>
  <c r="H246" i="1"/>
  <c r="U253" i="1"/>
  <c r="U255" i="1"/>
  <c r="T303" i="1"/>
  <c r="E356" i="1"/>
  <c r="J391" i="1"/>
  <c r="X381" i="1"/>
  <c r="B29" i="6" s="1"/>
  <c r="H391" i="1"/>
  <c r="V381" i="1"/>
  <c r="B27" i="6" s="1"/>
  <c r="K391" i="1"/>
  <c r="U381" i="1"/>
  <c r="B26" i="6" s="1"/>
  <c r="D346" i="1"/>
  <c r="G367" i="1"/>
  <c r="W359" i="1"/>
  <c r="F368" i="1" s="1"/>
  <c r="E368" i="1"/>
  <c r="X359" i="1"/>
  <c r="G368" i="1" s="1"/>
  <c r="S381" i="1"/>
  <c r="B24" i="6" s="1"/>
  <c r="F392" i="1"/>
  <c r="S389" i="1"/>
  <c r="F396" i="1" s="1"/>
  <c r="S388" i="1"/>
  <c r="F395" i="1" s="1"/>
  <c r="J392" i="1"/>
  <c r="W389" i="1"/>
  <c r="J396" i="1" s="1"/>
  <c r="W388" i="1"/>
  <c r="J395" i="1" s="1"/>
  <c r="I391" i="1"/>
  <c r="W441" i="1"/>
  <c r="K333" i="1" s="1"/>
  <c r="V441" i="1"/>
  <c r="J333" i="1" s="1"/>
  <c r="F243" i="1"/>
  <c r="U250" i="1"/>
  <c r="U303" i="1"/>
  <c r="X299" i="1" s="1"/>
  <c r="T315" i="1"/>
  <c r="E351" i="1"/>
  <c r="H346" i="1"/>
  <c r="M353" i="1"/>
  <c r="W381" i="1"/>
  <c r="B28"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I298" i="1" l="1"/>
  <c r="U284" i="1"/>
  <c r="I299" i="1" s="1"/>
  <c r="U316" i="1"/>
  <c r="I324" i="1" s="1"/>
  <c r="X311" i="1"/>
  <c r="X313" i="1" s="1"/>
  <c r="AD91" i="1" s="1"/>
  <c r="I323" i="1"/>
  <c r="D371" i="1"/>
  <c r="H399" i="1"/>
  <c r="W3" i="7"/>
  <c r="Q399" i="1" s="1"/>
  <c r="Q403" i="1" s="1"/>
  <c r="D405" i="1" s="1"/>
  <c r="G11" i="7"/>
  <c r="R386" i="1" s="1"/>
  <c r="D23" i="6" s="1"/>
  <c r="T284" i="1"/>
  <c r="H299" i="1" s="1"/>
  <c r="T172" i="1"/>
  <c r="H187" i="1" s="1"/>
  <c r="F386" i="1"/>
  <c r="C21" i="6"/>
  <c r="P172" i="1"/>
  <c r="D187" i="1" s="1"/>
  <c r="G19" i="7"/>
  <c r="S386" i="1" s="1"/>
  <c r="W11" i="7"/>
  <c r="R399" i="1" s="1"/>
  <c r="W19" i="7"/>
  <c r="S399" i="1" s="1"/>
  <c r="S403" i="1" s="1"/>
  <c r="F405" i="1" s="1"/>
  <c r="Q394" i="1"/>
  <c r="B30" i="6" s="1"/>
  <c r="S394" i="1"/>
  <c r="B32" i="6" s="1"/>
  <c r="U394" i="1"/>
  <c r="B34" i="6" s="1"/>
  <c r="F399" i="1"/>
  <c r="E399" i="1"/>
  <c r="R394" i="1"/>
  <c r="B31" i="6" s="1"/>
  <c r="T394" i="1"/>
  <c r="B33" i="6" s="1"/>
  <c r="O19" i="7"/>
  <c r="W386" i="1" s="1"/>
  <c r="D28" i="6" s="1"/>
  <c r="W442" i="1"/>
  <c r="K334" i="1" s="1"/>
  <c r="P361" i="1"/>
  <c r="P359" i="1"/>
  <c r="P329" i="1"/>
  <c r="P373" i="1"/>
  <c r="P358" i="1"/>
  <c r="D363" i="1" s="1"/>
  <c r="G374" i="1" s="1"/>
  <c r="D10" i="6"/>
  <c r="F10" i="6"/>
  <c r="Q373" i="1"/>
  <c r="Q361" i="1"/>
  <c r="Q358" i="1"/>
  <c r="F363" i="1" s="1"/>
  <c r="Q359" i="1"/>
  <c r="Q329" i="1"/>
  <c r="Q360" i="1"/>
  <c r="O11" i="7"/>
  <c r="V386" i="1" s="1"/>
  <c r="D27" i="6" s="1"/>
  <c r="O3" i="7"/>
  <c r="U386" i="1" s="1"/>
  <c r="U390" i="1" s="1"/>
  <c r="H397" i="1" s="1"/>
  <c r="G35" i="7"/>
  <c r="A39" i="7" s="1"/>
  <c r="D401" i="1"/>
  <c r="D30" i="6"/>
  <c r="A23" i="7"/>
  <c r="O27" i="7"/>
  <c r="X386" i="1" s="1"/>
  <c r="D32" i="6"/>
  <c r="B23" i="7"/>
  <c r="H401" i="1"/>
  <c r="D34" i="6"/>
  <c r="U403" i="1"/>
  <c r="H405" i="1" s="1"/>
  <c r="R403" i="1"/>
  <c r="E405" i="1" s="1"/>
  <c r="E401" i="1"/>
  <c r="D31" i="6"/>
  <c r="D393" i="1"/>
  <c r="D22" i="6"/>
  <c r="B39" i="7"/>
  <c r="R15" i="7"/>
  <c r="Q15" i="7"/>
  <c r="B7" i="7"/>
  <c r="A7" i="7"/>
  <c r="J31" i="7"/>
  <c r="R7" i="7"/>
  <c r="Q7" i="7"/>
  <c r="J23" i="7"/>
  <c r="R39" i="7"/>
  <c r="Q39" i="7"/>
  <c r="R23" i="7"/>
  <c r="G27" i="7"/>
  <c r="T386" i="1" s="1"/>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D188" i="1" s="1"/>
  <c r="F195" i="1"/>
  <c r="Q172" i="1"/>
  <c r="E187" i="1" s="1"/>
  <c r="E184" i="1"/>
  <c r="I195" i="1"/>
  <c r="I312" i="1"/>
  <c r="U304" i="1"/>
  <c r="I313" i="1" s="1"/>
  <c r="X362" i="1"/>
  <c r="H247" i="1"/>
  <c r="I247" i="1"/>
  <c r="F383" i="1"/>
  <c r="U171" i="1"/>
  <c r="I186" i="1" s="1"/>
  <c r="I182" i="1"/>
  <c r="X281" i="1"/>
  <c r="L294" i="1"/>
  <c r="W234" i="1"/>
  <c r="E195" i="1"/>
  <c r="R171" i="1"/>
  <c r="F186" i="1" s="1"/>
  <c r="F188" i="1" s="1"/>
  <c r="H242" i="1"/>
  <c r="I242" i="1"/>
  <c r="I245" i="1"/>
  <c r="H245" i="1"/>
  <c r="Q171" i="1"/>
  <c r="E186" i="1" s="1"/>
  <c r="E188" i="1" s="1"/>
  <c r="E182" i="1"/>
  <c r="G195" i="1"/>
  <c r="X363" i="1"/>
  <c r="G372" i="1" s="1"/>
  <c r="W227" i="1"/>
  <c r="J219" i="1" s="1"/>
  <c r="J211" i="1"/>
  <c r="K149" i="1"/>
  <c r="O52" i="1"/>
  <c r="W362" i="1"/>
  <c r="AD87" i="1" s="1"/>
  <c r="U269" i="1"/>
  <c r="I285" i="1" s="1"/>
  <c r="I284" i="1"/>
  <c r="H195" i="1"/>
  <c r="G184" i="1"/>
  <c r="S172" i="1"/>
  <c r="G187" i="1" s="1"/>
  <c r="W236" i="1"/>
  <c r="J228" i="1" s="1"/>
  <c r="H182" i="1"/>
  <c r="T171" i="1"/>
  <c r="H186" i="1" s="1"/>
  <c r="H188" i="1" s="1"/>
  <c r="U172" i="1"/>
  <c r="I187" i="1" s="1"/>
  <c r="I184" i="1"/>
  <c r="S171" i="1"/>
  <c r="G186" i="1" s="1"/>
  <c r="G182" i="1"/>
  <c r="L319" i="1" l="1"/>
  <c r="I15" i="7"/>
  <c r="R390" i="1"/>
  <c r="E397" i="1" s="1"/>
  <c r="F401" i="1"/>
  <c r="W390" i="1"/>
  <c r="J397" i="1" s="1"/>
  <c r="I393" i="1"/>
  <c r="G188" i="1"/>
  <c r="A15" i="7"/>
  <c r="J15" i="7"/>
  <c r="E393" i="1"/>
  <c r="AD88" i="1"/>
  <c r="K44" i="3"/>
  <c r="B15" i="7"/>
  <c r="Q23" i="7"/>
  <c r="I23" i="7"/>
  <c r="I31" i="7"/>
  <c r="V390" i="1"/>
  <c r="I397" i="1" s="1"/>
  <c r="I7" i="7"/>
  <c r="D26" i="6"/>
  <c r="J7" i="7"/>
  <c r="H393" i="1"/>
  <c r="D24" i="6"/>
  <c r="F393" i="1"/>
  <c r="S390" i="1"/>
  <c r="F397" i="1" s="1"/>
  <c r="J393" i="1"/>
  <c r="G393" i="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280" i="1"/>
  <c r="L321" i="1"/>
  <c r="X317" i="1"/>
  <c r="L325" i="1" s="1"/>
  <c r="X315" i="1"/>
  <c r="L323" i="1" s="1"/>
  <c r="W241" i="1"/>
  <c r="J233" i="1" s="1"/>
  <c r="J226" i="1"/>
  <c r="I188" i="1"/>
  <c r="W364" i="1"/>
  <c r="F373" i="1" s="1"/>
  <c r="F374" i="1" s="1"/>
  <c r="W373" i="1"/>
  <c r="C19" i="6" s="1"/>
  <c r="F371" i="1"/>
  <c r="G371" i="1"/>
  <c r="X373" i="1"/>
  <c r="G384" i="1" s="1"/>
  <c r="X364" i="1"/>
  <c r="G373" i="1" s="1"/>
  <c r="K29" i="2" l="1"/>
  <c r="B7" i="6"/>
  <c r="K40" i="3"/>
  <c r="AD86" i="1"/>
  <c r="X318" i="1"/>
  <c r="L310" i="1"/>
  <c r="X305" i="1"/>
  <c r="L314" i="1" s="1"/>
  <c r="X303" i="1"/>
  <c r="L312" i="1" s="1"/>
  <c r="F384" i="1"/>
  <c r="W376" i="1"/>
  <c r="F387" i="1" s="1"/>
  <c r="L282" i="1"/>
  <c r="X271" i="1"/>
  <c r="L286" i="1" s="1"/>
  <c r="X268" i="1"/>
  <c r="L284" i="1" s="1"/>
  <c r="X272" i="1"/>
  <c r="L287" i="1" s="1"/>
  <c r="L327" i="1" l="1"/>
  <c r="B9" i="6"/>
  <c r="K42" i="3"/>
  <c r="AD92" i="1"/>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<sst xmlns="http://schemas.openxmlformats.org/spreadsheetml/2006/main" count="2640" uniqueCount="705">
  <si>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</si>
  <si>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</si>
  <si>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</si>
  <si>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</si>
  <si>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</si>
  <si>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</si>
  <si>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</si>
  <si>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</si>
  <si>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</si>
  <si>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</si>
  <si>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</si>
  <si>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</si>
  <si>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</si>
  <si>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</si>
  <si>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</si>
  <si>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</si>
  <si>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</si>
  <si>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</si>
  <si>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</si>
  <si>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</si>
  <si>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</si>
  <si>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</si>
  <si>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</si>
  <si>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</si>
  <si>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</si>
  <si>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</si>
  <si>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</si>
  <si>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</si>
  <si>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</si>
  <si>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</si>
  <si>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</si>
  <si>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</si>
  <si>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</si>
  <si>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</si>
  <si>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</si>
  <si>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</si>
  <si>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</si>
  <si>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</si>
  <si>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</si>
  <si>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</si>
  <si>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</si>
  <si>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</si>
  <si>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</si>
  <si>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</si>
  <si>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</si>
  <si>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</si>
  <si>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</si>
  <si>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</si>
  <si>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</si>
  <si>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</si>
  <si>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</si>
  <si>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</si>
  <si>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</si>
  <si>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</si>
  <si>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</si>
  <si>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</si>
  <si>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</si>
  <si>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</si>
  <si>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</si>
  <si>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</si>
  <si>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</si>
  <si>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</si>
  <si>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</si>
  <si>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</si>
  <si>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</si>
  <si>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</si>
  <si>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</si>
  <si>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</si>
  <si>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</si>
  <si>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</si>
  <si>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</si>
  <si>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</si>
  <si>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</si>
  <si>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</si>
  <si>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</si>
  <si>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</si>
  <si>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</si>
  <si>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</si>
  <si>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</si>
  <si>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</si>
  <si>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</si>
  <si>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</si>
  <si>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</si>
  <si>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</si>
  <si>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</si>
  <si>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</si>
  <si>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</si>
  <si>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</si>
  <si>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</si>
  <si>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</si>
  <si>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</si>
  <si>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</si>
  <si>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</si>
  <si>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</si>
  <si>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</si>
  <si>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</si>
  <si>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</si>
  <si>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</si>
  <si>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</si>
  <si>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</si>
  <si>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</si>
  <si>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</si>
  <si>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</si>
  <si>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</si>
  <si>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</si>
  <si>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</si>
  <si>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</si>
  <si>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</si>
  <si>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</si>
  <si>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</si>
  <si>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</si>
  <si>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</si>
  <si>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</si>
  <si>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</si>
  <si>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</si>
  <si>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</si>
  <si>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</si>
  <si>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</si>
  <si>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</si>
  <si>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</si>
  <si>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</si>
  <si>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</si>
  <si>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</si>
  <si>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</si>
  <si>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</si>
  <si>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</si>
  <si>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</si>
  <si>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</si>
  <si>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</si>
  <si>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</si>
  <si>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</si>
  <si>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</si>
  <si>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</si>
  <si>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</si>
  <si>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</si>
  <si>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</si>
  <si>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</si>
  <si>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</si>
  <si>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</si>
  <si>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</si>
  <si>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</si>
  <si>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</si>
  <si>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</si>
  <si>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</si>
  <si>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</si>
  <si>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</si>
  <si>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</si>
  <si>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</si>
  <si>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</si>
  <si>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</si>
  <si>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</si>
  <si>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</si>
  <si>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</si>
  <si>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</si>
  <si>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</si>
  <si>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</si>
  <si>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</si>
  <si>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</si>
  <si>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</si>
  <si>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</si>
  <si>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</si>
  <si>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</si>
  <si>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</si>
  <si>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</si>
  <si>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</si>
  <si>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</si>
  <si>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</si>
  <si>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</si>
  <si>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</si>
  <si>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</si>
  <si>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</si>
  <si>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</si>
  <si>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</si>
  <si>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</si>
  <si>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</si>
  <si>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</si>
  <si>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</si>
  <si>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</si>
  <si>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</si>
  <si>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</si>
  <si>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</si>
  <si>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</si>
  <si>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</si>
  <si>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</si>
  <si>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</si>
  <si>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</si>
  <si>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</si>
  <si>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</si>
  <si>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</si>
  <si>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</si>
  <si>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</si>
  <si>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</si>
  <si>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</si>
  <si>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</si>
  <si>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</si>
  <si>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</si>
  <si>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</si>
  <si>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</si>
  <si>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</si>
  <si>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</si>
  <si>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</si>
  <si>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</si>
  <si>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</si>
  <si>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</si>
  <si>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</si>
  <si>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</si>
  <si>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</si>
  <si>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</si>
  <si>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</si>
  <si>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</si>
  <si>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</si>
  <si>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</si>
  <si>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</si>
  <si>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</si>
  <si>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</si>
  <si>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</si>
  <si>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</si>
  <si>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</si>
  <si>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</si>
  <si>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</si>
  <si>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</si>
  <si>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</si>
  <si>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</si>
  <si>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</si>
  <si>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</si>
  <si>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</si>
  <si>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</si>
  <si>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</si>
  <si>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</si>
  <si>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</si>
  <si>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</si>
  <si>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</si>
  <si>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</si>
  <si>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</si>
  <si>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</si>
  <si>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</si>
  <si>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</si>
  <si>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</si>
  <si>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</si>
  <si>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</si>
  <si>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</si>
  <si>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</si>
  <si>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</si>
  <si>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</si>
  <si>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</si>
  <si>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</si>
  <si>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</si>
  <si>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</si>
  <si>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</si>
  <si>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</si>
  <si>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</si>
  <si>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</si>
  <si>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</si>
  <si>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</si>
  <si>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</si>
  <si>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</si>
  <si>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</si>
  <si>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</si>
  <si>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</si>
  <si>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</si>
  <si>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</si>
  <si>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</si>
  <si>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</si>
  <si>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</si>
  <si>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</si>
  <si>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</si>
  <si>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</si>
  <si>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</si>
  <si>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</si>
  <si>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</si>
  <si>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</si>
  <si>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</si>
  <si>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</si>
  <si>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</si>
  <si>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</si>
  <si>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</si>
  <si>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</si>
  <si>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</si>
  <si>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</si>
  <si>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</si>
  <si>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</si>
  <si>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</si>
  <si>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</si>
  <si>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</si>
  <si>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</si>
  <si>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</si>
  <si>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</si>
  <si>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</si>
  <si>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</si>
  <si>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</si>
  <si>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</si>
  <si>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</si>
  <si>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</si>
  <si>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</si>
  <si>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</si>
  <si>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</si>
  <si>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</si>
  <si>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</si>
  <si>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</si>
  <si>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</si>
  <si>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</si>
  <si>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</si>
  <si>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</si>
  <si>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</si>
  <si>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</si>
  <si>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</si>
  <si>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</si>
  <si>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</si>
  <si>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</si>
  <si>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</si>
  <si>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</si>
  <si>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</si>
  <si>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</si>
  <si>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</si>
  <si>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</si>
  <si>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</si>
  <si>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</si>
  <si>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</si>
  <si>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</si>
  <si>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</si>
  <si>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</si>
  <si>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</si>
  <si>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</si>
  <si>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</si>
  <si>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</si>
  <si>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</si>
  <si>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</si>
  <si>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</si>
  <si>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</si>
  <si>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</si>
  <si>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</si>
  <si>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</si>
  <si>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</si>
  <si>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</si>
  <si>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</si>
  <si>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</si>
  <si>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</si>
  <si>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</si>
  <si>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</si>
  <si>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</si>
  <si>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</si>
  <si>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</si>
  <si>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</si>
  <si>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</si>
  <si>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</si>
  <si>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</si>
  <si>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</si>
  <si>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</si>
  <si>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</si>
  <si>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</si>
  <si>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</si>
  <si>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</si>
  <si>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</si>
  <si>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</si>
  <si>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</si>
  <si>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</si>
  <si>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</si>
  <si>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</si>
  <si>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</si>
  <si>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</si>
  <si>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</si>
  <si>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</si>
  <si>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</si>
  <si>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</si>
  <si>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</si>
  <si>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</si>
  <si>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</si>
  <si>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</si>
  <si>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</si>
  <si>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</si>
  <si>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</si>
  <si>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</si>
  <si>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</si>
  <si>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</si>
  <si>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</si>
  <si>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</si>
  <si>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</si>
  <si>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</si>
  <si>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</si>
  <si>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</si>
  <si>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</si>
  <si>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</si>
  <si>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</si>
  <si>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</si>
  <si>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</si>
  <si>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</si>
  <si>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</si>
  <si>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</si>
  <si>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</si>
  <si>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</si>
  <si>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</si>
  <si>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</si>
  <si>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</si>
  <si>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</si>
  <si>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</si>
  <si>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</si>
  <si>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</si>
  <si>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</si>
  <si>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</si>
  <si>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</si>
  <si>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</si>
  <si>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</si>
  <si>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</si>
  <si>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</si>
  <si>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</si>
  <si>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</si>
  <si>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</si>
  <si>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</si>
  <si>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</si>
  <si>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</si>
  <si>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</si>
  <si>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</si>
  <si>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</si>
  <si>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</si>
  <si>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</si>
  <si>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</si>
  <si>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</si>
  <si>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</si>
  <si>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</si>
  <si>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</si>
  <si>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</si>
  <si>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</si>
  <si>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</si>
  <si>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</si>
  <si>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</si>
  <si>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</si>
  <si>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</si>
  <si>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</si>
  <si>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</si>
  <si>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</si>
  <si>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</si>
  <si>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</si>
  <si>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</si>
  <si>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</si>
  <si>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</si>
  <si>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</si>
  <si>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</si>
  <si>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</si>
  <si>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</si>
  <si>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</si>
  <si>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</si>
  <si>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</si>
  <si>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</si>
  <si>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</si>
  <si>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</si>
  <si>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</si>
  <si>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</si>
  <si>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</si>
  <si>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</si>
  <si>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</si>
  <si>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</si>
  <si>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</si>
  <si>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</si>
  <si>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</si>
  <si>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</si>
  <si>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</si>
  <si>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</si>
  <si>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</si>
  <si>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</si>
  <si>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</si>
  <si>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</si>
  <si>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</si>
  <si>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</si>
  <si>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</si>
  <si>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</si>
  <si>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</si>
  <si>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</si>
  <si>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</si>
  <si>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</si>
  <si>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</si>
  <si>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</si>
  <si>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</si>
  <si>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</si>
  <si>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</si>
  <si>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</si>
  <si>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</si>
  <si>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</si>
  <si>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</si>
  <si>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</si>
  <si>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</si>
  <si>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</si>
  <si>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</si>
  <si>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</si>
  <si>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</si>
  <si>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</si>
  <si>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</si>
  <si>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</si>
  <si>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</si>
  <si>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</si>
  <si>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</si>
  <si>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</si>
  <si>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</si>
  <si>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</si>
  <si>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</si>
  <si>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</si>
  <si>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</si>
  <si>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</si>
  <si>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</si>
  <si>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</si>
  <si>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</si>
  <si>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</si>
  <si>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</si>
  <si>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</si>
  <si>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</si>
  <si>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</si>
  <si>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</si>
  <si>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</si>
  <si>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</si>
  <si>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</si>
  <si>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</si>
  <si>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</si>
  <si>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</si>
  <si>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</si>
  <si>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</si>
  <si>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</si>
  <si>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</si>
  <si>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</si>
  <si>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</si>
  <si>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</si>
  <si>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</si>
  <si>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</si>
  <si>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</si>
  <si>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</si>
  <si>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</si>
  <si>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</si>
  <si>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</si>
  <si>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</si>
  <si>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</si>
  <si>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</si>
  <si>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</si>
  <si>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</si>
  <si>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</si>
  <si>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</si>
  <si>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</si>
  <si>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</si>
  <si>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</si>
  <si>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</si>
  <si>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</si>
  <si>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</si>
  <si>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</si>
  <si>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</si>
  <si>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</si>
  <si>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</si>
  <si>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</si>
  <si>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</si>
  <si>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</si>
  <si>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</si>
  <si>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</si>
  <si>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</si>
  <si>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</si>
  <si>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</si>
  <si>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</si>
  <si>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</si>
  <si>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</si>
  <si>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</si>
  <si>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</si>
  <si>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</si>
  <si>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</si>
  <si>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</si>
  <si>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</si>
  <si>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</si>
  <si>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</si>
  <si>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</si>
  <si>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</si>
  <si>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</si>
  <si>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</si>
  <si>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</si>
  <si>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</si>
  <si>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</si>
  <si>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</si>
  <si>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</si>
  <si>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</si>
  <si>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</si>
  <si>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</si>
  <si>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</si>
  <si>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</si>
  <si>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</si>
  <si>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</si>
  <si>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</si>
  <si>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</si>
  <si>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</si>
  <si>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</si>
  <si>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</si>
  <si>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</si>
  <si>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</si>
  <si>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</si>
  <si>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</si>
  <si>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</si>
  <si>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</si>
  <si>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</si>
  <si>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</si>
  <si>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</si>
  <si>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</si>
  <si>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</si>
  <si>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</si>
  <si>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</si>
  <si>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</si>
  <si>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</si>
  <si>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</si>
  <si>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</si>
  <si>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</si>
  <si>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</si>
  <si>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</si>
  <si>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</si>
  <si>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</si>
  <si>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</si>
  <si>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</si>
  <si>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</si>
  <si>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</si>
  <si>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</si>
  <si>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</si>
  <si>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</si>
  <si>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</si>
  <si>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</si>
  <si>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</si>
  <si>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</si>
  <si>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</si>
  <si>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</si>
  <si>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</si>
  <si>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</si>
  <si>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</si>
  <si>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</si>
  <si>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</si>
  <si>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</si>
  <si>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</si>
  <si>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</si>
  <si>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</si>
  <si>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</si>
  <si>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</si>
  <si>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</si>
  <si>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</si>
  <si>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</si>
  <si>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</si>
  <si>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</si>
  <si>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</si>
  <si>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</si>
  <si>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</si>
  <si>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</si>
  <si>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</si>
  <si>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</si>
  <si>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</si>
  <si>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</si>
  <si>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</si>
  <si>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</si>
  <si>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</si>
  <si>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</si>
  <si>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Auto-Filter</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</si>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</sst>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8">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7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38">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10" fontId="4" fillId="0" borderId="74" xfId="0" applyNumberFormat="1" applyFont="1" applyBorder="1" applyAlignment="1">
      <alignment horizontal="center" vertical="center"/>
    </xf>
    <xf numFmtId="10" fontId="4" fillId="0" borderId="75" xfId="0" applyNumberFormat="1" applyFont="1" applyBorder="1" applyAlignment="1">
      <alignment horizontal="center" vertical="center"/>
    </xf>
    <xf numFmtId="10" fontId="4" fillId="0" borderId="65" xfId="0" applyNumberFormat="1" applyFont="1" applyBorder="1" applyAlignment="1">
      <alignment horizontal="center"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0" fontId="4" fillId="0" borderId="77" xfId="0" applyNumberFormat="1" applyFont="1" applyBorder="1" applyAlignment="1">
      <alignment horizontal="center" vertical="center"/>
    </xf>
    <xf numFmtId="10" fontId="4" fillId="0" borderId="78" xfId="0" applyNumberFormat="1" applyFont="1" applyBorder="1" applyAlignment="1">
      <alignment horizontal="center" vertical="center"/>
    </xf>
    <xf numFmtId="10" fontId="4" fillId="0" borderId="67" xfId="0" applyNumberFormat="1" applyFont="1" applyBorder="1" applyAlignment="1">
      <alignment horizontal="center" vertical="center"/>
    </xf>
    <xf numFmtId="10" fontId="4" fillId="0" borderId="79" xfId="0" applyNumberFormat="1" applyFont="1" applyBorder="1" applyAlignment="1">
      <alignment horizontal="center" vertical="center"/>
    </xf>
    <xf numFmtId="10" fontId="4" fillId="0" borderId="80" xfId="0" applyNumberFormat="1" applyFont="1" applyBorder="1" applyAlignment="1">
      <alignment horizontal="center" vertical="center"/>
    </xf>
    <xf numFmtId="10" fontId="4" fillId="0" borderId="72" xfId="0" applyNumberFormat="1" applyFont="1" applyBorder="1" applyAlignment="1">
      <alignment horizontal="center" vertical="center"/>
    </xf>
    <xf numFmtId="10" fontId="4" fillId="0" borderId="81" xfId="0" applyNumberFormat="1" applyFont="1" applyBorder="1" applyAlignment="1">
      <alignment horizontal="center" vertical="center"/>
    </xf>
    <xf numFmtId="10" fontId="4" fillId="0" borderId="82" xfId="0" applyNumberFormat="1" applyFont="1" applyBorder="1" applyAlignment="1">
      <alignment horizontal="center" vertical="center"/>
    </xf>
    <xf numFmtId="10" fontId="4" fillId="0" borderId="83" xfId="0" applyNumberFormat="1" applyFont="1" applyBorder="1" applyAlignment="1">
      <alignment horizontal="center" vertical="center"/>
    </xf>
    <xf numFmtId="10" fontId="4" fillId="0" borderId="84" xfId="0" applyNumberFormat="1" applyFont="1" applyBorder="1" applyAlignment="1">
      <alignment horizontal="center" vertical="center"/>
    </xf>
    <xf numFmtId="10" fontId="4" fillId="0" borderId="47" xfId="0" applyNumberFormat="1" applyFont="1" applyBorder="1" applyAlignment="1">
      <alignment horizontal="center" vertical="center"/>
    </xf>
    <xf numFmtId="10" fontId="4" fillId="0" borderId="85" xfId="0" applyNumberFormat="1" applyFont="1" applyBorder="1" applyAlignment="1">
      <alignment horizontal="center"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87" xfId="0" applyNumberFormat="1" applyFont="1" applyFill="1" applyBorder="1" applyAlignment="1">
      <alignment horizontal="center" vertical="center"/>
    </xf>
    <xf numFmtId="10" fontId="4" fillId="0" borderId="88" xfId="0" applyNumberFormat="1" applyFont="1" applyBorder="1" applyAlignment="1">
      <alignment horizontal="center" vertical="center"/>
    </xf>
    <xf numFmtId="10" fontId="4" fillId="0" borderId="37" xfId="0" applyNumberFormat="1" applyFont="1" applyBorder="1" applyAlignment="1">
      <alignment horizontal="center" vertical="center"/>
    </xf>
    <xf numFmtId="10" fontId="4" fillId="0" borderId="55" xfId="0" applyNumberFormat="1" applyFont="1" applyBorder="1" applyAlignment="1">
      <alignment horizontal="center" vertical="center"/>
    </xf>
    <xf numFmtId="10" fontId="4" fillId="0" borderId="89" xfId="0" applyNumberFormat="1" applyFont="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10" fontId="4" fillId="0" borderId="90" xfId="0" applyNumberFormat="1" applyFont="1" applyBorder="1" applyAlignment="1">
      <alignment horizontal="center" vertical="center"/>
    </xf>
    <xf numFmtId="10" fontId="4" fillId="0" borderId="91" xfId="0" applyNumberFormat="1"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0" borderId="95" xfId="0" applyFont="1" applyBorder="1" applyAlignment="1">
      <alignment horizontal="center" vertical="center"/>
    </xf>
    <xf numFmtId="0" fontId="9" fillId="0" borderId="7" xfId="0" applyFont="1" applyBorder="1" applyAlignment="1">
      <alignment vertical="top"/>
    </xf>
    <xf numFmtId="168" fontId="4" fillId="0" borderId="92"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8"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7" xfId="0" applyFont="1" applyBorder="1" applyAlignment="1">
      <alignment horizontal="center" vertical="center"/>
    </xf>
    <xf numFmtId="0" fontId="4" fillId="4" borderId="88"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8"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9"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9"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9"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9"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100"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8"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3"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4" xfId="0" applyNumberFormat="1" applyFont="1" applyBorder="1" applyAlignment="1">
      <alignment horizontal="center" vertical="center"/>
    </xf>
    <xf numFmtId="0" fontId="9" fillId="0" borderId="5" xfId="0" applyFont="1" applyBorder="1" applyAlignment="1">
      <alignment vertical="center"/>
    </xf>
    <xf numFmtId="2" fontId="4" fillId="0" borderId="105" xfId="0" applyNumberFormat="1" applyFont="1" applyBorder="1" applyAlignment="1">
      <alignment horizontal="center" vertical="center"/>
    </xf>
    <xf numFmtId="0" fontId="4" fillId="4" borderId="22" xfId="0" applyFont="1" applyFill="1" applyBorder="1" applyAlignment="1">
      <alignment horizontal="left"/>
    </xf>
    <xf numFmtId="10" fontId="4" fillId="0" borderId="105" xfId="0" applyNumberFormat="1" applyFont="1" applyBorder="1" applyAlignment="1">
      <alignment horizontal="center" vertical="center"/>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6" xfId="0" applyFont="1" applyBorder="1" applyAlignment="1">
      <alignment vertical="center"/>
    </xf>
    <xf numFmtId="0" fontId="8" fillId="0" borderId="107" xfId="0" applyFont="1" applyBorder="1" applyAlignment="1">
      <alignment vertical="center"/>
    </xf>
    <xf numFmtId="0" fontId="4" fillId="0" borderId="107" xfId="0" applyFont="1" applyBorder="1" applyAlignment="1">
      <alignment vertical="center"/>
    </xf>
    <xf numFmtId="0" fontId="4" fillId="0" borderId="108"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9"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10" xfId="0" applyFont="1" applyBorder="1" applyAlignment="1">
      <alignment horizontal="center" vertical="center"/>
    </xf>
    <xf numFmtId="0" fontId="4" fillId="0" borderId="54" xfId="0" applyFont="1" applyBorder="1" applyAlignment="1">
      <alignment horizontal="center" vertical="center"/>
    </xf>
    <xf numFmtId="0" fontId="4" fillId="0" borderId="111"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4" xfId="0" applyNumberFormat="1" applyFont="1" applyBorder="1" applyAlignment="1">
      <alignment horizontal="center" vertical="center"/>
    </xf>
    <xf numFmtId="0" fontId="4" fillId="0" borderId="107" xfId="0" applyFont="1" applyBorder="1" applyAlignment="1">
      <alignment horizontal="center" vertical="center"/>
    </xf>
    <xf numFmtId="2" fontId="4" fillId="0" borderId="107" xfId="0" applyNumberFormat="1" applyFont="1" applyBorder="1" applyAlignment="1">
      <alignment horizontal="center" vertical="center"/>
    </xf>
    <xf numFmtId="167" fontId="4" fillId="0" borderId="107" xfId="0" applyNumberFormat="1" applyFont="1" applyBorder="1" applyAlignment="1">
      <alignment horizontal="center" vertical="center"/>
    </xf>
    <xf numFmtId="169" fontId="4" fillId="0" borderId="107" xfId="0" applyNumberFormat="1" applyFont="1" applyBorder="1" applyAlignment="1">
      <alignment horizontal="center" vertical="center"/>
    </xf>
    <xf numFmtId="0" fontId="4" fillId="0" borderId="112" xfId="0" applyFont="1" applyBorder="1" applyAlignment="1">
      <alignment horizontal="right" vertical="center"/>
    </xf>
    <xf numFmtId="10" fontId="4" fillId="0" borderId="113" xfId="0" applyNumberFormat="1" applyFont="1" applyBorder="1" applyAlignment="1">
      <alignment horizontal="center" vertical="center"/>
    </xf>
    <xf numFmtId="0" fontId="4" fillId="0" borderId="114"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5"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6"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7" xfId="0" applyNumberFormat="1" applyFont="1" applyBorder="1" applyAlignment="1" applyProtection="1">
      <alignment horizontal="center" vertical="center"/>
      <protection locked="0"/>
    </xf>
    <xf numFmtId="167" fontId="10" fillId="0" borderId="118"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9"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10" fontId="4" fillId="0" borderId="49" xfId="0" applyNumberFormat="1" applyFont="1" applyBorder="1" applyAlignment="1">
      <alignment horizontal="center" vertical="center"/>
    </xf>
    <xf numFmtId="0" fontId="10" fillId="0" borderId="84" xfId="0" applyFont="1" applyBorder="1" applyAlignment="1">
      <alignment horizontal="center" vertical="center"/>
    </xf>
    <xf numFmtId="10" fontId="10" fillId="0" borderId="47" xfId="0" applyNumberFormat="1" applyFont="1" applyBorder="1" applyAlignment="1">
      <alignment horizontal="center" vertical="center"/>
    </xf>
    <xf numFmtId="10" fontId="10" fillId="0" borderId="85" xfId="0" applyNumberFormat="1"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20"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9"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1"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2"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8"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9"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8"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9"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8"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9"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4"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3" xfId="2" applyNumberFormat="1" applyFont="1" applyFill="1" applyBorder="1" applyAlignment="1">
      <alignment horizontal="center"/>
    </xf>
    <xf numFmtId="0" fontId="24" fillId="0" borderId="127" xfId="2" applyFont="1" applyBorder="1" applyAlignment="1"/>
    <xf numFmtId="0" fontId="10" fillId="0" borderId="0" xfId="2" applyFont="1" applyAlignment="1">
      <alignment horizontal="right"/>
    </xf>
    <xf numFmtId="167" fontId="25" fillId="5" borderId="123" xfId="2" applyNumberFormat="1" applyFont="1" applyFill="1" applyBorder="1" applyAlignment="1">
      <alignment horizontal="center"/>
    </xf>
    <xf numFmtId="0" fontId="22" fillId="0" borderId="128"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1" xfId="2" applyFont="1" applyBorder="1" applyAlignment="1">
      <alignment horizontal="left"/>
    </xf>
    <xf numFmtId="0" fontId="9" fillId="0" borderId="124" xfId="2" applyFont="1" applyBorder="1" applyAlignment="1">
      <alignment horizontal="left"/>
    </xf>
    <xf numFmtId="166" fontId="9" fillId="0" borderId="124" xfId="2" applyNumberFormat="1" applyFont="1" applyBorder="1" applyAlignment="1">
      <alignment horizontal="left"/>
    </xf>
    <xf numFmtId="0" fontId="9" fillId="0" borderId="0" xfId="2" applyFont="1">
      <alignment vertical="top"/>
    </xf>
    <xf numFmtId="0" fontId="43" fillId="0" borderId="132" xfId="2" applyFont="1" applyBorder="1" applyAlignment="1">
      <alignment horizontal="center"/>
    </xf>
    <xf numFmtId="0" fontId="43" fillId="0" borderId="133" xfId="2" applyFont="1" applyBorder="1" applyAlignment="1">
      <alignment horizontal="center" wrapText="1"/>
    </xf>
    <xf numFmtId="0" fontId="43" fillId="0" borderId="133" xfId="2" applyFont="1" applyBorder="1" applyAlignment="1">
      <alignment horizontal="center"/>
    </xf>
    <xf numFmtId="0" fontId="43" fillId="0" borderId="134" xfId="2" applyFont="1" applyBorder="1" applyAlignment="1">
      <alignment horizontal="center" wrapText="1"/>
    </xf>
    <xf numFmtId="0" fontId="45" fillId="0" borderId="126" xfId="2" applyFont="1" applyBorder="1" applyAlignment="1">
      <alignment horizontal="center" vertical="center" wrapText="1"/>
    </xf>
    <xf numFmtId="0" fontId="45" fillId="0" borderId="136" xfId="2" applyFont="1" applyBorder="1" applyAlignment="1">
      <alignment horizontal="left" vertical="center" wrapText="1"/>
    </xf>
    <xf numFmtId="174" fontId="45" fillId="0" borderId="126" xfId="2" applyNumberFormat="1" applyFont="1" applyBorder="1" applyAlignment="1">
      <alignment horizontal="center" vertical="center" wrapText="1"/>
    </xf>
    <xf numFmtId="0" fontId="45" fillId="0" borderId="137" xfId="2" applyFont="1" applyBorder="1">
      <alignment vertical="top"/>
    </xf>
    <xf numFmtId="0" fontId="45" fillId="0" borderId="138" xfId="2" applyFont="1" applyBorder="1" applyAlignment="1">
      <alignment horizontal="center" vertical="center" wrapText="1"/>
    </xf>
    <xf numFmtId="0" fontId="45" fillId="0" borderId="138" xfId="2" applyFont="1" applyBorder="1" applyAlignment="1">
      <alignment horizontal="left" vertical="center"/>
    </xf>
    <xf numFmtId="174" fontId="45" fillId="0" borderId="139" xfId="2" applyNumberFormat="1" applyFont="1" applyBorder="1" applyAlignment="1">
      <alignment horizontal="center" vertical="center" wrapText="1"/>
    </xf>
    <xf numFmtId="0" fontId="45" fillId="0" borderId="140" xfId="2" applyFont="1" applyBorder="1">
      <alignment vertical="top"/>
    </xf>
    <xf numFmtId="0" fontId="45" fillId="0" borderId="142" xfId="2" applyFont="1" applyBorder="1" applyAlignment="1">
      <alignment horizontal="center" vertical="center" wrapText="1"/>
    </xf>
    <xf numFmtId="0" fontId="45" fillId="0" borderId="143" xfId="2" applyFont="1" applyBorder="1" applyAlignment="1">
      <alignment horizontal="left" vertical="center" wrapText="1"/>
    </xf>
    <xf numFmtId="174" fontId="45" fillId="0" borderId="143" xfId="2" applyNumberFormat="1" applyFont="1" applyBorder="1" applyAlignment="1">
      <alignment horizontal="center" vertical="center" wrapText="1"/>
    </xf>
    <xf numFmtId="0" fontId="45" fillId="0" borderId="144" xfId="2" applyFont="1" applyBorder="1">
      <alignment vertical="top"/>
    </xf>
    <xf numFmtId="0" fontId="45" fillId="0" borderId="145" xfId="2" applyFont="1" applyBorder="1" applyAlignment="1">
      <alignment horizontal="center" vertical="center" wrapText="1"/>
    </xf>
    <xf numFmtId="0" fontId="45" fillId="0" borderId="123" xfId="2" applyFont="1" applyBorder="1" applyAlignment="1">
      <alignment horizontal="left" vertical="center" wrapText="1"/>
    </xf>
    <xf numFmtId="174" fontId="45" fillId="0" borderId="123" xfId="2" applyNumberFormat="1" applyFont="1" applyBorder="1" applyAlignment="1">
      <alignment horizontal="center" vertical="center" wrapText="1"/>
    </xf>
    <xf numFmtId="0" fontId="45" fillId="0" borderId="146" xfId="2" applyFont="1" applyBorder="1">
      <alignment vertical="top"/>
    </xf>
    <xf numFmtId="0" fontId="45" fillId="0" borderId="147" xfId="2" applyFont="1" applyBorder="1" applyAlignment="1">
      <alignment horizontal="center" vertical="center" wrapText="1"/>
    </xf>
    <xf numFmtId="0" fontId="45" fillId="0" borderId="138" xfId="2" applyFont="1" applyBorder="1" applyAlignment="1">
      <alignment horizontal="left" vertical="center" wrapText="1"/>
    </xf>
    <xf numFmtId="0" fontId="45" fillId="0" borderId="148" xfId="2" applyFont="1" applyBorder="1">
      <alignment vertical="top"/>
    </xf>
    <xf numFmtId="0" fontId="45" fillId="0" borderId="149" xfId="2" applyFont="1" applyBorder="1" applyAlignment="1">
      <alignment horizontal="center" vertical="center" wrapText="1"/>
    </xf>
    <xf numFmtId="0" fontId="45" fillId="0" borderId="150" xfId="2" applyFont="1" applyBorder="1" applyAlignment="1">
      <alignment horizontal="left" vertical="center" wrapText="1"/>
    </xf>
    <xf numFmtId="0" fontId="45" fillId="0" borderId="151" xfId="2" applyFont="1" applyBorder="1">
      <alignment vertical="top"/>
    </xf>
    <xf numFmtId="0" fontId="45" fillId="0" borderId="152" xfId="2" applyFont="1" applyBorder="1" applyAlignment="1">
      <alignment horizontal="left" vertical="center" wrapText="1"/>
    </xf>
    <xf numFmtId="0" fontId="45" fillId="0" borderId="153" xfId="2" applyFont="1" applyBorder="1">
      <alignment vertical="top"/>
    </xf>
    <xf numFmtId="0" fontId="45" fillId="0" borderId="143" xfId="2" applyFont="1" applyBorder="1" applyAlignment="1">
      <alignment horizontal="center" vertical="center" wrapText="1"/>
    </xf>
    <xf numFmtId="0" fontId="45" fillId="0" borderId="154" xfId="2" applyFont="1" applyBorder="1">
      <alignment vertical="top"/>
    </xf>
    <xf numFmtId="0" fontId="45" fillId="0" borderId="139" xfId="2" applyFont="1" applyBorder="1" applyAlignment="1">
      <alignment horizontal="center" vertical="center" wrapText="1"/>
    </xf>
    <xf numFmtId="0" fontId="45" fillId="0" borderId="139" xfId="2" applyFont="1" applyBorder="1" applyAlignment="1">
      <alignment horizontal="left" vertical="center" wrapText="1"/>
    </xf>
    <xf numFmtId="0" fontId="45" fillId="0" borderId="123" xfId="2" applyFont="1" applyBorder="1" applyAlignment="1">
      <alignment horizontal="center" vertical="center" wrapText="1"/>
    </xf>
    <xf numFmtId="0" fontId="45" fillId="0" borderId="126" xfId="2" applyFont="1" applyBorder="1" applyAlignment="1">
      <alignment horizontal="left" vertical="center" wrapText="1"/>
    </xf>
    <xf numFmtId="0" fontId="45" fillId="0" borderId="155" xfId="2" applyFont="1" applyBorder="1">
      <alignment vertical="top"/>
    </xf>
    <xf numFmtId="0" fontId="45" fillId="0" borderId="156" xfId="2" applyFont="1" applyBorder="1" applyAlignment="1">
      <alignment horizontal="center" vertical="center" wrapText="1"/>
    </xf>
    <xf numFmtId="0" fontId="45" fillId="0" borderId="152" xfId="2" applyFont="1" applyBorder="1" applyAlignment="1">
      <alignment horizontal="center" vertical="center" wrapText="1"/>
    </xf>
    <xf numFmtId="0" fontId="45" fillId="0" borderId="157" xfId="2" applyFont="1" applyBorder="1" applyAlignment="1">
      <alignment horizontal="center" vertical="center" wrapText="1"/>
    </xf>
    <xf numFmtId="174" fontId="45" fillId="0" borderId="138" xfId="2" applyNumberFormat="1" applyFont="1" applyBorder="1" applyAlignment="1">
      <alignment horizontal="center" vertical="center" wrapText="1"/>
    </xf>
    <xf numFmtId="0" fontId="45" fillId="0" borderId="141" xfId="2" applyFont="1" applyBorder="1" applyAlignment="1">
      <alignment vertical="center" wrapText="1"/>
    </xf>
    <xf numFmtId="0" fontId="45" fillId="0" borderId="158" xfId="2" applyFont="1" applyBorder="1" applyAlignment="1">
      <alignment horizontal="center" vertical="center" wrapText="1"/>
    </xf>
    <xf numFmtId="0" fontId="45" fillId="0" borderId="159" xfId="2" applyFont="1" applyBorder="1" applyAlignment="1">
      <alignment horizontal="left" vertical="center" wrapText="1"/>
    </xf>
    <xf numFmtId="174" fontId="45" fillId="0" borderId="159" xfId="2" applyNumberFormat="1" applyFont="1" applyBorder="1" applyAlignment="1">
      <alignment horizontal="center" vertical="center" wrapText="1"/>
    </xf>
    <xf numFmtId="0" fontId="45" fillId="0" borderId="160" xfId="2" applyFont="1" applyBorder="1">
      <alignment vertical="top"/>
    </xf>
    <xf numFmtId="0" fontId="45" fillId="0" borderId="135" xfId="2" applyFont="1" applyBorder="1" applyAlignment="1">
      <alignment vertical="center" wrapText="1"/>
    </xf>
    <xf numFmtId="0" fontId="45" fillId="0" borderId="161"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3" xfId="2" applyNumberFormat="1" applyFont="1" applyBorder="1" applyAlignment="1">
      <alignment horizontal="center" vertical="center"/>
    </xf>
    <xf numFmtId="0" fontId="26" fillId="0" borderId="164"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2"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65" xfId="0" applyBorder="1"/>
    <xf numFmtId="0" fontId="0" fillId="0" borderId="166" xfId="0" applyBorder="1"/>
    <xf numFmtId="0" fontId="0" fillId="0" borderId="167" xfId="0" applyBorder="1"/>
    <xf numFmtId="0" fontId="0" fillId="0" borderId="168" xfId="0" applyBorder="1"/>
    <xf numFmtId="0" fontId="0" fillId="0" borderId="37" xfId="0" applyBorder="1"/>
    <xf numFmtId="0" fontId="0" fillId="0" borderId="38" xfId="0" applyBorder="1"/>
    <xf numFmtId="0" fontId="0" fillId="0" borderId="169"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7" fillId="0" borderId="0" xfId="0" applyFont="1"/>
    <xf numFmtId="0" fontId="4" fillId="0" borderId="86" xfId="0" applyFont="1" applyBorder="1" applyAlignment="1">
      <alignment horizontal="center" vertical="center"/>
    </xf>
    <xf numFmtId="167" fontId="4" fillId="4" borderId="170" xfId="0" applyNumberFormat="1" applyFont="1" applyFill="1" applyBorder="1" applyAlignment="1">
      <alignment horizontal="center" vertic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3" xfId="2" applyNumberFormat="1" applyFont="1" applyFill="1" applyBorder="1" applyAlignment="1">
      <alignment horizontal="center"/>
    </xf>
    <xf numFmtId="0" fontId="25" fillId="5" borderId="123" xfId="2" applyFont="1" applyFill="1" applyBorder="1" applyAlignment="1">
      <alignment horizontal="center"/>
    </xf>
    <xf numFmtId="165" fontId="25" fillId="5" borderId="123" xfId="2" applyNumberFormat="1" applyFont="1" applyFill="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5" xfId="2" applyFont="1" applyBorder="1" applyAlignment="1">
      <alignment horizontal="center"/>
    </xf>
    <xf numFmtId="0" fontId="25" fillId="0" borderId="33" xfId="2" applyFont="1" applyBorder="1" applyAlignment="1">
      <alignment horizontal="center"/>
    </xf>
    <xf numFmtId="0" fontId="25" fillId="0" borderId="126" xfId="2" applyFont="1" applyBorder="1" applyAlignment="1">
      <alignment horizontal="center"/>
    </xf>
    <xf numFmtId="0" fontId="25" fillId="0" borderId="37" xfId="2" applyFont="1" applyBorder="1" applyAlignment="1">
      <alignment horizontal="center"/>
    </xf>
    <xf numFmtId="0" fontId="25" fillId="0" borderId="123" xfId="2" applyFont="1" applyBorder="1" applyAlignment="1">
      <alignment horizontal="center"/>
    </xf>
    <xf numFmtId="0" fontId="28" fillId="0" borderId="0" xfId="2" applyFont="1" applyBorder="1" applyAlignment="1">
      <alignment horizontal="left" vertical="center" wrapText="1"/>
    </xf>
    <xf numFmtId="173" fontId="24" fillId="5" borderId="123"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24" fillId="5" borderId="123" xfId="2" applyFont="1" applyFill="1" applyBorder="1" applyAlignment="1">
      <alignment horizontal="center"/>
    </xf>
    <xf numFmtId="0" fontId="33" fillId="0" borderId="0" xfId="2" applyFont="1" applyBorder="1" applyAlignment="1">
      <alignment horizontal="center"/>
    </xf>
    <xf numFmtId="0" fontId="25" fillId="0" borderId="129" xfId="2" applyFont="1" applyBorder="1" applyAlignment="1">
      <alignment horizontal="center"/>
    </xf>
    <xf numFmtId="0" fontId="24" fillId="0" borderId="123" xfId="2" applyFont="1" applyBorder="1" applyAlignment="1">
      <alignment horizontal="center"/>
    </xf>
    <xf numFmtId="0" fontId="24" fillId="5" borderId="123" xfId="2" applyFont="1" applyFill="1" applyBorder="1" applyAlignment="1">
      <alignment horizontal="center" vertical="center"/>
    </xf>
    <xf numFmtId="0" fontId="36" fillId="0" borderId="0" xfId="2" applyFont="1" applyBorder="1" applyAlignment="1">
      <alignment horizontal="center"/>
    </xf>
    <xf numFmtId="0" fontId="32"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22" fillId="0" borderId="123" xfId="2" applyBorder="1" applyAlignment="1">
      <alignment horizontal="left" vertical="top" wrapText="1"/>
    </xf>
    <xf numFmtId="0" fontId="24" fillId="0" borderId="130" xfId="2" applyFont="1" applyBorder="1" applyAlignment="1">
      <alignment horizontal="left" vertical="center" wrapText="1"/>
    </xf>
    <xf numFmtId="0" fontId="45" fillId="0" borderId="135" xfId="2" applyFont="1" applyBorder="1" applyAlignment="1">
      <alignment horizontal="left" vertical="center" wrapText="1"/>
    </xf>
    <xf numFmtId="0" fontId="24" fillId="0" borderId="0" xfId="2" applyFont="1" applyBorder="1" applyAlignment="1">
      <alignment horizontal="center" wrapText="1"/>
    </xf>
    <xf numFmtId="0" fontId="9" fillId="0" borderId="124" xfId="2" applyFont="1" applyBorder="1" applyAlignment="1">
      <alignment horizontal="left"/>
    </xf>
    <xf numFmtId="0" fontId="9" fillId="0" borderId="131" xfId="2" applyFont="1" applyBorder="1" applyAlignment="1">
      <alignment horizontal="left"/>
    </xf>
    <xf numFmtId="0" fontId="45" fillId="0" borderId="141" xfId="2" applyFont="1" applyBorder="1" applyAlignment="1">
      <alignment horizontal="left" vertical="center" wrapText="1"/>
    </xf>
    <xf numFmtId="0" fontId="43" fillId="0" borderId="162" xfId="2" applyFont="1" applyBorder="1" applyAlignment="1">
      <alignment horizontal="center"/>
    </xf>
    <xf numFmtId="0" fontId="45" fillId="0" borderId="141" xfId="2" applyFont="1" applyBorder="1" applyAlignment="1">
      <alignment vertical="center"/>
    </xf>
    <xf numFmtId="0" fontId="45" fillId="0" borderId="141" xfId="2" applyFont="1" applyBorder="1" applyAlignment="1">
      <alignment vertical="center" wrapText="1"/>
    </xf>
    <xf numFmtId="0" fontId="45" fillId="0" borderId="141" xfId="2"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09"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1" xfId="0" applyFont="1" applyBorder="1" applyAlignment="1">
      <alignment horizontal="center" vertical="center"/>
    </xf>
    <xf numFmtId="0" fontId="8" fillId="0" borderId="102"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99" xfId="0" applyFont="1" applyBorder="1" applyAlignment="1" applyProtection="1">
      <alignment horizontal="center" vertical="center"/>
      <protection locked="0"/>
    </xf>
    <xf numFmtId="0" fontId="0" fillId="0" borderId="166" xfId="0" applyBorder="1" applyAlignment="1">
      <alignment horizontal="center"/>
    </xf>
    <xf numFmtId="0" fontId="0" fillId="0" borderId="167" xfId="0" applyBorder="1" applyAlignment="1">
      <alignment horizontal="center"/>
    </xf>
    <xf numFmtId="0" fontId="0" fillId="0" borderId="0" xfId="0" applyAlignment="1">
      <alignment horizontal="center"/>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27" customWidth="1"/>
    <col min="2" max="2" width="5.75" style="427" customWidth="1"/>
    <col min="3" max="3" width="15.75" style="427" customWidth="1"/>
    <col min="4" max="4" width="12.5" style="427" customWidth="1"/>
    <col min="5" max="5" width="6" style="427" customWidth="1"/>
    <col min="6" max="6" width="4.25" style="427" customWidth="1"/>
    <col min="7" max="10" width="7.875" style="427" customWidth="1"/>
    <col min="11" max="11" width="8.875" style="427" customWidth="1"/>
    <col min="12" max="12" width="7.875" style="427" customWidth="1"/>
    <col min="13" max="14" width="6" style="427" customWidth="1"/>
    <col min="15" max="1025" width="8.25" style="427" customWidth="1"/>
    <col min="1026" max="16384" width="9" style="427"/>
  </cols>
  <sheetData>
    <row r="1" spans="1:15" ht="26.25">
      <c r="A1" s="573" t="s">
        <v>407</v>
      </c>
      <c r="B1" s="573"/>
      <c r="C1" s="573"/>
      <c r="D1" s="573"/>
      <c r="E1" s="573"/>
      <c r="F1" s="573"/>
      <c r="G1" s="573"/>
      <c r="H1" s="573"/>
      <c r="I1" s="573"/>
      <c r="J1" s="573"/>
      <c r="K1" s="573"/>
      <c r="L1" s="573"/>
      <c r="M1" s="573"/>
      <c r="N1" s="573"/>
    </row>
    <row r="2" spans="1:15" ht="26.25">
      <c r="A2" s="573" t="s">
        <v>408</v>
      </c>
      <c r="B2" s="573"/>
      <c r="C2" s="573"/>
      <c r="D2" s="573"/>
      <c r="E2" s="573"/>
      <c r="F2" s="573"/>
      <c r="G2" s="573"/>
      <c r="H2" s="573"/>
      <c r="I2" s="573"/>
      <c r="J2" s="573"/>
      <c r="K2" s="573"/>
      <c r="L2" s="573"/>
      <c r="M2" s="573"/>
      <c r="N2" s="573"/>
    </row>
    <row r="3" spans="1:15" ht="16.5" customHeight="1">
      <c r="A3" s="428"/>
      <c r="B3" s="428"/>
      <c r="C3" s="428"/>
      <c r="D3" s="428"/>
      <c r="E3" s="428"/>
      <c r="F3" s="428"/>
      <c r="G3" s="428"/>
      <c r="H3" s="428"/>
      <c r="I3" s="428"/>
      <c r="J3" s="428"/>
      <c r="K3" s="428"/>
      <c r="L3" s="428"/>
      <c r="M3" s="428"/>
      <c r="N3" s="428"/>
    </row>
    <row r="4" spans="1:15" ht="16.5" customHeight="1">
      <c r="A4" s="429" t="s">
        <v>409</v>
      </c>
      <c r="B4" s="429"/>
      <c r="C4" s="574"/>
      <c r="D4" s="574"/>
      <c r="E4" s="574"/>
      <c r="F4" s="574"/>
      <c r="G4" s="574"/>
      <c r="H4" s="574"/>
      <c r="I4" s="430"/>
      <c r="J4" s="431" t="s">
        <v>410</v>
      </c>
      <c r="K4" s="575"/>
      <c r="L4" s="575"/>
      <c r="M4" s="575"/>
      <c r="N4" s="575"/>
    </row>
    <row r="5" spans="1:15" ht="16.5" customHeight="1">
      <c r="A5" s="429" t="s">
        <v>411</v>
      </c>
      <c r="B5" s="429"/>
      <c r="C5" s="574"/>
      <c r="D5" s="574"/>
      <c r="E5" s="574"/>
      <c r="F5" s="574"/>
      <c r="G5" s="574"/>
      <c r="H5" s="574"/>
      <c r="I5" s="430"/>
      <c r="J5" s="431" t="s">
        <v>412</v>
      </c>
      <c r="K5" s="575">
        <f>Sheet1!P7</f>
        <v>0</v>
      </c>
      <c r="L5" s="575"/>
      <c r="M5" s="575"/>
      <c r="N5" s="575"/>
    </row>
    <row r="6" spans="1:15" ht="16.5" customHeight="1">
      <c r="A6" s="429" t="s">
        <v>413</v>
      </c>
      <c r="B6" s="429"/>
      <c r="C6" s="429"/>
      <c r="D6" s="576" t="str">
        <f>Sheet1!X7</f>
        <v>Eugene Mah</v>
      </c>
      <c r="E6" s="576"/>
      <c r="F6" s="576"/>
      <c r="G6" s="576"/>
      <c r="H6" s="576"/>
      <c r="I6" s="430"/>
      <c r="J6" s="431" t="s">
        <v>414</v>
      </c>
      <c r="K6" s="576"/>
      <c r="L6" s="576"/>
      <c r="M6" s="576"/>
      <c r="N6" s="576"/>
    </row>
    <row r="7" spans="1:15" ht="16.5" customHeight="1">
      <c r="A7" s="429" t="s">
        <v>415</v>
      </c>
      <c r="B7" s="429"/>
      <c r="C7" s="429"/>
      <c r="D7" s="576" t="s">
        <v>416</v>
      </c>
      <c r="E7" s="576"/>
      <c r="F7" s="576"/>
      <c r="G7" s="576"/>
      <c r="H7" s="576"/>
      <c r="I7" s="430"/>
      <c r="J7" s="431" t="s">
        <v>417</v>
      </c>
      <c r="K7" s="576" t="str">
        <f>Sheet1!R18</f>
        <v/>
      </c>
      <c r="L7" s="576"/>
      <c r="M7" s="576"/>
      <c r="N7" s="576"/>
    </row>
    <row r="8" spans="1:15" ht="16.5" customHeight="1">
      <c r="A8" s="429" t="s">
        <v>418</v>
      </c>
      <c r="B8" s="429"/>
      <c r="C8" s="429"/>
      <c r="D8" s="577" t="str">
        <f>Sheet1!V12</f>
        <v/>
      </c>
      <c r="E8" s="577"/>
      <c r="F8" s="577"/>
      <c r="G8" s="577"/>
      <c r="H8" s="577"/>
      <c r="I8" s="430"/>
      <c r="J8" s="431" t="s">
        <v>419</v>
      </c>
      <c r="K8" s="576" t="str">
        <f>Sheet1!R14</f>
        <v/>
      </c>
      <c r="L8" s="576"/>
      <c r="M8" s="576"/>
      <c r="N8" s="576"/>
    </row>
    <row r="9" spans="1:15" ht="11.25" customHeight="1">
      <c r="A9" s="432"/>
      <c r="K9" s="433"/>
      <c r="L9" s="433"/>
      <c r="M9" s="433"/>
      <c r="N9" s="433"/>
      <c r="O9" s="433"/>
    </row>
    <row r="10" spans="1:15" s="429" customFormat="1" ht="16.5" customHeight="1">
      <c r="A10" s="432" t="s">
        <v>420</v>
      </c>
      <c r="D10" s="579" t="s">
        <v>421</v>
      </c>
      <c r="E10" s="579"/>
      <c r="F10" s="579"/>
      <c r="G10" s="579"/>
      <c r="H10" s="579"/>
      <c r="I10" s="434" t="s">
        <v>422</v>
      </c>
    </row>
    <row r="11" spans="1:15" ht="11.25" customHeight="1">
      <c r="C11" s="429"/>
      <c r="D11" s="429"/>
      <c r="E11" s="429"/>
      <c r="F11" s="429"/>
      <c r="G11" s="435"/>
      <c r="H11" s="435"/>
      <c r="I11" s="435"/>
      <c r="J11" s="435"/>
      <c r="K11" s="435"/>
      <c r="L11" s="435"/>
      <c r="M11" s="435"/>
      <c r="N11" s="435"/>
      <c r="O11" s="433"/>
    </row>
    <row r="12" spans="1:15" ht="16.5" customHeight="1" thickBot="1">
      <c r="A12" s="429" t="s">
        <v>423</v>
      </c>
      <c r="B12" s="429"/>
      <c r="C12" s="429"/>
      <c r="D12" s="580" t="s">
        <v>424</v>
      </c>
      <c r="E12" s="580"/>
      <c r="F12" s="580"/>
      <c r="G12" s="580" t="s">
        <v>417</v>
      </c>
      <c r="H12" s="580"/>
      <c r="I12" s="580" t="s">
        <v>8</v>
      </c>
      <c r="J12" s="580"/>
      <c r="K12" s="580" t="s">
        <v>420</v>
      </c>
      <c r="L12" s="580"/>
      <c r="M12" s="580"/>
      <c r="N12" s="580"/>
    </row>
    <row r="13" spans="1:15" ht="16.5" customHeight="1" thickTop="1">
      <c r="A13" s="429"/>
      <c r="B13" s="429"/>
      <c r="C13" s="436" t="s">
        <v>425</v>
      </c>
      <c r="D13" s="581"/>
      <c r="E13" s="581"/>
      <c r="F13" s="581"/>
      <c r="G13" s="581"/>
      <c r="H13" s="581"/>
      <c r="I13" s="582"/>
      <c r="J13" s="582"/>
      <c r="K13" s="581"/>
      <c r="L13" s="581"/>
      <c r="M13" s="581"/>
      <c r="N13" s="581"/>
    </row>
    <row r="14" spans="1:15" ht="16.5" customHeight="1">
      <c r="C14" s="436" t="s">
        <v>426</v>
      </c>
      <c r="D14" s="583"/>
      <c r="E14" s="583"/>
      <c r="F14" s="583"/>
      <c r="G14" s="583"/>
      <c r="H14" s="583"/>
      <c r="I14" s="584"/>
      <c r="J14" s="584"/>
      <c r="K14" s="583"/>
      <c r="L14" s="583"/>
      <c r="M14" s="583"/>
      <c r="N14" s="583"/>
    </row>
    <row r="15" spans="1:15" s="437" customFormat="1" ht="36" customHeight="1">
      <c r="A15" s="585" t="s">
        <v>427</v>
      </c>
      <c r="B15" s="585"/>
      <c r="C15" s="585"/>
      <c r="D15" s="585"/>
      <c r="E15" s="585"/>
      <c r="F15" s="585"/>
      <c r="G15" s="585"/>
      <c r="H15" s="585"/>
      <c r="I15" s="585"/>
      <c r="J15" s="585"/>
      <c r="K15" s="585"/>
      <c r="L15" s="585"/>
      <c r="M15" s="585"/>
      <c r="N15" s="585"/>
    </row>
    <row r="16" spans="1:15" ht="16.5" customHeight="1">
      <c r="A16" s="432" t="s">
        <v>428</v>
      </c>
      <c r="B16" s="432"/>
      <c r="C16" s="438"/>
      <c r="D16" s="439" t="s">
        <v>429</v>
      </c>
      <c r="E16" s="438"/>
      <c r="F16" s="438"/>
      <c r="G16" s="431"/>
      <c r="H16" s="440"/>
      <c r="I16" s="441"/>
      <c r="J16" s="431"/>
      <c r="K16" s="438"/>
      <c r="L16" s="438"/>
      <c r="M16" s="442"/>
      <c r="N16" s="436" t="s">
        <v>430</v>
      </c>
    </row>
    <row r="17" spans="1:14" ht="13.5" customHeight="1">
      <c r="A17" s="443"/>
      <c r="B17" s="443"/>
      <c r="C17" s="444"/>
      <c r="D17" s="445"/>
      <c r="E17" s="444"/>
      <c r="F17" s="444"/>
      <c r="G17" s="445"/>
      <c r="H17" s="442"/>
      <c r="I17" s="446"/>
      <c r="J17" s="446"/>
      <c r="K17" s="446"/>
      <c r="L17" s="446"/>
    </row>
    <row r="18" spans="1:14" ht="21" customHeight="1">
      <c r="A18" s="578" t="s">
        <v>431</v>
      </c>
      <c r="B18" s="578"/>
      <c r="C18" s="578"/>
      <c r="D18" s="578"/>
      <c r="E18" s="578"/>
      <c r="F18" s="578"/>
      <c r="G18" s="578"/>
      <c r="H18" s="578"/>
      <c r="I18" s="578"/>
      <c r="J18" s="578"/>
      <c r="K18" s="578"/>
      <c r="L18" s="578"/>
      <c r="M18" s="578"/>
      <c r="N18" s="578"/>
    </row>
    <row r="19" spans="1:14" ht="15" customHeight="1">
      <c r="A19" s="587" t="s">
        <v>432</v>
      </c>
      <c r="B19" s="587"/>
      <c r="C19" s="587"/>
      <c r="D19" s="587"/>
      <c r="E19" s="587"/>
      <c r="F19" s="587"/>
      <c r="G19" s="587"/>
      <c r="H19" s="587"/>
      <c r="I19" s="587"/>
      <c r="J19" s="587"/>
      <c r="K19" s="587"/>
      <c r="L19" s="587"/>
      <c r="M19" s="587"/>
      <c r="N19" s="587"/>
    </row>
    <row r="20" spans="1:14" ht="15" customHeight="1">
      <c r="M20" s="588" t="s">
        <v>433</v>
      </c>
      <c r="N20" s="588"/>
    </row>
    <row r="21" spans="1:14" ht="15.75" customHeight="1">
      <c r="A21" s="429" t="s">
        <v>434</v>
      </c>
      <c r="B21" s="429"/>
      <c r="C21" s="429"/>
      <c r="D21" s="429"/>
      <c r="E21" s="429"/>
      <c r="F21" s="447"/>
      <c r="G21" s="447"/>
      <c r="H21" s="429"/>
      <c r="I21" s="429"/>
      <c r="J21" s="429"/>
      <c r="K21" s="429"/>
      <c r="L21" s="429"/>
      <c r="M21" s="589"/>
      <c r="N21" s="589"/>
    </row>
    <row r="22" spans="1:14" ht="15.75" customHeight="1">
      <c r="A22" s="429" t="s">
        <v>435</v>
      </c>
      <c r="B22" s="429"/>
      <c r="C22" s="429"/>
      <c r="D22" s="429"/>
      <c r="E22" s="429"/>
      <c r="F22" s="447"/>
      <c r="G22" s="447"/>
      <c r="H22" s="429"/>
      <c r="I22" s="429"/>
      <c r="J22" s="429"/>
      <c r="K22" s="429"/>
      <c r="L22" s="429"/>
      <c r="M22" s="589"/>
      <c r="N22" s="589"/>
    </row>
    <row r="23" spans="1:14" ht="15.75" customHeight="1">
      <c r="A23" s="429" t="s">
        <v>436</v>
      </c>
      <c r="B23" s="429"/>
      <c r="C23" s="429"/>
      <c r="D23" s="429"/>
      <c r="E23" s="429"/>
      <c r="F23" s="447"/>
      <c r="G23" s="447"/>
      <c r="H23" s="429"/>
      <c r="I23" s="429"/>
      <c r="J23" s="430"/>
      <c r="K23" s="430"/>
      <c r="L23" s="430"/>
      <c r="M23" s="589"/>
      <c r="N23" s="589"/>
    </row>
    <row r="24" spans="1:14" ht="15.75" customHeight="1">
      <c r="A24" s="429" t="s">
        <v>437</v>
      </c>
      <c r="B24" s="429"/>
      <c r="C24" s="429"/>
      <c r="D24" s="429"/>
      <c r="E24" s="429"/>
      <c r="F24" s="447"/>
      <c r="G24" s="447"/>
      <c r="H24" s="429"/>
      <c r="I24" s="429"/>
      <c r="J24" s="429"/>
      <c r="K24" s="429"/>
      <c r="L24" s="429"/>
      <c r="M24" s="589"/>
      <c r="N24" s="589"/>
    </row>
    <row r="25" spans="1:14" ht="15.75" customHeight="1">
      <c r="A25" s="429" t="s">
        <v>438</v>
      </c>
      <c r="B25" s="429"/>
      <c r="C25" s="429"/>
      <c r="D25" s="429"/>
      <c r="E25" s="429"/>
      <c r="F25" s="447"/>
      <c r="G25" s="447"/>
      <c r="H25" s="429"/>
      <c r="I25" s="429"/>
      <c r="J25" s="429"/>
      <c r="K25" s="429"/>
      <c r="L25" s="429"/>
      <c r="M25" s="589"/>
      <c r="N25" s="589"/>
    </row>
    <row r="26" spans="1:14" ht="15.75" customHeight="1">
      <c r="A26" s="429" t="s">
        <v>439</v>
      </c>
      <c r="B26" s="429"/>
      <c r="C26" s="429"/>
      <c r="D26" s="429"/>
      <c r="E26" s="429"/>
      <c r="F26" s="447"/>
      <c r="G26" s="447"/>
      <c r="H26" s="429"/>
      <c r="I26" s="429"/>
      <c r="J26" s="429"/>
      <c r="K26" s="429"/>
      <c r="L26" s="429"/>
      <c r="M26" s="589"/>
      <c r="N26" s="589"/>
    </row>
    <row r="27" spans="1:14" ht="15.75" customHeight="1">
      <c r="A27" s="429" t="s">
        <v>440</v>
      </c>
      <c r="B27" s="429"/>
      <c r="C27" s="429"/>
      <c r="D27" s="429"/>
      <c r="E27" s="429"/>
      <c r="F27" s="447"/>
      <c r="G27" s="447"/>
      <c r="H27" s="429"/>
      <c r="I27" s="429"/>
      <c r="J27" s="429"/>
      <c r="K27" s="429"/>
      <c r="L27" s="429"/>
      <c r="M27" s="589"/>
      <c r="N27" s="589"/>
    </row>
    <row r="28" spans="1:14" ht="15.75" customHeight="1">
      <c r="A28" s="429" t="s">
        <v>441</v>
      </c>
      <c r="B28" s="429"/>
      <c r="C28" s="429"/>
      <c r="D28" s="429"/>
      <c r="E28" s="429"/>
      <c r="F28" s="447"/>
      <c r="G28" s="447"/>
      <c r="H28" s="429"/>
      <c r="I28" s="429"/>
      <c r="J28" s="429"/>
      <c r="K28" s="429"/>
      <c r="L28" s="429"/>
      <c r="M28" s="589"/>
      <c r="N28" s="589"/>
    </row>
    <row r="29" spans="1:14" ht="15.75" customHeight="1">
      <c r="A29" s="429"/>
      <c r="B29" s="429"/>
      <c r="C29" s="448" t="s">
        <v>442</v>
      </c>
      <c r="F29" s="449"/>
      <c r="G29" s="449"/>
      <c r="K29" s="450" t="str">
        <f>Sheet1!X266</f>
        <v/>
      </c>
      <c r="L29" s="438" t="s">
        <v>329</v>
      </c>
      <c r="M29" s="451"/>
      <c r="N29" s="451"/>
    </row>
    <row r="30" spans="1:14" ht="15.75" customHeight="1">
      <c r="A30" s="429" t="s">
        <v>443</v>
      </c>
      <c r="B30" s="429"/>
      <c r="C30" s="429"/>
      <c r="D30" s="429"/>
      <c r="E30" s="429"/>
      <c r="F30" s="447"/>
      <c r="G30" s="447"/>
      <c r="H30" s="429"/>
      <c r="I30" s="429"/>
      <c r="J30" s="429"/>
      <c r="K30" s="429"/>
      <c r="L30" s="429"/>
      <c r="M30" s="589"/>
      <c r="N30" s="589"/>
    </row>
    <row r="31" spans="1:14" ht="15.75" customHeight="1">
      <c r="A31" s="429" t="s">
        <v>444</v>
      </c>
      <c r="B31" s="429"/>
      <c r="C31" s="429"/>
      <c r="D31" s="429"/>
      <c r="E31" s="429"/>
      <c r="F31" s="429"/>
      <c r="G31" s="429"/>
      <c r="H31" s="429"/>
      <c r="I31" s="429"/>
      <c r="J31" s="429"/>
      <c r="K31" s="429"/>
      <c r="L31" s="429"/>
      <c r="M31" s="586"/>
      <c r="N31" s="586"/>
    </row>
    <row r="32" spans="1:14" ht="15.75" customHeight="1">
      <c r="C32" s="448" t="s">
        <v>445</v>
      </c>
      <c r="D32" s="438"/>
      <c r="E32" s="438"/>
      <c r="F32" s="452" t="s">
        <v>446</v>
      </c>
      <c r="G32" s="453">
        <f>Sheet1!P429</f>
        <v>0</v>
      </c>
      <c r="H32" s="452" t="s">
        <v>447</v>
      </c>
      <c r="I32" s="453">
        <f>Sheet1!P430</f>
        <v>0</v>
      </c>
      <c r="J32" s="452" t="s">
        <v>448</v>
      </c>
      <c r="K32" s="453">
        <f>Sheet1!P431</f>
        <v>0</v>
      </c>
      <c r="L32" s="454"/>
      <c r="M32" s="455"/>
      <c r="N32" s="438"/>
    </row>
    <row r="33" spans="1:14" ht="15.75" customHeight="1">
      <c r="A33" s="429" t="s">
        <v>449</v>
      </c>
      <c r="B33" s="429"/>
      <c r="C33" s="429"/>
      <c r="D33" s="429"/>
      <c r="E33" s="429"/>
      <c r="F33" s="447"/>
      <c r="G33" s="447"/>
      <c r="H33" s="429"/>
      <c r="I33" s="429"/>
      <c r="J33" s="429"/>
      <c r="K33" s="429"/>
      <c r="L33" s="430"/>
      <c r="M33" s="435"/>
      <c r="N33" s="435"/>
    </row>
    <row r="34" spans="1:14" ht="15.75" customHeight="1">
      <c r="A34" s="429"/>
      <c r="B34" s="429"/>
      <c r="C34" s="438" t="s">
        <v>450</v>
      </c>
      <c r="D34" s="450" t="str">
        <f>Sheet1!T441</f>
        <v/>
      </c>
      <c r="E34" s="429"/>
      <c r="F34" s="447"/>
      <c r="G34" s="447"/>
      <c r="H34" s="429"/>
      <c r="I34" s="429"/>
      <c r="J34" s="452"/>
      <c r="K34" s="456"/>
      <c r="L34" s="456"/>
      <c r="M34" s="589"/>
      <c r="N34" s="589"/>
    </row>
    <row r="35" spans="1:14" ht="15.75" customHeight="1">
      <c r="A35" s="429"/>
      <c r="B35" s="429"/>
      <c r="C35" s="438" t="s">
        <v>451</v>
      </c>
      <c r="D35" s="450" t="str">
        <f>Sheet1!T442</f>
        <v/>
      </c>
      <c r="E35" s="457" t="s">
        <v>452</v>
      </c>
      <c r="F35" s="447"/>
      <c r="G35" s="447"/>
      <c r="H35" s="429"/>
      <c r="I35" s="429"/>
      <c r="J35" s="458"/>
      <c r="K35" s="456"/>
      <c r="L35" s="456"/>
      <c r="M35" s="438"/>
      <c r="N35" s="438"/>
    </row>
    <row r="36" spans="1:14" ht="15.75" customHeight="1">
      <c r="A36" s="429"/>
      <c r="B36" s="429"/>
      <c r="C36" s="438" t="s">
        <v>453</v>
      </c>
      <c r="D36" s="429"/>
      <c r="E36" s="429"/>
      <c r="F36" s="447"/>
      <c r="G36" s="447"/>
      <c r="H36" s="429"/>
      <c r="I36" s="429"/>
      <c r="J36" s="452"/>
      <c r="K36" s="456"/>
      <c r="L36" s="456"/>
      <c r="M36" s="589"/>
      <c r="N36" s="589"/>
    </row>
    <row r="37" spans="1:14" ht="15.75" customHeight="1">
      <c r="A37" s="429" t="s">
        <v>454</v>
      </c>
      <c r="B37" s="429"/>
      <c r="C37" s="429"/>
      <c r="D37" s="429"/>
      <c r="E37" s="429"/>
      <c r="F37" s="429"/>
      <c r="G37" s="429"/>
      <c r="H37" s="429"/>
      <c r="I37" s="429"/>
      <c r="J37" s="429"/>
      <c r="K37" s="429"/>
      <c r="L37" s="429"/>
      <c r="M37" s="589"/>
      <c r="N37" s="589"/>
    </row>
    <row r="38" spans="1:14" ht="15.75" customHeight="1">
      <c r="A38" s="429" t="s">
        <v>455</v>
      </c>
      <c r="B38" s="429"/>
      <c r="C38" s="429"/>
      <c r="D38" s="429"/>
      <c r="E38" s="429"/>
      <c r="F38" s="429"/>
      <c r="G38" s="429"/>
      <c r="H38" s="429"/>
      <c r="I38" s="429"/>
      <c r="J38" s="429"/>
      <c r="K38" s="429"/>
      <c r="L38" s="429"/>
      <c r="M38" s="589"/>
      <c r="N38" s="589"/>
    </row>
    <row r="39" spans="1:14" ht="15.75" customHeight="1">
      <c r="A39" s="429" t="s">
        <v>456</v>
      </c>
      <c r="B39" s="429"/>
      <c r="C39" s="429"/>
      <c r="D39" s="429"/>
      <c r="E39" s="429"/>
      <c r="F39" s="429"/>
      <c r="G39" s="429"/>
      <c r="H39" s="429"/>
      <c r="I39" s="429"/>
      <c r="J39" s="429"/>
      <c r="K39" s="429"/>
      <c r="L39" s="429"/>
      <c r="M39" s="589"/>
      <c r="N39" s="589"/>
    </row>
    <row r="40" spans="1:14" ht="15.75" customHeight="1">
      <c r="A40" s="429" t="s">
        <v>457</v>
      </c>
      <c r="B40" s="429"/>
      <c r="C40" s="429"/>
      <c r="D40" s="429"/>
      <c r="E40" s="429"/>
      <c r="F40" s="429"/>
      <c r="G40" s="429"/>
      <c r="H40" s="429"/>
      <c r="I40" s="429"/>
      <c r="J40" s="429"/>
      <c r="K40" s="429"/>
      <c r="L40" s="429"/>
      <c r="M40" s="589"/>
      <c r="N40" s="589"/>
    </row>
    <row r="41" spans="1:14" ht="15.75" customHeight="1">
      <c r="A41" s="429" t="s">
        <v>458</v>
      </c>
      <c r="B41" s="429"/>
      <c r="C41" s="429"/>
      <c r="D41" s="429"/>
      <c r="E41" s="429"/>
      <c r="F41" s="429"/>
      <c r="G41" s="429"/>
      <c r="H41" s="429"/>
      <c r="I41" s="429"/>
      <c r="J41" s="429"/>
      <c r="K41" s="429"/>
      <c r="L41" s="429"/>
      <c r="M41" s="589"/>
      <c r="N41" s="589"/>
    </row>
    <row r="42" spans="1:14" ht="15.75" customHeight="1">
      <c r="A42" s="429"/>
      <c r="B42" s="429"/>
      <c r="C42" s="429"/>
      <c r="D42" s="429"/>
      <c r="E42" s="429"/>
      <c r="F42" s="429"/>
      <c r="G42" s="429"/>
      <c r="H42" s="429"/>
      <c r="I42" s="429"/>
      <c r="J42" s="429"/>
      <c r="K42" s="429"/>
      <c r="L42" s="429"/>
      <c r="M42" s="456"/>
      <c r="N42" s="456"/>
    </row>
    <row r="43" spans="1:14" ht="15.75" customHeight="1">
      <c r="A43" s="590" t="s">
        <v>459</v>
      </c>
      <c r="B43" s="590"/>
      <c r="C43" s="590"/>
      <c r="D43" s="590"/>
      <c r="E43" s="590"/>
      <c r="F43" s="590"/>
      <c r="G43" s="590"/>
      <c r="H43" s="590"/>
      <c r="I43" s="590"/>
      <c r="J43" s="590"/>
      <c r="K43" s="590"/>
      <c r="L43" s="590"/>
      <c r="M43" s="590"/>
      <c r="N43" s="590"/>
    </row>
  </sheetData>
  <mergeCells count="47">
    <mergeCell ref="M41:N41"/>
    <mergeCell ref="A43:N43"/>
    <mergeCell ref="M34:N34"/>
    <mergeCell ref="M36:N36"/>
    <mergeCell ref="M37:N37"/>
    <mergeCell ref="M38:N38"/>
    <mergeCell ref="M39:N39"/>
    <mergeCell ref="M40:N40"/>
    <mergeCell ref="M31:N31"/>
    <mergeCell ref="A19:N19"/>
    <mergeCell ref="M20:N20"/>
    <mergeCell ref="M21:N21"/>
    <mergeCell ref="M22:N22"/>
    <mergeCell ref="M23:N23"/>
    <mergeCell ref="M24:N24"/>
    <mergeCell ref="M25:N25"/>
    <mergeCell ref="M26:N26"/>
    <mergeCell ref="M27:N27"/>
    <mergeCell ref="M28:N28"/>
    <mergeCell ref="M30:N30"/>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84" customWidth="1"/>
    <col min="2" max="16384" width="9" style="427"/>
  </cols>
  <sheetData>
    <row r="1" spans="1:1">
      <c r="A1" s="551" t="s">
        <v>639</v>
      </c>
    </row>
    <row r="2" spans="1:1">
      <c r="A2" s="484" t="s">
        <v>640</v>
      </c>
    </row>
    <row r="3" spans="1:1">
      <c r="A3" s="484" t="s">
        <v>641</v>
      </c>
    </row>
    <row r="5" spans="1:1">
      <c r="A5" s="551" t="s">
        <v>642</v>
      </c>
    </row>
    <row r="6" spans="1:1">
      <c r="A6" s="484" t="s">
        <v>640</v>
      </c>
    </row>
    <row r="7" spans="1:1">
      <c r="A7" s="484" t="s">
        <v>641</v>
      </c>
    </row>
    <row r="8" spans="1:1">
      <c r="A8" s="484" t="s">
        <v>643</v>
      </c>
    </row>
    <row r="10" spans="1:1">
      <c r="A10" s="555" t="s">
        <v>644</v>
      </c>
    </row>
    <row r="11" spans="1:1">
      <c r="A11" s="556">
        <v>6</v>
      </c>
    </row>
    <row r="12" spans="1:1">
      <c r="A12" s="556">
        <v>5.5</v>
      </c>
    </row>
    <row r="13" spans="1:1">
      <c r="A13" s="556">
        <v>5</v>
      </c>
    </row>
    <row r="14" spans="1:1">
      <c r="A14" s="556">
        <v>4.5</v>
      </c>
    </row>
    <row r="15" spans="1:1">
      <c r="A15" s="556">
        <v>4</v>
      </c>
    </row>
    <row r="16" spans="1:1">
      <c r="A16" s="556">
        <v>3.5</v>
      </c>
    </row>
    <row r="17" spans="1:1">
      <c r="A17" s="556">
        <v>3</v>
      </c>
    </row>
    <row r="18" spans="1:1">
      <c r="A18" s="556">
        <v>2.5</v>
      </c>
    </row>
    <row r="19" spans="1:1">
      <c r="A19" s="556">
        <v>2</v>
      </c>
    </row>
    <row r="20" spans="1:1">
      <c r="A20" s="556">
        <v>1.5</v>
      </c>
    </row>
    <row r="21" spans="1:1">
      <c r="A21" s="556">
        <v>1</v>
      </c>
    </row>
    <row r="22" spans="1:1">
      <c r="A22" s="556">
        <v>0.5</v>
      </c>
    </row>
    <row r="23" spans="1:1">
      <c r="A23" s="557">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27" customWidth="1"/>
    <col min="2" max="2" width="5.75" style="427" customWidth="1"/>
    <col min="3" max="3" width="15.75" style="427" customWidth="1"/>
    <col min="4" max="4" width="12.5" style="427" customWidth="1"/>
    <col min="5" max="5" width="6" style="427" customWidth="1"/>
    <col min="6" max="6" width="4.25" style="427" customWidth="1"/>
    <col min="7" max="10" width="7.875" style="427" customWidth="1"/>
    <col min="11" max="11" width="8.875" style="427" customWidth="1"/>
    <col min="12" max="12" width="7.875" style="427" customWidth="1"/>
    <col min="13" max="14" width="6" style="427" customWidth="1"/>
    <col min="15" max="1025" width="8.25" style="427" customWidth="1"/>
    <col min="1026" max="16384" width="9" style="427"/>
  </cols>
  <sheetData>
    <row r="1" spans="1:15" ht="26.25">
      <c r="A1" s="573" t="s">
        <v>407</v>
      </c>
      <c r="B1" s="573"/>
      <c r="C1" s="573"/>
      <c r="D1" s="573"/>
      <c r="E1" s="573"/>
      <c r="F1" s="573"/>
      <c r="G1" s="573"/>
      <c r="H1" s="573"/>
      <c r="I1" s="573"/>
      <c r="J1" s="573"/>
      <c r="K1" s="573"/>
      <c r="L1" s="573"/>
      <c r="M1" s="573"/>
      <c r="N1" s="573"/>
    </row>
    <row r="2" spans="1:15" ht="26.25">
      <c r="A2" s="573" t="s">
        <v>460</v>
      </c>
      <c r="B2" s="573"/>
      <c r="C2" s="573"/>
      <c r="D2" s="573"/>
      <c r="E2" s="573"/>
      <c r="F2" s="573"/>
      <c r="G2" s="573"/>
      <c r="H2" s="573"/>
      <c r="I2" s="573"/>
      <c r="J2" s="573"/>
      <c r="K2" s="573"/>
      <c r="L2" s="573"/>
      <c r="M2" s="573"/>
      <c r="N2" s="573"/>
    </row>
    <row r="3" spans="1:15" ht="16.5" customHeight="1">
      <c r="A3" s="428"/>
      <c r="B3" s="428"/>
      <c r="C3" s="428"/>
      <c r="D3" s="428"/>
      <c r="E3" s="428"/>
      <c r="F3" s="428"/>
      <c r="G3" s="428"/>
      <c r="H3" s="428"/>
      <c r="I3" s="428"/>
      <c r="J3" s="428"/>
      <c r="K3" s="428"/>
      <c r="L3" s="428"/>
      <c r="M3" s="428"/>
      <c r="N3" s="428"/>
    </row>
    <row r="4" spans="1:15" ht="16.5" customHeight="1">
      <c r="A4" s="429" t="s">
        <v>409</v>
      </c>
      <c r="B4" s="429"/>
      <c r="C4" s="576">
        <f>'QC Test Summary-Lorad'!C4</f>
        <v>0</v>
      </c>
      <c r="D4" s="576"/>
      <c r="E4" s="576"/>
      <c r="F4" s="576"/>
      <c r="G4" s="576"/>
      <c r="H4" s="576"/>
      <c r="I4" s="430"/>
      <c r="J4" s="431" t="s">
        <v>410</v>
      </c>
      <c r="K4" s="575">
        <f>'QC Test Summary-Lorad'!K4</f>
        <v>0</v>
      </c>
      <c r="L4" s="575"/>
      <c r="M4" s="575"/>
      <c r="N4" s="575"/>
    </row>
    <row r="5" spans="1:15" ht="16.5" customHeight="1">
      <c r="A5" s="429" t="s">
        <v>411</v>
      </c>
      <c r="B5" s="429"/>
      <c r="C5" s="576">
        <f>'QC Test Summary-Lorad'!C5</f>
        <v>0</v>
      </c>
      <c r="D5" s="576"/>
      <c r="E5" s="576"/>
      <c r="F5" s="576"/>
      <c r="G5" s="576"/>
      <c r="H5" s="576"/>
      <c r="I5" s="430"/>
      <c r="J5" s="431" t="s">
        <v>412</v>
      </c>
      <c r="K5" s="575">
        <f>Sheet1!P7</f>
        <v>0</v>
      </c>
      <c r="L5" s="575"/>
      <c r="M5" s="575"/>
      <c r="N5" s="575"/>
    </row>
    <row r="6" spans="1:15" ht="16.5" customHeight="1">
      <c r="A6" s="429" t="s">
        <v>413</v>
      </c>
      <c r="B6" s="429"/>
      <c r="C6" s="429"/>
      <c r="D6" s="576" t="str">
        <f>Sheet1!X7</f>
        <v>Eugene Mah</v>
      </c>
      <c r="E6" s="576"/>
      <c r="F6" s="576"/>
      <c r="G6" s="576"/>
      <c r="H6" s="576"/>
      <c r="I6" s="430"/>
      <c r="J6" s="431" t="s">
        <v>414</v>
      </c>
      <c r="K6" s="576"/>
      <c r="L6" s="576"/>
      <c r="M6" s="576"/>
      <c r="N6" s="576"/>
    </row>
    <row r="7" spans="1:15" ht="16.5" customHeight="1">
      <c r="A7" s="429" t="s">
        <v>415</v>
      </c>
      <c r="B7" s="429"/>
      <c r="C7" s="429"/>
      <c r="D7" s="576" t="s">
        <v>416</v>
      </c>
      <c r="E7" s="576"/>
      <c r="F7" s="576"/>
      <c r="G7" s="576"/>
      <c r="H7" s="576"/>
      <c r="I7" s="430"/>
      <c r="J7" s="431" t="s">
        <v>417</v>
      </c>
      <c r="K7" s="576" t="str">
        <f>Sheet1!R18</f>
        <v/>
      </c>
      <c r="L7" s="576"/>
      <c r="M7" s="576"/>
      <c r="N7" s="576"/>
    </row>
    <row r="8" spans="1:15" ht="16.5" customHeight="1">
      <c r="A8" s="429" t="s">
        <v>418</v>
      </c>
      <c r="B8" s="429"/>
      <c r="C8" s="429"/>
      <c r="D8" s="577" t="str">
        <f>Sheet1!V12</f>
        <v/>
      </c>
      <c r="E8" s="577"/>
      <c r="F8" s="577"/>
      <c r="G8" s="577"/>
      <c r="H8" s="577"/>
      <c r="I8" s="430"/>
      <c r="J8" s="431" t="s">
        <v>419</v>
      </c>
      <c r="K8" s="576" t="str">
        <f>Sheet1!R14</f>
        <v/>
      </c>
      <c r="L8" s="576"/>
      <c r="M8" s="576"/>
      <c r="N8" s="576"/>
    </row>
    <row r="9" spans="1:15" ht="11.25" customHeight="1">
      <c r="A9" s="432"/>
      <c r="K9" s="433"/>
      <c r="L9" s="433"/>
      <c r="M9" s="433"/>
      <c r="N9" s="433"/>
      <c r="O9" s="433"/>
    </row>
    <row r="10" spans="1:15" s="429" customFormat="1" ht="16.5" customHeight="1">
      <c r="A10" s="432" t="s">
        <v>420</v>
      </c>
      <c r="D10" s="592" t="str">
        <f>'QC Test Summary-Lorad'!D10</f>
        <v>MAN-00093 (2007)</v>
      </c>
      <c r="E10" s="592"/>
      <c r="F10" s="592"/>
      <c r="G10" s="592"/>
      <c r="H10" s="592"/>
      <c r="I10" s="434" t="s">
        <v>422</v>
      </c>
    </row>
    <row r="11" spans="1:15" ht="11.25" customHeight="1">
      <c r="C11" s="429"/>
      <c r="D11" s="429"/>
      <c r="E11" s="429"/>
      <c r="F11" s="429"/>
      <c r="G11" s="435"/>
      <c r="H11" s="435"/>
      <c r="I11" s="435"/>
      <c r="J11" s="435"/>
      <c r="K11" s="435"/>
      <c r="L11" s="435"/>
      <c r="M11" s="435"/>
      <c r="N11" s="435"/>
      <c r="O11" s="433"/>
    </row>
    <row r="12" spans="1:15" ht="16.5" customHeight="1" thickBot="1">
      <c r="A12" s="429" t="s">
        <v>423</v>
      </c>
      <c r="B12" s="429"/>
      <c r="C12" s="429"/>
      <c r="D12" s="580" t="s">
        <v>424</v>
      </c>
      <c r="E12" s="580"/>
      <c r="F12" s="580"/>
      <c r="G12" s="580" t="s">
        <v>417</v>
      </c>
      <c r="H12" s="580"/>
      <c r="I12" s="580" t="s">
        <v>8</v>
      </c>
      <c r="J12" s="580"/>
      <c r="K12" s="580" t="s">
        <v>420</v>
      </c>
      <c r="L12" s="580"/>
      <c r="M12" s="580"/>
      <c r="N12" s="580"/>
    </row>
    <row r="13" spans="1:15" ht="16.5" customHeight="1" thickTop="1">
      <c r="A13" s="429"/>
      <c r="B13" s="429"/>
      <c r="C13" s="436" t="s">
        <v>425</v>
      </c>
      <c r="D13" s="591">
        <f>'QC Test Summary-Lorad'!D13</f>
        <v>0</v>
      </c>
      <c r="E13" s="591"/>
      <c r="F13" s="591"/>
      <c r="G13" s="591">
        <f>'QC Test Summary-Lorad'!G13</f>
        <v>0</v>
      </c>
      <c r="H13" s="591"/>
      <c r="I13" s="582"/>
      <c r="J13" s="582"/>
      <c r="K13" s="591">
        <f>'QC Test Summary-Lorad'!K13</f>
        <v>0</v>
      </c>
      <c r="L13" s="591"/>
      <c r="M13" s="591"/>
      <c r="N13" s="591"/>
    </row>
    <row r="14" spans="1:15" ht="16.5" customHeight="1">
      <c r="C14" s="436" t="s">
        <v>426</v>
      </c>
      <c r="D14" s="584">
        <f>'QC Test Summary-Lorad'!D14</f>
        <v>0</v>
      </c>
      <c r="E14" s="584"/>
      <c r="F14" s="584"/>
      <c r="G14" s="584">
        <f>'QC Test Summary-Lorad'!G14</f>
        <v>0</v>
      </c>
      <c r="H14" s="584"/>
      <c r="I14" s="584"/>
      <c r="J14" s="584"/>
      <c r="K14" s="584">
        <f>'QC Test Summary-Lorad'!K14</f>
        <v>0</v>
      </c>
      <c r="L14" s="584"/>
      <c r="M14" s="584"/>
      <c r="N14" s="584"/>
    </row>
    <row r="15" spans="1:15" s="437" customFormat="1" ht="36" customHeight="1">
      <c r="A15" s="585" t="s">
        <v>427</v>
      </c>
      <c r="B15" s="585"/>
      <c r="C15" s="585"/>
      <c r="D15" s="585"/>
      <c r="E15" s="585"/>
      <c r="F15" s="585"/>
      <c r="G15" s="585"/>
      <c r="H15" s="585"/>
      <c r="I15" s="585"/>
      <c r="J15" s="585"/>
      <c r="K15" s="585"/>
      <c r="L15" s="585"/>
      <c r="M15" s="585"/>
      <c r="N15" s="585"/>
    </row>
    <row r="16" spans="1:15" ht="16.5" customHeight="1">
      <c r="A16" s="432" t="s">
        <v>428</v>
      </c>
      <c r="B16" s="432"/>
      <c r="C16" s="438"/>
      <c r="D16" s="439" t="s">
        <v>429</v>
      </c>
      <c r="E16" s="438"/>
      <c r="F16" s="438"/>
      <c r="G16" s="431"/>
      <c r="H16" s="440"/>
      <c r="I16" s="441"/>
      <c r="J16" s="431"/>
      <c r="K16" s="438"/>
      <c r="L16" s="438"/>
      <c r="M16" s="442"/>
      <c r="N16" s="436" t="s">
        <v>430</v>
      </c>
    </row>
    <row r="17" spans="1:14" ht="13.5" customHeight="1">
      <c r="A17" s="443"/>
      <c r="B17" s="443"/>
      <c r="C17" s="444"/>
      <c r="D17" s="445"/>
      <c r="E17" s="444"/>
      <c r="F17" s="444"/>
      <c r="G17" s="445"/>
      <c r="H17" s="442"/>
      <c r="I17" s="446"/>
      <c r="J17" s="446"/>
      <c r="K17" s="446"/>
      <c r="L17" s="446"/>
    </row>
    <row r="18" spans="1:14" ht="21" customHeight="1">
      <c r="A18" s="578" t="s">
        <v>431</v>
      </c>
      <c r="B18" s="578"/>
      <c r="C18" s="578"/>
      <c r="D18" s="578"/>
      <c r="E18" s="578"/>
      <c r="F18" s="578"/>
      <c r="G18" s="578"/>
      <c r="H18" s="578"/>
      <c r="I18" s="578"/>
      <c r="J18" s="578"/>
      <c r="K18" s="578"/>
      <c r="L18" s="578"/>
      <c r="M18" s="578"/>
      <c r="N18" s="578"/>
    </row>
    <row r="19" spans="1:14" ht="15" customHeight="1">
      <c r="A19" s="587" t="s">
        <v>432</v>
      </c>
      <c r="B19" s="587"/>
      <c r="C19" s="587"/>
      <c r="D19" s="587"/>
      <c r="E19" s="587"/>
      <c r="F19" s="587"/>
      <c r="G19" s="587"/>
      <c r="H19" s="587"/>
      <c r="I19" s="587"/>
      <c r="J19" s="587"/>
      <c r="K19" s="587"/>
      <c r="L19" s="587"/>
      <c r="M19" s="587"/>
      <c r="N19" s="587"/>
    </row>
    <row r="20" spans="1:14" ht="15" customHeight="1">
      <c r="M20" s="588" t="s">
        <v>433</v>
      </c>
      <c r="N20" s="588"/>
    </row>
    <row r="21" spans="1:14" ht="15.75" customHeight="1">
      <c r="A21" s="429" t="s">
        <v>434</v>
      </c>
      <c r="B21" s="429"/>
      <c r="C21" s="429"/>
      <c r="D21" s="429"/>
      <c r="E21" s="429"/>
      <c r="F21" s="447"/>
      <c r="G21" s="447"/>
      <c r="H21" s="429"/>
      <c r="I21" s="429"/>
      <c r="J21" s="429"/>
      <c r="K21" s="429"/>
      <c r="L21" s="429"/>
      <c r="M21" s="589"/>
      <c r="N21" s="589"/>
    </row>
    <row r="22" spans="1:14" ht="15.75" customHeight="1">
      <c r="A22" s="429"/>
      <c r="B22" s="438" t="s">
        <v>461</v>
      </c>
      <c r="C22" s="429"/>
      <c r="D22" s="429"/>
      <c r="E22" s="429"/>
      <c r="F22" s="447"/>
      <c r="G22" s="447"/>
      <c r="H22" s="429"/>
      <c r="I22" s="429"/>
      <c r="J22" s="429"/>
      <c r="K22" s="429"/>
      <c r="L22" s="429"/>
      <c r="M22" s="593"/>
      <c r="N22" s="593"/>
    </row>
    <row r="23" spans="1:14" ht="15.75" customHeight="1">
      <c r="A23" s="429"/>
      <c r="B23" s="438" t="s">
        <v>80</v>
      </c>
      <c r="C23" s="429"/>
      <c r="D23" s="429"/>
      <c r="E23" s="429"/>
      <c r="F23" s="447"/>
      <c r="G23" s="447"/>
      <c r="H23" s="429"/>
      <c r="I23" s="429"/>
      <c r="J23" s="429"/>
      <c r="K23" s="429"/>
      <c r="L23" s="429"/>
      <c r="M23" s="593"/>
      <c r="N23" s="593"/>
    </row>
    <row r="24" spans="1:14" ht="15.75" customHeight="1">
      <c r="A24" s="429" t="s">
        <v>435</v>
      </c>
      <c r="B24" s="429"/>
      <c r="C24" s="429"/>
      <c r="D24" s="429"/>
      <c r="E24" s="429"/>
      <c r="F24" s="447"/>
      <c r="G24" s="447"/>
      <c r="H24" s="429"/>
      <c r="I24" s="429"/>
      <c r="J24" s="429"/>
      <c r="K24" s="429"/>
      <c r="L24" s="429"/>
      <c r="M24" s="459"/>
      <c r="N24" s="459"/>
    </row>
    <row r="25" spans="1:14" ht="15.75" customHeight="1">
      <c r="A25" s="429"/>
      <c r="B25" s="438" t="s">
        <v>462</v>
      </c>
      <c r="C25" s="429"/>
      <c r="D25" s="429"/>
      <c r="E25" s="429"/>
      <c r="F25" s="447"/>
      <c r="G25" s="447"/>
      <c r="H25" s="429"/>
      <c r="I25" s="429"/>
      <c r="J25" s="429"/>
      <c r="K25" s="429"/>
      <c r="L25" s="429"/>
      <c r="M25" s="593"/>
      <c r="N25" s="593"/>
    </row>
    <row r="26" spans="1:14" ht="15.75" customHeight="1">
      <c r="A26" s="429"/>
      <c r="B26" s="438" t="s">
        <v>463</v>
      </c>
      <c r="C26" s="429"/>
      <c r="D26" s="429"/>
      <c r="E26" s="429"/>
      <c r="F26" s="447"/>
      <c r="G26" s="447"/>
      <c r="H26" s="429"/>
      <c r="I26" s="429"/>
      <c r="J26" s="429"/>
      <c r="K26" s="429"/>
      <c r="L26" s="429"/>
      <c r="M26" s="589"/>
      <c r="N26" s="589"/>
    </row>
    <row r="27" spans="1:14" ht="15.75" customHeight="1">
      <c r="A27" s="429" t="s">
        <v>436</v>
      </c>
      <c r="B27" s="429"/>
      <c r="C27" s="429"/>
      <c r="D27" s="429"/>
      <c r="E27" s="429"/>
      <c r="F27" s="447"/>
      <c r="G27" s="447"/>
      <c r="H27" s="429"/>
      <c r="I27" s="429"/>
      <c r="J27" s="430"/>
      <c r="K27" s="430"/>
      <c r="L27" s="430"/>
      <c r="M27" s="459"/>
      <c r="N27" s="459"/>
    </row>
    <row r="28" spans="1:14" ht="15.75" customHeight="1">
      <c r="A28" s="429"/>
      <c r="B28" s="438" t="s">
        <v>464</v>
      </c>
      <c r="C28" s="429"/>
      <c r="D28" s="429"/>
      <c r="E28" s="429"/>
      <c r="F28" s="447"/>
      <c r="G28" s="447"/>
      <c r="H28" s="429"/>
      <c r="I28" s="429"/>
      <c r="J28" s="430"/>
      <c r="K28" s="430"/>
      <c r="L28" s="430"/>
      <c r="M28" s="589"/>
      <c r="N28" s="589"/>
    </row>
    <row r="29" spans="1:14" ht="15.75" customHeight="1">
      <c r="A29" s="429" t="s">
        <v>437</v>
      </c>
      <c r="B29" s="429"/>
      <c r="C29" s="429"/>
      <c r="D29" s="429"/>
      <c r="E29" s="429"/>
      <c r="F29" s="447"/>
      <c r="G29" s="447"/>
      <c r="H29" s="429"/>
      <c r="I29" s="429"/>
      <c r="J29" s="429"/>
      <c r="K29" s="429"/>
      <c r="L29" s="429"/>
      <c r="M29" s="459"/>
      <c r="N29" s="459"/>
    </row>
    <row r="30" spans="1:14" ht="15.75" customHeight="1">
      <c r="A30" s="429"/>
      <c r="B30" s="438" t="s">
        <v>465</v>
      </c>
      <c r="C30" s="429"/>
      <c r="D30" s="429"/>
      <c r="E30" s="429"/>
      <c r="F30" s="447"/>
      <c r="G30" s="447"/>
      <c r="H30" s="429"/>
      <c r="I30" s="429"/>
      <c r="J30" s="429"/>
      <c r="K30" s="429"/>
      <c r="L30" s="429"/>
      <c r="M30" s="589"/>
      <c r="N30" s="589"/>
    </row>
    <row r="31" spans="1:14" ht="15.75" customHeight="1">
      <c r="A31" s="429"/>
      <c r="B31" s="438" t="s">
        <v>466</v>
      </c>
      <c r="C31" s="429"/>
      <c r="D31" s="429"/>
      <c r="E31" s="429"/>
      <c r="F31" s="447"/>
      <c r="G31" s="447"/>
      <c r="H31" s="429"/>
      <c r="I31" s="429"/>
      <c r="J31" s="429"/>
      <c r="K31" s="429"/>
      <c r="L31" s="429"/>
      <c r="M31" s="589"/>
      <c r="N31" s="589"/>
    </row>
    <row r="32" spans="1:14" ht="15.75" customHeight="1">
      <c r="A32" s="429" t="s">
        <v>438</v>
      </c>
      <c r="B32" s="429"/>
      <c r="C32" s="429"/>
      <c r="D32" s="429"/>
      <c r="E32" s="429"/>
      <c r="F32" s="447"/>
      <c r="G32" s="447"/>
      <c r="H32" s="429"/>
      <c r="I32" s="429"/>
      <c r="J32" s="429"/>
      <c r="K32" s="429"/>
      <c r="L32" s="429"/>
      <c r="M32" s="459"/>
      <c r="N32" s="459"/>
    </row>
    <row r="33" spans="1:14" ht="15.75" customHeight="1">
      <c r="A33" s="429"/>
      <c r="B33" s="438" t="s">
        <v>467</v>
      </c>
      <c r="C33" s="429"/>
      <c r="D33" s="429"/>
      <c r="E33" s="429"/>
      <c r="F33" s="447"/>
      <c r="G33" s="447"/>
      <c r="H33" s="429"/>
      <c r="I33" s="429"/>
      <c r="J33" s="429"/>
      <c r="K33" s="429"/>
      <c r="L33" s="429"/>
      <c r="M33" s="589"/>
      <c r="N33" s="589"/>
    </row>
    <row r="34" spans="1:14" ht="15.75" customHeight="1">
      <c r="A34" s="429" t="s">
        <v>439</v>
      </c>
      <c r="B34" s="429"/>
      <c r="C34" s="429"/>
      <c r="D34" s="429"/>
      <c r="E34" s="429"/>
      <c r="F34" s="447"/>
      <c r="G34" s="447"/>
      <c r="H34" s="429"/>
      <c r="I34" s="429"/>
      <c r="J34" s="429"/>
      <c r="K34" s="429"/>
      <c r="L34" s="429"/>
      <c r="M34" s="459"/>
      <c r="N34" s="459"/>
    </row>
    <row r="35" spans="1:14" ht="15.75" customHeight="1">
      <c r="A35" s="429"/>
      <c r="B35" s="438" t="s">
        <v>468</v>
      </c>
      <c r="C35" s="429"/>
      <c r="D35" s="429"/>
      <c r="E35" s="429"/>
      <c r="F35" s="447"/>
      <c r="G35" s="447"/>
      <c r="H35" s="429"/>
      <c r="I35" s="429"/>
      <c r="J35" s="429"/>
      <c r="K35" s="429"/>
      <c r="L35" s="429"/>
      <c r="M35" s="589"/>
      <c r="N35" s="589"/>
    </row>
    <row r="36" spans="1:14" ht="15.75" customHeight="1">
      <c r="A36" s="429" t="s">
        <v>440</v>
      </c>
      <c r="B36" s="429"/>
      <c r="C36" s="429"/>
      <c r="D36" s="429"/>
      <c r="E36" s="429"/>
      <c r="F36" s="447"/>
      <c r="G36" s="447"/>
      <c r="H36" s="429"/>
      <c r="I36" s="429"/>
      <c r="J36" s="429"/>
      <c r="K36" s="429"/>
      <c r="L36" s="429"/>
      <c r="M36" s="459"/>
      <c r="N36" s="459"/>
    </row>
    <row r="37" spans="1:14" ht="15.75" customHeight="1">
      <c r="A37" s="429"/>
      <c r="B37" s="438" t="s">
        <v>468</v>
      </c>
      <c r="C37" s="429"/>
      <c r="D37" s="429"/>
      <c r="E37" s="429"/>
      <c r="F37" s="447"/>
      <c r="G37" s="447"/>
      <c r="H37" s="429"/>
      <c r="I37" s="429"/>
      <c r="J37" s="429"/>
      <c r="K37" s="429"/>
      <c r="L37" s="429"/>
      <c r="M37" s="589"/>
      <c r="N37" s="589"/>
    </row>
    <row r="38" spans="1:14" ht="15.75" customHeight="1">
      <c r="A38" s="429" t="s">
        <v>441</v>
      </c>
      <c r="B38" s="429"/>
      <c r="C38" s="429"/>
      <c r="D38" s="429"/>
      <c r="E38" s="429"/>
      <c r="F38" s="447"/>
      <c r="G38" s="447"/>
      <c r="H38" s="429"/>
      <c r="I38" s="429"/>
      <c r="J38" s="429"/>
      <c r="K38" s="429"/>
      <c r="L38" s="429"/>
      <c r="M38" s="589"/>
      <c r="N38" s="589"/>
    </row>
    <row r="39" spans="1:14" ht="15.75" customHeight="1">
      <c r="A39" s="429"/>
      <c r="B39" s="429"/>
      <c r="C39" s="448" t="s">
        <v>442</v>
      </c>
      <c r="F39" s="449"/>
      <c r="G39" s="449"/>
      <c r="K39" s="460"/>
      <c r="L39" s="438"/>
      <c r="M39" s="451"/>
      <c r="N39" s="451"/>
    </row>
    <row r="40" spans="1:14" ht="15.75" customHeight="1">
      <c r="A40" s="429"/>
      <c r="B40" s="429"/>
      <c r="C40" s="448" t="s">
        <v>469</v>
      </c>
      <c r="F40" s="449"/>
      <c r="G40" s="449"/>
      <c r="J40" s="461" t="s">
        <v>470</v>
      </c>
      <c r="K40" s="450" t="str">
        <f>Sheet1!X266</f>
        <v/>
      </c>
      <c r="L40" s="438" t="s">
        <v>329</v>
      </c>
      <c r="M40" s="462"/>
      <c r="N40" s="462"/>
    </row>
    <row r="41" spans="1:14" ht="15.75" customHeight="1">
      <c r="A41" s="429"/>
      <c r="B41" s="429"/>
      <c r="C41" s="448"/>
      <c r="F41" s="449"/>
      <c r="G41" s="449"/>
      <c r="J41" s="461" t="s">
        <v>471</v>
      </c>
      <c r="K41" s="450" t="e">
        <f>Sheet1!X281</f>
        <v>#N/A</v>
      </c>
      <c r="L41" s="438" t="s">
        <v>329</v>
      </c>
      <c r="M41" s="462"/>
      <c r="N41" s="462"/>
    </row>
    <row r="42" spans="1:14" ht="15.75" customHeight="1">
      <c r="J42" s="461" t="s">
        <v>472</v>
      </c>
      <c r="K42" s="450" t="str">
        <f>Sheet1!X318</f>
        <v/>
      </c>
      <c r="L42" s="438" t="s">
        <v>329</v>
      </c>
    </row>
    <row r="43" spans="1:14" ht="15.75" customHeight="1">
      <c r="A43" s="429" t="s">
        <v>443</v>
      </c>
      <c r="B43" s="429"/>
      <c r="C43" s="429"/>
      <c r="D43" s="429"/>
      <c r="E43" s="429"/>
      <c r="F43" s="447"/>
      <c r="G43" s="447"/>
      <c r="H43" s="429"/>
      <c r="I43" s="429"/>
      <c r="J43" s="429"/>
      <c r="K43" s="429"/>
      <c r="L43" s="429"/>
      <c r="M43" s="459"/>
      <c r="N43" s="459"/>
    </row>
    <row r="44" spans="1:14" ht="15.75" customHeight="1">
      <c r="A44" s="429"/>
      <c r="B44" s="438" t="s">
        <v>473</v>
      </c>
      <c r="C44" s="429"/>
      <c r="D44" s="429"/>
      <c r="E44" s="429"/>
      <c r="F44" s="447"/>
      <c r="G44" s="447"/>
      <c r="H44" s="429"/>
      <c r="I44" s="429"/>
      <c r="J44" s="429"/>
      <c r="K44" s="450" t="str">
        <f>Sheet1!X362</f>
        <v/>
      </c>
      <c r="L44" s="438" t="s">
        <v>312</v>
      </c>
      <c r="M44" s="589"/>
      <c r="N44" s="589"/>
    </row>
    <row r="45" spans="1:14" ht="15.75" customHeight="1">
      <c r="A45" s="429" t="s">
        <v>444</v>
      </c>
      <c r="B45" s="429"/>
      <c r="C45" s="429"/>
      <c r="D45" s="429"/>
      <c r="E45" s="429"/>
      <c r="F45" s="429"/>
      <c r="G45" s="429"/>
      <c r="H45" s="452" t="s">
        <v>446</v>
      </c>
      <c r="I45" s="429"/>
      <c r="J45" s="452" t="s">
        <v>447</v>
      </c>
      <c r="L45" s="452" t="s">
        <v>448</v>
      </c>
      <c r="M45" s="589"/>
      <c r="N45" s="589"/>
    </row>
    <row r="46" spans="1:14" ht="15.75" customHeight="1">
      <c r="C46" s="448" t="s">
        <v>474</v>
      </c>
      <c r="D46" s="438"/>
      <c r="E46" s="438"/>
      <c r="H46" s="453">
        <f>Sheet1!P429</f>
        <v>0</v>
      </c>
      <c r="J46" s="453">
        <f>Sheet1!P430</f>
        <v>0</v>
      </c>
      <c r="L46" s="453">
        <f>Sheet1!P431</f>
        <v>0</v>
      </c>
      <c r="M46" s="455"/>
      <c r="N46" s="438"/>
    </row>
    <row r="47" spans="1:14" ht="15.75" customHeight="1">
      <c r="C47" s="448" t="s">
        <v>475</v>
      </c>
      <c r="D47" s="438"/>
      <c r="E47" s="438"/>
      <c r="G47" s="452"/>
      <c r="H47" s="453">
        <f>Sheet1!T429</f>
        <v>0</v>
      </c>
      <c r="I47" s="452"/>
      <c r="J47" s="453">
        <f>Sheet1!T430</f>
        <v>0</v>
      </c>
      <c r="K47" s="452"/>
      <c r="L47" s="453">
        <f>Sheet1!T431</f>
        <v>0</v>
      </c>
      <c r="M47" s="455"/>
      <c r="N47" s="438"/>
    </row>
    <row r="48" spans="1:14" ht="15.75" customHeight="1">
      <c r="A48" s="429" t="s">
        <v>449</v>
      </c>
      <c r="B48" s="429"/>
      <c r="C48" s="429"/>
      <c r="D48" s="429"/>
      <c r="E48" s="429"/>
      <c r="F48" s="447"/>
      <c r="G48" s="447"/>
      <c r="H48" s="429"/>
      <c r="I48" s="429"/>
      <c r="J48" s="429"/>
      <c r="K48" s="429"/>
      <c r="L48" s="430"/>
      <c r="M48" s="435"/>
      <c r="N48" s="435"/>
    </row>
    <row r="49" spans="1:14" ht="15.75" customHeight="1">
      <c r="A49" s="429"/>
      <c r="B49" s="429"/>
      <c r="C49" s="438" t="s">
        <v>450</v>
      </c>
      <c r="D49" s="453" t="str">
        <f>Sheet1!T441</f>
        <v/>
      </c>
      <c r="E49" s="438" t="s">
        <v>476</v>
      </c>
      <c r="F49" s="447"/>
      <c r="G49" s="447"/>
      <c r="H49" s="429"/>
      <c r="I49" s="429"/>
      <c r="J49" s="452"/>
      <c r="K49" s="456"/>
      <c r="L49" s="456"/>
      <c r="M49" s="589"/>
      <c r="N49" s="589"/>
    </row>
    <row r="50" spans="1:14" ht="15.75" customHeight="1">
      <c r="A50" s="429"/>
      <c r="B50" s="429"/>
      <c r="C50" s="438" t="s">
        <v>451</v>
      </c>
      <c r="D50" s="453" t="str">
        <f>Sheet1!T442</f>
        <v/>
      </c>
      <c r="E50" s="457" t="s">
        <v>452</v>
      </c>
      <c r="F50" s="447"/>
      <c r="G50" s="447"/>
      <c r="H50" s="429"/>
      <c r="I50" s="429"/>
      <c r="J50" s="458"/>
      <c r="K50" s="456"/>
      <c r="L50" s="456"/>
      <c r="M50" s="438"/>
      <c r="N50" s="438"/>
    </row>
    <row r="51" spans="1:14" ht="15.75" customHeight="1">
      <c r="A51" s="429"/>
      <c r="B51" s="429"/>
      <c r="C51" s="438" t="s">
        <v>453</v>
      </c>
      <c r="D51" s="429"/>
      <c r="E51" s="429"/>
      <c r="F51" s="447"/>
      <c r="G51" s="447"/>
      <c r="H51" s="429"/>
      <c r="I51" s="429"/>
      <c r="J51" s="452"/>
      <c r="K51" s="456"/>
      <c r="L51" s="456"/>
      <c r="M51" s="589"/>
      <c r="N51" s="589"/>
    </row>
    <row r="52" spans="1:14" ht="15.75" customHeight="1">
      <c r="A52" s="429" t="s">
        <v>454</v>
      </c>
      <c r="B52" s="429"/>
      <c r="C52" s="429"/>
      <c r="D52" s="429"/>
      <c r="E52" s="429"/>
      <c r="F52" s="429"/>
      <c r="G52" s="429"/>
      <c r="H52" s="429"/>
      <c r="I52" s="429"/>
      <c r="J52" s="429"/>
      <c r="K52" s="429"/>
      <c r="L52" s="429"/>
      <c r="M52" s="459"/>
      <c r="N52" s="459"/>
    </row>
    <row r="53" spans="1:14" ht="15.75" customHeight="1">
      <c r="A53" s="429"/>
      <c r="B53" s="438" t="s">
        <v>477</v>
      </c>
      <c r="C53" s="429"/>
      <c r="D53" s="429"/>
      <c r="E53" s="429"/>
      <c r="F53" s="429"/>
      <c r="G53" s="429"/>
      <c r="H53" s="429"/>
      <c r="I53" s="429"/>
      <c r="J53" s="429"/>
      <c r="K53" s="429"/>
      <c r="L53" s="429"/>
      <c r="M53" s="589"/>
      <c r="N53" s="589"/>
    </row>
    <row r="54" spans="1:14" ht="15.75" customHeight="1">
      <c r="A54" s="429"/>
      <c r="B54" s="438" t="s">
        <v>478</v>
      </c>
      <c r="C54" s="429"/>
      <c r="D54" s="429"/>
      <c r="E54" s="429"/>
      <c r="F54" s="429"/>
      <c r="G54" s="429"/>
      <c r="H54" s="429"/>
      <c r="I54" s="429"/>
      <c r="J54" s="429"/>
      <c r="K54" s="429"/>
      <c r="L54" s="429"/>
      <c r="M54" s="589"/>
      <c r="N54" s="589"/>
    </row>
    <row r="55" spans="1:14" ht="15.75" customHeight="1">
      <c r="A55" s="429"/>
      <c r="B55" s="438" t="s">
        <v>479</v>
      </c>
      <c r="C55" s="429"/>
      <c r="D55" s="429"/>
      <c r="E55" s="429"/>
      <c r="F55" s="429"/>
      <c r="G55" s="429"/>
      <c r="H55" s="429"/>
      <c r="I55" s="429"/>
      <c r="J55" s="429"/>
      <c r="K55" s="429"/>
      <c r="L55" s="429"/>
      <c r="M55" s="589"/>
      <c r="N55" s="589"/>
    </row>
    <row r="56" spans="1:14" ht="15.75" customHeight="1">
      <c r="A56" s="429"/>
      <c r="B56" s="438" t="s">
        <v>480</v>
      </c>
      <c r="C56" s="429"/>
      <c r="D56" s="429"/>
      <c r="E56" s="429"/>
      <c r="F56" s="429"/>
      <c r="G56" s="429"/>
      <c r="H56" s="429"/>
      <c r="I56" s="429"/>
      <c r="J56" s="429"/>
      <c r="K56" s="429"/>
      <c r="L56" s="429"/>
      <c r="M56" s="589"/>
      <c r="N56" s="589"/>
    </row>
    <row r="57" spans="1:14" ht="15.75" customHeight="1">
      <c r="A57" s="429" t="s">
        <v>455</v>
      </c>
      <c r="B57" s="429"/>
      <c r="C57" s="429"/>
      <c r="D57" s="429"/>
      <c r="E57" s="429"/>
      <c r="F57" s="429"/>
      <c r="G57" s="429"/>
      <c r="H57" s="429"/>
      <c r="I57" s="429"/>
      <c r="J57" s="429"/>
      <c r="K57" s="429"/>
      <c r="L57" s="429"/>
      <c r="M57" s="589"/>
      <c r="N57" s="589"/>
    </row>
    <row r="58" spans="1:14" ht="15.75" customHeight="1">
      <c r="A58" s="429" t="s">
        <v>456</v>
      </c>
      <c r="B58" s="429"/>
      <c r="C58" s="429"/>
      <c r="D58" s="429"/>
      <c r="E58" s="429"/>
      <c r="F58" s="429"/>
      <c r="G58" s="429"/>
      <c r="H58" s="429"/>
      <c r="I58" s="429"/>
      <c r="J58" s="429"/>
      <c r="K58" s="429"/>
      <c r="L58" s="429"/>
      <c r="M58" s="589"/>
      <c r="N58" s="589"/>
    </row>
    <row r="59" spans="1:14" ht="15.75" customHeight="1">
      <c r="A59" s="429" t="s">
        <v>457</v>
      </c>
      <c r="B59" s="429"/>
      <c r="C59" s="429"/>
      <c r="D59" s="429"/>
      <c r="E59" s="429"/>
      <c r="F59" s="429"/>
      <c r="G59" s="429"/>
      <c r="H59" s="429"/>
      <c r="I59" s="429"/>
      <c r="J59" s="429"/>
      <c r="K59" s="429"/>
      <c r="L59" s="429"/>
      <c r="M59" s="589"/>
      <c r="N59" s="589"/>
    </row>
    <row r="60" spans="1:14" ht="15.75" customHeight="1">
      <c r="A60" s="429" t="s">
        <v>458</v>
      </c>
      <c r="B60" s="429"/>
      <c r="C60" s="429"/>
      <c r="D60" s="429"/>
      <c r="E60" s="429"/>
      <c r="F60" s="429"/>
      <c r="G60" s="429"/>
      <c r="H60" s="429"/>
      <c r="I60" s="429"/>
      <c r="J60" s="429"/>
      <c r="K60" s="429"/>
      <c r="L60" s="429"/>
      <c r="M60" s="589"/>
      <c r="N60" s="589"/>
    </row>
    <row r="61" spans="1:14" ht="15.75" customHeight="1">
      <c r="A61" s="429"/>
      <c r="B61" s="429"/>
      <c r="C61" s="429"/>
      <c r="D61" s="429"/>
      <c r="E61" s="429"/>
      <c r="F61" s="429"/>
      <c r="G61" s="429"/>
      <c r="H61" s="429"/>
      <c r="I61" s="429"/>
      <c r="J61" s="429"/>
      <c r="K61" s="429"/>
      <c r="L61" s="429"/>
      <c r="M61" s="459"/>
      <c r="N61" s="459"/>
    </row>
    <row r="62" spans="1:14" ht="15.75" customHeight="1">
      <c r="A62" s="590" t="s">
        <v>459</v>
      </c>
      <c r="B62" s="590"/>
      <c r="C62" s="590"/>
      <c r="D62" s="590"/>
      <c r="E62" s="590"/>
      <c r="F62" s="590"/>
      <c r="G62" s="590"/>
      <c r="H62" s="590"/>
      <c r="I62" s="590"/>
      <c r="J62" s="590"/>
      <c r="K62" s="590"/>
      <c r="L62" s="590"/>
      <c r="M62" s="590"/>
      <c r="N62" s="590"/>
    </row>
  </sheetData>
  <mergeCells count="54">
    <mergeCell ref="M59:N59"/>
    <mergeCell ref="M60:N60"/>
    <mergeCell ref="A62:N62"/>
    <mergeCell ref="M53:N53"/>
    <mergeCell ref="M54:N54"/>
    <mergeCell ref="M55:N55"/>
    <mergeCell ref="M56:N56"/>
    <mergeCell ref="M57:N57"/>
    <mergeCell ref="M58:N58"/>
    <mergeCell ref="M51:N51"/>
    <mergeCell ref="M26:N26"/>
    <mergeCell ref="M28:N28"/>
    <mergeCell ref="M30:N30"/>
    <mergeCell ref="M31:N31"/>
    <mergeCell ref="M33:N33"/>
    <mergeCell ref="M35:N35"/>
    <mergeCell ref="M37:N37"/>
    <mergeCell ref="M38:N38"/>
    <mergeCell ref="M44:N44"/>
    <mergeCell ref="M45:N45"/>
    <mergeCell ref="M49:N49"/>
    <mergeCell ref="M25:N25"/>
    <mergeCell ref="D14:F14"/>
    <mergeCell ref="G14:H14"/>
    <mergeCell ref="I14:J14"/>
    <mergeCell ref="K14:N14"/>
    <mergeCell ref="A15:N15"/>
    <mergeCell ref="A18:N18"/>
    <mergeCell ref="A19:N19"/>
    <mergeCell ref="M20:N20"/>
    <mergeCell ref="M21:N21"/>
    <mergeCell ref="M22:N22"/>
    <mergeCell ref="M23:N23"/>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A1:N1"/>
    <mergeCell ref="A2:N2"/>
    <mergeCell ref="C4:H4"/>
    <mergeCell ref="K4:N4"/>
    <mergeCell ref="C5:H5"/>
    <mergeCell ref="K5:N5"/>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27" customWidth="1"/>
    <col min="2" max="2" width="18.875" style="427" customWidth="1"/>
    <col min="3" max="4" width="9" style="427" customWidth="1"/>
    <col min="5" max="5" width="6" style="427" customWidth="1"/>
    <col min="6" max="6" width="3.375" style="427" customWidth="1"/>
    <col min="7" max="7" width="14.25" style="427" customWidth="1"/>
    <col min="8" max="8" width="11.625" style="427" customWidth="1"/>
    <col min="9" max="9" width="9.625" style="427" customWidth="1"/>
    <col min="10" max="10" width="8.75" style="427" customWidth="1"/>
    <col min="11" max="11" width="8.25" style="427" customWidth="1"/>
    <col min="12" max="12" width="4.25" style="427" customWidth="1"/>
    <col min="13" max="1025" width="8.25" style="427" customWidth="1"/>
    <col min="1026" max="16384" width="9" style="427"/>
  </cols>
  <sheetData>
    <row r="1" spans="1:12" ht="27" customHeight="1">
      <c r="A1" s="573" t="s">
        <v>407</v>
      </c>
      <c r="B1" s="573"/>
      <c r="C1" s="573"/>
      <c r="D1" s="573"/>
      <c r="E1" s="573"/>
      <c r="F1" s="573"/>
      <c r="G1" s="573"/>
      <c r="H1" s="573"/>
      <c r="I1" s="573"/>
      <c r="J1" s="573"/>
      <c r="K1" s="573"/>
      <c r="L1" s="573"/>
    </row>
    <row r="2" spans="1:12" ht="18" customHeight="1">
      <c r="A2" s="594" t="s">
        <v>481</v>
      </c>
      <c r="B2" s="594"/>
      <c r="C2" s="594"/>
      <c r="D2" s="594"/>
      <c r="E2" s="594"/>
      <c r="F2" s="594"/>
      <c r="G2" s="594"/>
      <c r="H2" s="594"/>
      <c r="I2" s="594"/>
      <c r="J2" s="594"/>
      <c r="K2" s="594"/>
      <c r="L2" s="594"/>
    </row>
    <row r="3" spans="1:12" ht="15.75" customHeight="1"/>
    <row r="4" spans="1:12" ht="24" customHeight="1">
      <c r="A4" s="595" t="s">
        <v>482</v>
      </c>
      <c r="B4" s="595"/>
      <c r="C4" s="595"/>
      <c r="D4" s="595"/>
      <c r="E4" s="595"/>
      <c r="F4" s="595"/>
      <c r="G4" s="595"/>
      <c r="H4" s="595"/>
      <c r="I4" s="595"/>
      <c r="J4" s="595"/>
      <c r="K4" s="595"/>
      <c r="L4" s="595"/>
    </row>
    <row r="5" spans="1:12" ht="42" customHeight="1">
      <c r="A5" s="596" t="s">
        <v>483</v>
      </c>
      <c r="B5" s="596"/>
      <c r="C5" s="596"/>
      <c r="D5" s="596"/>
      <c r="E5" s="596"/>
      <c r="F5" s="596"/>
      <c r="G5" s="596"/>
      <c r="H5" s="596"/>
      <c r="I5" s="596"/>
      <c r="J5" s="596"/>
      <c r="K5" s="596"/>
      <c r="L5" s="596"/>
    </row>
    <row r="6" spans="1:12" ht="15" customHeight="1">
      <c r="A6" s="463" t="s">
        <v>484</v>
      </c>
      <c r="B6" s="464"/>
      <c r="C6" s="464"/>
      <c r="D6" s="464"/>
      <c r="E6" s="464"/>
      <c r="F6" s="464"/>
      <c r="G6" s="464"/>
      <c r="H6" s="464"/>
      <c r="I6" s="465"/>
      <c r="J6" s="466"/>
      <c r="K6" s="466"/>
      <c r="L6" s="467"/>
    </row>
    <row r="7" spans="1:12" ht="15" customHeight="1">
      <c r="A7" s="468" t="s">
        <v>485</v>
      </c>
      <c r="B7" s="469"/>
      <c r="C7" s="469"/>
      <c r="D7" s="469"/>
      <c r="E7" s="469"/>
      <c r="F7" s="469"/>
      <c r="G7" s="469"/>
      <c r="H7" s="469"/>
      <c r="I7" s="469"/>
      <c r="J7" s="469"/>
      <c r="K7" s="469"/>
      <c r="L7" s="470"/>
    </row>
    <row r="8" spans="1:12" ht="15" customHeight="1">
      <c r="J8" s="597"/>
      <c r="K8" s="597"/>
      <c r="L8" s="597"/>
    </row>
    <row r="9" spans="1:12" ht="15" customHeight="1">
      <c r="A9" s="433"/>
      <c r="E9" s="433"/>
      <c r="H9" s="471" t="s">
        <v>486</v>
      </c>
      <c r="I9" s="444"/>
      <c r="J9" s="588" t="s">
        <v>433</v>
      </c>
      <c r="K9" s="588"/>
      <c r="L9" s="588"/>
    </row>
    <row r="10" spans="1:12" ht="15.75" customHeight="1">
      <c r="A10" s="472" t="s">
        <v>487</v>
      </c>
      <c r="B10" s="473" t="s">
        <v>488</v>
      </c>
      <c r="H10" s="474" t="s">
        <v>489</v>
      </c>
      <c r="J10" s="589"/>
      <c r="K10" s="589"/>
      <c r="L10" s="589"/>
    </row>
    <row r="11" spans="1:12" ht="15.75" customHeight="1">
      <c r="A11" s="475" t="s">
        <v>490</v>
      </c>
      <c r="B11" s="473" t="s">
        <v>491</v>
      </c>
      <c r="H11" s="474" t="s">
        <v>489</v>
      </c>
      <c r="J11" s="589"/>
      <c r="K11" s="589"/>
      <c r="L11" s="589"/>
    </row>
    <row r="12" spans="1:12" ht="15.75" customHeight="1">
      <c r="A12" s="475" t="s">
        <v>492</v>
      </c>
      <c r="B12" s="473" t="s">
        <v>175</v>
      </c>
      <c r="H12" s="474" t="s">
        <v>489</v>
      </c>
      <c r="J12" s="589"/>
      <c r="K12" s="589"/>
      <c r="L12" s="589"/>
    </row>
    <row r="13" spans="1:12" ht="15.75" customHeight="1">
      <c r="A13" s="475" t="s">
        <v>493</v>
      </c>
      <c r="B13" s="473" t="s">
        <v>494</v>
      </c>
      <c r="H13" s="474" t="s">
        <v>489</v>
      </c>
      <c r="J13" s="589"/>
      <c r="K13" s="589"/>
      <c r="L13" s="589"/>
    </row>
    <row r="14" spans="1:12" ht="15.75" customHeight="1">
      <c r="A14" s="475" t="s">
        <v>495</v>
      </c>
      <c r="B14" s="473" t="s">
        <v>496</v>
      </c>
      <c r="H14" s="474" t="s">
        <v>489</v>
      </c>
      <c r="J14" s="589"/>
      <c r="K14" s="589"/>
      <c r="L14" s="589"/>
    </row>
    <row r="15" spans="1:12" ht="15.75" customHeight="1">
      <c r="A15" s="475" t="s">
        <v>497</v>
      </c>
      <c r="B15" s="473" t="s">
        <v>498</v>
      </c>
      <c r="H15" s="474" t="s">
        <v>489</v>
      </c>
      <c r="J15" s="589"/>
      <c r="K15" s="589"/>
      <c r="L15" s="589"/>
    </row>
    <row r="16" spans="1:12" ht="15.75" customHeight="1">
      <c r="A16" s="475" t="s">
        <v>499</v>
      </c>
      <c r="B16" s="440" t="s">
        <v>166</v>
      </c>
      <c r="H16" s="474" t="s">
        <v>500</v>
      </c>
      <c r="J16" s="589"/>
      <c r="K16" s="589"/>
      <c r="L16" s="589"/>
    </row>
    <row r="17" spans="1:12" ht="15.75" customHeight="1">
      <c r="A17" s="475" t="s">
        <v>501</v>
      </c>
      <c r="B17" s="440" t="s">
        <v>502</v>
      </c>
      <c r="H17" s="474" t="s">
        <v>503</v>
      </c>
      <c r="J17" s="589"/>
      <c r="K17" s="589"/>
      <c r="L17" s="589"/>
    </row>
    <row r="18" spans="1:12" ht="15.75" customHeight="1">
      <c r="A18" s="472" t="s">
        <v>504</v>
      </c>
      <c r="B18" s="473" t="s">
        <v>505</v>
      </c>
      <c r="H18" s="474" t="s">
        <v>506</v>
      </c>
      <c r="J18" s="589"/>
      <c r="K18" s="589"/>
      <c r="L18" s="589"/>
    </row>
    <row r="19" spans="1:12" ht="15.75" customHeight="1">
      <c r="A19" s="472" t="s">
        <v>507</v>
      </c>
      <c r="B19" s="473" t="s">
        <v>508</v>
      </c>
      <c r="H19" s="476" t="s">
        <v>509</v>
      </c>
      <c r="J19" s="589"/>
      <c r="K19" s="589"/>
      <c r="L19" s="589"/>
    </row>
    <row r="20" spans="1:12" ht="15.75" customHeight="1">
      <c r="A20" s="475" t="s">
        <v>510</v>
      </c>
      <c r="B20" s="473" t="s">
        <v>511</v>
      </c>
      <c r="H20" s="476" t="s">
        <v>509</v>
      </c>
      <c r="J20" s="593"/>
      <c r="K20" s="593"/>
      <c r="L20" s="593"/>
    </row>
    <row r="21" spans="1:12" ht="15.75" customHeight="1">
      <c r="A21" s="472" t="s">
        <v>512</v>
      </c>
      <c r="B21" s="473" t="s">
        <v>513</v>
      </c>
      <c r="H21" s="476" t="s">
        <v>514</v>
      </c>
      <c r="I21" s="459"/>
      <c r="J21" s="589"/>
      <c r="K21" s="589"/>
      <c r="L21" s="589"/>
    </row>
    <row r="22" spans="1:12" ht="15.75" customHeight="1">
      <c r="B22" s="477" t="s">
        <v>515</v>
      </c>
    </row>
    <row r="23" spans="1:12" ht="24" customHeight="1">
      <c r="A23" s="595" t="s">
        <v>516</v>
      </c>
      <c r="B23" s="595"/>
      <c r="C23" s="595"/>
      <c r="D23" s="595"/>
      <c r="E23" s="595"/>
      <c r="F23" s="595"/>
      <c r="G23" s="595"/>
      <c r="H23" s="595"/>
      <c r="I23" s="595"/>
      <c r="J23" s="595"/>
      <c r="K23" s="595"/>
      <c r="L23" s="595"/>
    </row>
    <row r="24" spans="1:12" ht="15" customHeight="1"/>
    <row r="25" spans="1:12" ht="241.5" customHeight="1">
      <c r="A25" s="598"/>
      <c r="B25" s="598"/>
      <c r="C25" s="598"/>
      <c r="D25" s="598"/>
      <c r="E25" s="598"/>
      <c r="F25" s="598"/>
      <c r="G25" s="598"/>
      <c r="H25" s="598"/>
      <c r="I25" s="598"/>
      <c r="J25" s="598"/>
      <c r="K25" s="598"/>
      <c r="L25" s="598"/>
    </row>
    <row r="26" spans="1:12" ht="15" customHeight="1" thickBot="1"/>
    <row r="27" spans="1:12" ht="204.75" customHeight="1" thickBot="1">
      <c r="A27" s="599" t="s">
        <v>517</v>
      </c>
      <c r="B27" s="599"/>
      <c r="C27" s="599"/>
      <c r="D27" s="599"/>
      <c r="E27" s="599"/>
      <c r="F27" s="599"/>
      <c r="G27" s="599"/>
      <c r="H27" s="599"/>
      <c r="I27" s="599"/>
      <c r="J27" s="599"/>
      <c r="K27" s="599"/>
      <c r="L27" s="599"/>
    </row>
    <row r="32" spans="1:12" ht="18" customHeight="1"/>
  </sheetData>
  <mergeCells count="21">
    <mergeCell ref="A23:L23"/>
    <mergeCell ref="A25:L25"/>
    <mergeCell ref="A27:L27"/>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84" customWidth="1"/>
    <col min="2" max="2" width="6.75" style="484" customWidth="1"/>
    <col min="3" max="3" width="37.75" style="484" customWidth="1"/>
    <col min="4" max="4" width="10.25" style="484" customWidth="1"/>
    <col min="5" max="5" width="16.125" style="484" customWidth="1"/>
    <col min="6" max="7" width="8.25" style="427" customWidth="1"/>
    <col min="8" max="8" width="11.25" style="427" customWidth="1"/>
    <col min="9" max="1025" width="8.25" style="427" customWidth="1"/>
    <col min="1026" max="16384" width="9" style="427"/>
  </cols>
  <sheetData>
    <row r="1" spans="1:5" ht="33" customHeight="1">
      <c r="A1" s="601" t="s">
        <v>518</v>
      </c>
      <c r="B1" s="601"/>
      <c r="C1" s="601"/>
      <c r="D1" s="601"/>
      <c r="E1" s="601"/>
    </row>
    <row r="2" spans="1:5" ht="18" customHeight="1">
      <c r="A2" s="478"/>
      <c r="B2" s="478"/>
      <c r="C2" s="478"/>
      <c r="D2" s="478"/>
      <c r="E2" s="478"/>
    </row>
    <row r="3" spans="1:5" ht="16.5" customHeight="1">
      <c r="A3" s="479" t="s">
        <v>519</v>
      </c>
      <c r="B3" s="602">
        <f>'QC Test Summary-Lorad'!C4</f>
        <v>0</v>
      </c>
      <c r="C3" s="602"/>
      <c r="D3" s="602"/>
      <c r="E3" s="602"/>
    </row>
    <row r="4" spans="1:5" ht="16.5" customHeight="1">
      <c r="A4" s="479" t="s">
        <v>520</v>
      </c>
      <c r="B4" s="603" t="str">
        <f>Sheet1!R17</f>
        <v/>
      </c>
      <c r="C4" s="603"/>
      <c r="D4" s="480" t="s">
        <v>23</v>
      </c>
      <c r="E4" s="481" t="str">
        <f>Sheet1!R18</f>
        <v/>
      </c>
    </row>
    <row r="5" spans="1:5" ht="16.5" customHeight="1">
      <c r="A5" s="479" t="s">
        <v>521</v>
      </c>
      <c r="B5" s="481" t="str">
        <f>Sheet1!V18</f>
        <v/>
      </c>
      <c r="C5" s="481"/>
      <c r="D5" s="480" t="s">
        <v>522</v>
      </c>
      <c r="E5" s="482" t="e">
        <f>YEAR(Sheet1!V17)</f>
        <v>#VALUE!</v>
      </c>
    </row>
    <row r="6" spans="1:5" ht="16.5" customHeight="1">
      <c r="A6" s="479" t="s">
        <v>523</v>
      </c>
      <c r="B6" s="603" t="str">
        <f>Sheet1!X7</f>
        <v>Eugene Mah</v>
      </c>
      <c r="C6" s="603"/>
      <c r="D6" s="480" t="s">
        <v>524</v>
      </c>
      <c r="E6" s="482" t="str">
        <f>Sheet1!R14</f>
        <v/>
      </c>
    </row>
    <row r="7" spans="1:5" ht="16.5" customHeight="1">
      <c r="A7" s="479" t="s">
        <v>525</v>
      </c>
      <c r="B7" s="603"/>
      <c r="C7" s="603"/>
      <c r="D7" s="480" t="s">
        <v>526</v>
      </c>
      <c r="E7" s="483">
        <f>Sheet1!P7</f>
        <v>0</v>
      </c>
    </row>
    <row r="8" spans="1:5" ht="21.75" customHeight="1" thickBot="1"/>
    <row r="9" spans="1:5" ht="35.25" customHeight="1" thickBot="1">
      <c r="A9" s="485" t="s">
        <v>527</v>
      </c>
      <c r="B9" s="486" t="s">
        <v>528</v>
      </c>
      <c r="C9" s="487" t="s">
        <v>529</v>
      </c>
      <c r="D9" s="486" t="s">
        <v>530</v>
      </c>
      <c r="E9" s="488" t="s">
        <v>531</v>
      </c>
    </row>
    <row r="10" spans="1:5" ht="33" customHeight="1" thickTop="1" thickBot="1">
      <c r="A10" s="600" t="s">
        <v>532</v>
      </c>
      <c r="B10" s="489" t="s">
        <v>533</v>
      </c>
      <c r="C10" s="490" t="s">
        <v>534</v>
      </c>
      <c r="D10" s="491" t="s">
        <v>535</v>
      </c>
      <c r="E10" s="492"/>
    </row>
    <row r="11" spans="1:5" ht="25.5" customHeight="1" thickBot="1">
      <c r="A11" s="600"/>
      <c r="B11" s="493" t="s">
        <v>536</v>
      </c>
      <c r="C11" s="494" t="s">
        <v>537</v>
      </c>
      <c r="D11" s="495" t="s">
        <v>535</v>
      </c>
      <c r="E11" s="496"/>
    </row>
    <row r="12" spans="1:5" ht="33.75" customHeight="1" thickBot="1">
      <c r="A12" s="606" t="s">
        <v>538</v>
      </c>
      <c r="B12" s="497" t="s">
        <v>539</v>
      </c>
      <c r="C12" s="498" t="s">
        <v>540</v>
      </c>
      <c r="D12" s="499" t="s">
        <v>541</v>
      </c>
      <c r="E12" s="500"/>
    </row>
    <row r="13" spans="1:5" ht="33.75" customHeight="1" thickBot="1">
      <c r="A13" s="606"/>
      <c r="B13" s="501" t="s">
        <v>542</v>
      </c>
      <c r="C13" s="502" t="s">
        <v>543</v>
      </c>
      <c r="D13" s="503" t="s">
        <v>541</v>
      </c>
      <c r="E13" s="504"/>
    </row>
    <row r="14" spans="1:5" ht="34.5" customHeight="1" thickBot="1">
      <c r="A14" s="606"/>
      <c r="B14" s="505" t="s">
        <v>544</v>
      </c>
      <c r="C14" s="506" t="s">
        <v>545</v>
      </c>
      <c r="D14" s="495" t="s">
        <v>535</v>
      </c>
      <c r="E14" s="507"/>
    </row>
    <row r="15" spans="1:5" ht="45.95" customHeight="1" thickBot="1">
      <c r="A15" s="607" t="s">
        <v>546</v>
      </c>
      <c r="B15" s="508" t="s">
        <v>547</v>
      </c>
      <c r="C15" s="509" t="s">
        <v>548</v>
      </c>
      <c r="D15" s="499" t="s">
        <v>535</v>
      </c>
      <c r="E15" s="510"/>
    </row>
    <row r="16" spans="1:5" ht="54.75" customHeight="1" thickBot="1">
      <c r="A16" s="607"/>
      <c r="B16" s="493" t="s">
        <v>549</v>
      </c>
      <c r="C16" s="511" t="s">
        <v>550</v>
      </c>
      <c r="D16" s="495" t="s">
        <v>551</v>
      </c>
      <c r="E16" s="512"/>
    </row>
    <row r="17" spans="1:5" ht="33.75" customHeight="1" thickBot="1">
      <c r="A17" s="604" t="s">
        <v>552</v>
      </c>
      <c r="B17" s="513" t="s">
        <v>553</v>
      </c>
      <c r="C17" s="498" t="s">
        <v>554</v>
      </c>
      <c r="D17" s="499" t="s">
        <v>535</v>
      </c>
      <c r="E17" s="514"/>
    </row>
    <row r="18" spans="1:5" ht="33.75" customHeight="1" thickBot="1">
      <c r="A18" s="604"/>
      <c r="B18" s="515" t="s">
        <v>555</v>
      </c>
      <c r="C18" s="516" t="s">
        <v>556</v>
      </c>
      <c r="D18" s="495" t="s">
        <v>535</v>
      </c>
      <c r="E18" s="496"/>
    </row>
    <row r="19" spans="1:5" ht="34.5" thickBot="1">
      <c r="A19" s="608" t="s">
        <v>557</v>
      </c>
      <c r="B19" s="513" t="s">
        <v>558</v>
      </c>
      <c r="C19" s="498" t="s">
        <v>559</v>
      </c>
      <c r="D19" s="499" t="s">
        <v>535</v>
      </c>
      <c r="E19" s="514"/>
    </row>
    <row r="20" spans="1:5" ht="33.75" customHeight="1" thickBot="1">
      <c r="A20" s="608"/>
      <c r="B20" s="517" t="s">
        <v>560</v>
      </c>
      <c r="C20" s="518" t="s">
        <v>561</v>
      </c>
      <c r="D20" s="491" t="s">
        <v>535</v>
      </c>
      <c r="E20" s="519"/>
    </row>
    <row r="21" spans="1:5" ht="54.75" customHeight="1" thickBot="1">
      <c r="A21" s="608"/>
      <c r="B21" s="515" t="s">
        <v>562</v>
      </c>
      <c r="C21" s="516" t="s">
        <v>563</v>
      </c>
      <c r="D21" s="495" t="s">
        <v>535</v>
      </c>
      <c r="E21" s="496"/>
    </row>
    <row r="22" spans="1:5" ht="33.75" customHeight="1" thickBot="1">
      <c r="A22" s="604" t="s">
        <v>564</v>
      </c>
      <c r="B22" s="513" t="s">
        <v>565</v>
      </c>
      <c r="C22" s="498" t="s">
        <v>566</v>
      </c>
      <c r="D22" s="499" t="s">
        <v>535</v>
      </c>
      <c r="E22" s="514"/>
    </row>
    <row r="23" spans="1:5" ht="25.5" customHeight="1" thickBot="1">
      <c r="A23" s="604"/>
      <c r="B23" s="493" t="s">
        <v>567</v>
      </c>
      <c r="C23" s="506" t="s">
        <v>568</v>
      </c>
      <c r="D23" s="495" t="s">
        <v>535</v>
      </c>
      <c r="E23" s="512"/>
    </row>
    <row r="24" spans="1:5" ht="34.5" thickBot="1">
      <c r="A24" s="608" t="s">
        <v>569</v>
      </c>
      <c r="B24" s="513" t="s">
        <v>570</v>
      </c>
      <c r="C24" s="498" t="s">
        <v>571</v>
      </c>
      <c r="D24" s="499" t="s">
        <v>535</v>
      </c>
      <c r="E24" s="514"/>
    </row>
    <row r="25" spans="1:5" ht="45.75" customHeight="1" thickBot="1">
      <c r="A25" s="608"/>
      <c r="B25" s="517" t="s">
        <v>572</v>
      </c>
      <c r="C25" s="502" t="s">
        <v>573</v>
      </c>
      <c r="D25" s="491" t="s">
        <v>551</v>
      </c>
      <c r="E25" s="519"/>
    </row>
    <row r="26" spans="1:5" ht="46.5" customHeight="1" thickBot="1">
      <c r="A26" s="608"/>
      <c r="B26" s="520" t="s">
        <v>574</v>
      </c>
      <c r="C26" s="502" t="s">
        <v>575</v>
      </c>
      <c r="D26" s="491" t="s">
        <v>535</v>
      </c>
      <c r="E26" s="519"/>
    </row>
    <row r="27" spans="1:5" ht="23.25" thickBot="1">
      <c r="A27" s="608"/>
      <c r="B27" s="520" t="s">
        <v>576</v>
      </c>
      <c r="C27" s="502" t="s">
        <v>577</v>
      </c>
      <c r="D27" s="491" t="s">
        <v>535</v>
      </c>
      <c r="E27" s="519"/>
    </row>
    <row r="28" spans="1:5" ht="23.25" thickBot="1">
      <c r="A28" s="608"/>
      <c r="B28" s="521" t="s">
        <v>578</v>
      </c>
      <c r="C28" s="506" t="s">
        <v>579</v>
      </c>
      <c r="D28" s="495" t="s">
        <v>535</v>
      </c>
      <c r="E28" s="512"/>
    </row>
    <row r="29" spans="1:5" ht="24.95" customHeight="1" thickBot="1">
      <c r="A29" s="604" t="s">
        <v>580</v>
      </c>
      <c r="B29" s="522" t="s">
        <v>581</v>
      </c>
      <c r="C29" s="498" t="s">
        <v>582</v>
      </c>
      <c r="D29" s="499" t="s">
        <v>535</v>
      </c>
      <c r="E29" s="514"/>
    </row>
    <row r="30" spans="1:5" ht="54.75" customHeight="1" thickBot="1">
      <c r="A30" s="604"/>
      <c r="B30" s="520" t="s">
        <v>583</v>
      </c>
      <c r="C30" s="502" t="s">
        <v>584</v>
      </c>
      <c r="D30" s="491" t="s">
        <v>535</v>
      </c>
      <c r="E30" s="519"/>
    </row>
    <row r="31" spans="1:5" ht="34.5" thickBot="1">
      <c r="A31" s="604"/>
      <c r="B31" s="521" t="s">
        <v>585</v>
      </c>
      <c r="C31" s="506" t="s">
        <v>586</v>
      </c>
      <c r="D31" s="495" t="s">
        <v>535</v>
      </c>
      <c r="E31" s="512"/>
    </row>
    <row r="32" spans="1:5" ht="46.5" customHeight="1" thickBot="1">
      <c r="A32" s="604" t="s">
        <v>587</v>
      </c>
      <c r="B32" s="522" t="s">
        <v>588</v>
      </c>
      <c r="C32" s="498" t="s">
        <v>589</v>
      </c>
      <c r="D32" s="499" t="s">
        <v>541</v>
      </c>
      <c r="E32" s="514"/>
    </row>
    <row r="33" spans="1:5" ht="66.75" customHeight="1" thickBot="1">
      <c r="A33" s="604"/>
      <c r="B33" s="520" t="s">
        <v>590</v>
      </c>
      <c r="C33" s="502" t="s">
        <v>591</v>
      </c>
      <c r="D33" s="503" t="s">
        <v>541</v>
      </c>
      <c r="E33" s="519"/>
    </row>
    <row r="34" spans="1:5" ht="23.25" thickBot="1">
      <c r="A34" s="604"/>
      <c r="B34" s="521" t="s">
        <v>592</v>
      </c>
      <c r="C34" s="506" t="s">
        <v>593</v>
      </c>
      <c r="D34" s="523" t="s">
        <v>541</v>
      </c>
      <c r="E34" s="512"/>
    </row>
    <row r="35" spans="1:5" ht="33.75" customHeight="1" thickBot="1">
      <c r="A35" s="524" t="s">
        <v>594</v>
      </c>
      <c r="B35" s="525">
        <v>11</v>
      </c>
      <c r="C35" s="526" t="s">
        <v>595</v>
      </c>
      <c r="D35" s="527" t="s">
        <v>541</v>
      </c>
      <c r="E35" s="528"/>
    </row>
    <row r="36" spans="1:5" ht="54.75" customHeight="1" thickBot="1">
      <c r="A36" s="524" t="s">
        <v>596</v>
      </c>
      <c r="B36" s="525">
        <v>12</v>
      </c>
      <c r="C36" s="526" t="s">
        <v>597</v>
      </c>
      <c r="D36" s="527" t="s">
        <v>541</v>
      </c>
      <c r="E36" s="528"/>
    </row>
    <row r="37" spans="1:5" ht="45.75" thickBot="1">
      <c r="A37" s="524" t="s">
        <v>598</v>
      </c>
      <c r="B37" s="525">
        <v>13</v>
      </c>
      <c r="C37" s="526" t="s">
        <v>599</v>
      </c>
      <c r="D37" s="527" t="s">
        <v>541</v>
      </c>
      <c r="E37" s="528"/>
    </row>
    <row r="38" spans="1:5" ht="46.5" customHeight="1" thickBot="1">
      <c r="A38" s="524" t="s">
        <v>600</v>
      </c>
      <c r="B38" s="525">
        <v>14</v>
      </c>
      <c r="C38" s="526" t="s">
        <v>601</v>
      </c>
      <c r="D38" s="527" t="s">
        <v>602</v>
      </c>
      <c r="E38" s="528"/>
    </row>
    <row r="39" spans="1:5" ht="46.5" customHeight="1" thickBot="1">
      <c r="A39" s="529" t="s">
        <v>603</v>
      </c>
      <c r="B39" s="530">
        <v>15</v>
      </c>
      <c r="C39" s="516" t="s">
        <v>604</v>
      </c>
      <c r="D39" s="495" t="s">
        <v>602</v>
      </c>
      <c r="E39" s="496"/>
    </row>
    <row r="40" spans="1:5">
      <c r="A40" s="605" t="s">
        <v>605</v>
      </c>
      <c r="B40" s="605"/>
      <c r="C40" s="605"/>
      <c r="D40" s="605"/>
      <c r="E40" s="605"/>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zoomScale="75" zoomScaleNormal="75" workbookViewId="0"/>
  </sheetViews>
  <sheetFormatPr defaultRowHeight="15.75"/>
  <cols>
    <col min="1" max="1" width="2.75"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82"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83"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84"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85"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86"/>
      <c r="AC7" s="387" t="str">
        <f t="shared" ref="AC7:AC19" si="0">IF(AB7&lt;&gt;AD7,"Change","")</f>
        <v>Change</v>
      </c>
      <c r="AD7" s="388"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89"/>
      <c r="AC8" s="387" t="str">
        <f t="shared" si="0"/>
        <v/>
      </c>
      <c r="AD8" s="390"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91"/>
      <c r="AC9" s="387" t="str">
        <f t="shared" si="0"/>
        <v>Change</v>
      </c>
      <c r="AD9" s="392" t="str">
        <f>IF(X7="","",X7)</f>
        <v>Eugene Mah</v>
      </c>
      <c r="AH9" s="16" t="s">
        <v>402</v>
      </c>
      <c r="AI9" s="16" t="s">
        <v>403</v>
      </c>
      <c r="AJ9" s="16" t="s">
        <v>404</v>
      </c>
      <c r="AK9" s="16" t="s">
        <v>405</v>
      </c>
      <c r="AL9" s="16" t="s">
        <v>239</v>
      </c>
      <c r="AM9" s="16" t="s">
        <v>49</v>
      </c>
      <c r="AN9" s="16" t="s">
        <v>309</v>
      </c>
      <c r="AO9" s="16" t="s">
        <v>310</v>
      </c>
      <c r="AP9" s="16" t="s">
        <v>406</v>
      </c>
      <c r="AQ9" s="558" t="s">
        <v>650</v>
      </c>
      <c r="AR9" s="558" t="s">
        <v>649</v>
      </c>
    </row>
    <row r="10" spans="1:44">
      <c r="A10" s="1">
        <v>10</v>
      </c>
      <c r="B10" s="39"/>
      <c r="C10" s="40"/>
      <c r="D10" s="5"/>
      <c r="E10" s="41" t="s">
        <v>10</v>
      </c>
      <c r="F10" s="609" t="str">
        <f>IF(R10="","",R10)</f>
        <v/>
      </c>
      <c r="G10" s="609"/>
      <c r="H10" s="5"/>
      <c r="I10" s="5"/>
      <c r="J10" s="41" t="s">
        <v>11</v>
      </c>
      <c r="K10" s="609" t="str">
        <f>IF(V10="","",V10)</f>
        <v/>
      </c>
      <c r="L10" s="609"/>
      <c r="M10" s="42"/>
      <c r="N10" s="5"/>
      <c r="O10" s="13"/>
      <c r="P10" s="5"/>
      <c r="Q10" s="41" t="s">
        <v>10</v>
      </c>
      <c r="R10" s="25" t="str">
        <f>IF(S10&lt;&gt;"",S10,IF(AB10="","",AB10))</f>
        <v/>
      </c>
      <c r="S10" s="26"/>
      <c r="T10" s="5"/>
      <c r="U10" s="41" t="s">
        <v>11</v>
      </c>
      <c r="V10" s="25" t="str">
        <f>IF(W10&lt;&gt;"",W10,IF(AB15="","",AB15))</f>
        <v/>
      </c>
      <c r="W10" s="26"/>
      <c r="X10" s="5"/>
      <c r="Y10" s="15"/>
      <c r="AA10" s="41" t="s">
        <v>10</v>
      </c>
      <c r="AB10" s="391"/>
      <c r="AC10" s="387" t="str">
        <f t="shared" si="0"/>
        <v/>
      </c>
      <c r="AD10" s="392" t="str">
        <f>IF(R10="","",R10)</f>
        <v/>
      </c>
      <c r="AH10" s="206">
        <v>24</v>
      </c>
      <c r="AI10" s="207">
        <v>50</v>
      </c>
      <c r="AJ10" s="404">
        <v>0</v>
      </c>
      <c r="AK10" s="207" t="str">
        <f t="shared" ref="AK10:AK73" si="1">IF($V$21="","",$V$21)</f>
        <v/>
      </c>
      <c r="AL10" s="207" t="str">
        <f t="shared" ref="AL10:AL56" si="2">IF($V$24="","",$V$24)</f>
        <v/>
      </c>
      <c r="AM10" s="207"/>
      <c r="AN10" s="207"/>
      <c r="AO10" s="207"/>
      <c r="AP10" s="207"/>
      <c r="AQ10" s="242"/>
      <c r="AR10" s="242"/>
    </row>
    <row r="11" spans="1:44">
      <c r="A11" s="1">
        <v>11</v>
      </c>
      <c r="B11" s="39"/>
      <c r="C11" s="40"/>
      <c r="D11" s="5"/>
      <c r="E11" s="41" t="s">
        <v>12</v>
      </c>
      <c r="F11" s="610" t="str">
        <f>IF(R11="","",R11)</f>
        <v/>
      </c>
      <c r="G11" s="610"/>
      <c r="H11" s="5"/>
      <c r="I11" s="5"/>
      <c r="J11" s="41" t="s">
        <v>13</v>
      </c>
      <c r="K11" s="609" t="str">
        <f>IF(V11="","",V11)</f>
        <v/>
      </c>
      <c r="L11" s="609"/>
      <c r="M11" s="42"/>
      <c r="N11" s="5"/>
      <c r="O11" s="13"/>
      <c r="P11" s="5"/>
      <c r="Q11" s="41" t="s">
        <v>12</v>
      </c>
      <c r="R11" s="25" t="str">
        <f>IF(S11&lt;&gt;"",S11,IF(AB11="","",AB11))</f>
        <v/>
      </c>
      <c r="S11" s="26"/>
      <c r="T11" s="5"/>
      <c r="U11" s="41" t="s">
        <v>13</v>
      </c>
      <c r="V11" s="25" t="str">
        <f>IF(W11&lt;&gt;"",W11,IF(AB16="","",AB16))</f>
        <v/>
      </c>
      <c r="W11" s="26"/>
      <c r="X11" s="5"/>
      <c r="Y11" s="15"/>
      <c r="AA11" s="41" t="s">
        <v>12</v>
      </c>
      <c r="AB11" s="391"/>
      <c r="AC11" s="387" t="str">
        <f t="shared" si="0"/>
        <v/>
      </c>
      <c r="AD11" s="392" t="str">
        <f>IF(R11="","",R11)</f>
        <v/>
      </c>
      <c r="AH11" s="405">
        <v>24</v>
      </c>
      <c r="AI11" s="406">
        <v>50</v>
      </c>
      <c r="AJ11" s="407">
        <v>0</v>
      </c>
      <c r="AK11" s="406" t="str">
        <f t="shared" si="1"/>
        <v/>
      </c>
      <c r="AL11" s="406" t="str">
        <f t="shared" si="2"/>
        <v/>
      </c>
      <c r="AM11" s="406"/>
      <c r="AN11" s="406"/>
      <c r="AO11" s="406"/>
      <c r="AP11" s="406"/>
      <c r="AQ11" s="408"/>
      <c r="AR11" s="408"/>
    </row>
    <row r="12" spans="1:44">
      <c r="A12" s="1">
        <v>12</v>
      </c>
      <c r="B12" s="39"/>
      <c r="C12" s="40"/>
      <c r="D12" s="5"/>
      <c r="E12" s="41" t="s">
        <v>14</v>
      </c>
      <c r="F12" s="610" t="str">
        <f>IF(R12="","",R12)</f>
        <v/>
      </c>
      <c r="G12" s="610"/>
      <c r="H12" s="5"/>
      <c r="I12" s="5"/>
      <c r="J12" s="41" t="s">
        <v>15</v>
      </c>
      <c r="K12" s="611" t="str">
        <f>IF(V12="","",V12)</f>
        <v/>
      </c>
      <c r="L12" s="611"/>
      <c r="M12" s="42"/>
      <c r="N12" s="5"/>
      <c r="O12" s="13"/>
      <c r="P12" s="5"/>
      <c r="Q12" s="41" t="s">
        <v>14</v>
      </c>
      <c r="R12" s="25" t="str">
        <f>IF(S12&lt;&gt;"",S12,IF(AB12="","",AB12))</f>
        <v/>
      </c>
      <c r="S12" s="26"/>
      <c r="T12" s="5"/>
      <c r="U12" s="41" t="s">
        <v>15</v>
      </c>
      <c r="V12" s="43" t="str">
        <f>IF(W12&lt;&gt;"",W12,IF(AB17="","",AB17))</f>
        <v/>
      </c>
      <c r="W12" s="44"/>
      <c r="X12" s="5"/>
      <c r="Y12" s="15"/>
      <c r="AA12" s="41" t="s">
        <v>14</v>
      </c>
      <c r="AB12" s="391"/>
      <c r="AC12" s="387" t="str">
        <f t="shared" si="0"/>
        <v/>
      </c>
      <c r="AD12" s="392" t="str">
        <f>IF(R12="","",R12)</f>
        <v/>
      </c>
      <c r="AH12" s="405">
        <v>24</v>
      </c>
      <c r="AI12" s="406">
        <v>50</v>
      </c>
      <c r="AJ12" s="407">
        <v>0.4</v>
      </c>
      <c r="AK12" s="406" t="str">
        <f t="shared" si="1"/>
        <v/>
      </c>
      <c r="AL12" s="406" t="str">
        <f t="shared" si="2"/>
        <v/>
      </c>
      <c r="AM12" s="406"/>
      <c r="AN12" s="406"/>
      <c r="AO12" s="406"/>
      <c r="AP12" s="406"/>
      <c r="AQ12" s="408"/>
      <c r="AR12" s="408"/>
    </row>
    <row r="13" spans="1:44">
      <c r="A13" s="1">
        <v>13</v>
      </c>
      <c r="B13" s="39"/>
      <c r="C13" s="40"/>
      <c r="D13" s="5"/>
      <c r="E13" s="41" t="s">
        <v>16</v>
      </c>
      <c r="F13" s="610" t="str">
        <f>IF(R13="","",R13)</f>
        <v/>
      </c>
      <c r="G13" s="610"/>
      <c r="H13" s="5"/>
      <c r="I13" s="5"/>
      <c r="J13" s="41" t="s">
        <v>17</v>
      </c>
      <c r="K13" s="609" t="str">
        <f>IF(V13="","",V13)</f>
        <v/>
      </c>
      <c r="L13" s="609"/>
      <c r="M13" s="42"/>
      <c r="N13" s="5"/>
      <c r="O13" s="13"/>
      <c r="P13" s="5"/>
      <c r="Q13" s="41" t="s">
        <v>16</v>
      </c>
      <c r="R13" s="25" t="str">
        <f>IF(S13&lt;&gt;"",S13,IF(AB13="","",AB13))</f>
        <v/>
      </c>
      <c r="S13" s="26"/>
      <c r="T13" s="5"/>
      <c r="U13" s="41" t="s">
        <v>17</v>
      </c>
      <c r="V13" s="25" t="str">
        <f>IF(W13&lt;&gt;"",W13,IF(AB18="","",AB18))</f>
        <v/>
      </c>
      <c r="W13" s="26"/>
      <c r="X13" s="5"/>
      <c r="Y13" s="15"/>
      <c r="AA13" s="41" t="s">
        <v>16</v>
      </c>
      <c r="AB13" s="391"/>
      <c r="AC13" s="387" t="str">
        <f t="shared" si="0"/>
        <v/>
      </c>
      <c r="AD13" s="392" t="str">
        <f>IF(R13="","",R13)</f>
        <v/>
      </c>
      <c r="AH13" s="405">
        <v>24</v>
      </c>
      <c r="AI13" s="406">
        <v>50</v>
      </c>
      <c r="AJ13" s="407">
        <v>0.4</v>
      </c>
      <c r="AK13" s="406" t="str">
        <f t="shared" si="1"/>
        <v/>
      </c>
      <c r="AL13" s="406" t="str">
        <f t="shared" si="2"/>
        <v/>
      </c>
      <c r="AM13" s="406"/>
      <c r="AN13" s="406"/>
      <c r="AO13" s="406"/>
      <c r="AP13" s="406"/>
      <c r="AQ13" s="408"/>
      <c r="AR13" s="408"/>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93"/>
      <c r="AC14" s="387" t="str">
        <f t="shared" si="0"/>
        <v/>
      </c>
      <c r="AD14" s="392" t="str">
        <f>IF(R14="","",R14)</f>
        <v/>
      </c>
      <c r="AH14" s="405">
        <v>24</v>
      </c>
      <c r="AI14" s="406">
        <v>50</v>
      </c>
      <c r="AJ14" s="407">
        <v>0.5</v>
      </c>
      <c r="AK14" s="406" t="str">
        <f t="shared" si="1"/>
        <v/>
      </c>
      <c r="AL14" s="406" t="str">
        <f t="shared" si="2"/>
        <v/>
      </c>
      <c r="AM14" s="406"/>
      <c r="AN14" s="406"/>
      <c r="AO14" s="406"/>
      <c r="AP14" s="406"/>
      <c r="AQ14" s="408"/>
      <c r="AR14" s="408"/>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91"/>
      <c r="AC15" s="387" t="str">
        <f t="shared" si="0"/>
        <v/>
      </c>
      <c r="AD15" s="392" t="str">
        <f>IF(V10="","",V10)</f>
        <v/>
      </c>
      <c r="AH15" s="405">
        <v>24</v>
      </c>
      <c r="AI15" s="406">
        <v>50</v>
      </c>
      <c r="AJ15" s="407">
        <v>0.5</v>
      </c>
      <c r="AK15" s="406" t="str">
        <f t="shared" si="1"/>
        <v/>
      </c>
      <c r="AL15" s="406" t="str">
        <f t="shared" si="2"/>
        <v/>
      </c>
      <c r="AM15" s="406"/>
      <c r="AN15" s="406"/>
      <c r="AO15" s="406"/>
      <c r="AP15" s="406"/>
      <c r="AQ15" s="408"/>
      <c r="AR15" s="408"/>
    </row>
    <row r="16" spans="1:44">
      <c r="A16" s="1">
        <v>16</v>
      </c>
      <c r="B16" s="39"/>
      <c r="C16" s="40"/>
      <c r="D16" s="5"/>
      <c r="E16" s="41" t="s">
        <v>21</v>
      </c>
      <c r="F16" s="609" t="str">
        <f>IF(R17="","",R17)</f>
        <v/>
      </c>
      <c r="G16" s="609"/>
      <c r="H16" s="5"/>
      <c r="I16" s="5"/>
      <c r="J16" s="41" t="s">
        <v>22</v>
      </c>
      <c r="K16" s="611" t="str">
        <f>IF(V17="","",V17)</f>
        <v/>
      </c>
      <c r="L16" s="611"/>
      <c r="M16" s="42"/>
      <c r="N16" s="5"/>
      <c r="O16" s="13"/>
      <c r="P16" s="45" t="s">
        <v>20</v>
      </c>
      <c r="Q16" s="5"/>
      <c r="R16" s="5"/>
      <c r="S16" s="5"/>
      <c r="T16" s="5"/>
      <c r="U16" s="5"/>
      <c r="V16" s="5"/>
      <c r="W16" s="5"/>
      <c r="X16" s="5"/>
      <c r="Y16" s="15"/>
      <c r="AA16" s="41" t="s">
        <v>13</v>
      </c>
      <c r="AB16" s="391"/>
      <c r="AC16" s="387" t="str">
        <f t="shared" si="0"/>
        <v/>
      </c>
      <c r="AD16" s="392" t="str">
        <f>IF(V11="","",V11)</f>
        <v/>
      </c>
      <c r="AH16" s="405">
        <v>24</v>
      </c>
      <c r="AI16" s="406">
        <v>50</v>
      </c>
      <c r="AJ16" s="407">
        <v>0.4</v>
      </c>
      <c r="AK16" s="406" t="str">
        <f t="shared" si="1"/>
        <v/>
      </c>
      <c r="AL16" s="406" t="str">
        <f t="shared" si="2"/>
        <v/>
      </c>
      <c r="AM16" s="406"/>
      <c r="AN16" s="406"/>
      <c r="AO16" s="406"/>
      <c r="AP16" s="406"/>
      <c r="AQ16" s="408"/>
      <c r="AR16" s="408"/>
    </row>
    <row r="17" spans="1:44">
      <c r="A17" s="1">
        <v>17</v>
      </c>
      <c r="B17" s="39"/>
      <c r="C17" s="40"/>
      <c r="D17" s="5"/>
      <c r="E17" s="41" t="s">
        <v>23</v>
      </c>
      <c r="F17" s="609" t="str">
        <f>IF(R18="","",R18)</f>
        <v/>
      </c>
      <c r="G17" s="609"/>
      <c r="H17" s="5"/>
      <c r="I17" s="5"/>
      <c r="J17" s="41" t="s">
        <v>24</v>
      </c>
      <c r="K17" s="609" t="str">
        <f>IF(V18="","",V18)</f>
        <v/>
      </c>
      <c r="L17" s="609"/>
      <c r="M17" s="42"/>
      <c r="N17" s="5"/>
      <c r="O17" s="13"/>
      <c r="P17" s="5"/>
      <c r="Q17" s="41" t="s">
        <v>21</v>
      </c>
      <c r="R17" s="25" t="str">
        <f>IF(S17&lt;&gt;"",S17,IF(AB21="","",AB21))</f>
        <v/>
      </c>
      <c r="S17" s="26"/>
      <c r="T17" s="5"/>
      <c r="U17" s="41" t="s">
        <v>22</v>
      </c>
      <c r="V17" s="43" t="str">
        <f>IF(W17&lt;&gt;"",W17,IF(AB24="","",AB24))</f>
        <v/>
      </c>
      <c r="W17" s="44"/>
      <c r="X17" s="5"/>
      <c r="Y17" s="15"/>
      <c r="AA17" s="41" t="s">
        <v>15</v>
      </c>
      <c r="AB17" s="394"/>
      <c r="AC17" s="387" t="str">
        <f t="shared" si="0"/>
        <v/>
      </c>
      <c r="AD17" s="395" t="str">
        <f>IF(V12="","",V12)</f>
        <v/>
      </c>
      <c r="AH17" s="405">
        <v>24</v>
      </c>
      <c r="AI17" s="406">
        <v>50</v>
      </c>
      <c r="AJ17" s="407">
        <v>0.4</v>
      </c>
      <c r="AK17" s="406" t="str">
        <f t="shared" si="1"/>
        <v/>
      </c>
      <c r="AL17" s="406" t="str">
        <f t="shared" si="2"/>
        <v/>
      </c>
      <c r="AM17" s="406"/>
      <c r="AN17" s="406"/>
      <c r="AO17" s="406"/>
      <c r="AP17" s="406"/>
      <c r="AQ17" s="408"/>
      <c r="AR17" s="408"/>
    </row>
    <row r="18" spans="1:44">
      <c r="A18" s="1">
        <v>18</v>
      </c>
      <c r="B18" s="39"/>
      <c r="C18" s="40"/>
      <c r="D18" s="5"/>
      <c r="E18" s="41" t="s">
        <v>25</v>
      </c>
      <c r="F18" s="609" t="str">
        <f>IF(R19="","",R19)</f>
        <v/>
      </c>
      <c r="G18" s="609"/>
      <c r="H18" s="5"/>
      <c r="I18" s="5"/>
      <c r="J18" s="41" t="s">
        <v>26</v>
      </c>
      <c r="K18" s="609" t="str">
        <f>IF(V19="","",V19)</f>
        <v/>
      </c>
      <c r="L18" s="609"/>
      <c r="M18" s="42"/>
      <c r="N18" s="5"/>
      <c r="O18" s="13"/>
      <c r="P18" s="5"/>
      <c r="Q18" s="41" t="s">
        <v>23</v>
      </c>
      <c r="R18" s="25" t="str">
        <f>IF(S18&lt;&gt;"",S18,IF(AB22="","",AB22))</f>
        <v/>
      </c>
      <c r="S18" s="26"/>
      <c r="T18" s="5"/>
      <c r="U18" s="41" t="s">
        <v>24</v>
      </c>
      <c r="V18" s="25" t="str">
        <f>IF(W18&lt;&gt;"",W18,IF(AB25="","",AB25))</f>
        <v/>
      </c>
      <c r="W18" s="26"/>
      <c r="X18" s="5"/>
      <c r="Y18" s="15"/>
      <c r="AA18" s="41" t="s">
        <v>17</v>
      </c>
      <c r="AB18" s="391"/>
      <c r="AC18" s="387" t="str">
        <f t="shared" si="0"/>
        <v/>
      </c>
      <c r="AD18" s="392" t="str">
        <f>IF(V13="","",V13)</f>
        <v/>
      </c>
      <c r="AH18" s="209">
        <v>25</v>
      </c>
      <c r="AI18" s="121">
        <v>50</v>
      </c>
      <c r="AJ18" s="234">
        <v>0</v>
      </c>
      <c r="AK18" s="121" t="str">
        <f t="shared" si="1"/>
        <v/>
      </c>
      <c r="AL18" s="121" t="str">
        <f t="shared" si="2"/>
        <v/>
      </c>
      <c r="AM18" s="121"/>
      <c r="AN18" s="121"/>
      <c r="AO18" s="121"/>
      <c r="AP18" s="121"/>
      <c r="AQ18" s="245"/>
      <c r="AR18" s="245"/>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91"/>
      <c r="AC19" s="387" t="str">
        <f t="shared" si="0"/>
        <v/>
      </c>
      <c r="AD19" s="392" t="str">
        <f>IF(V14="","",V14)</f>
        <v/>
      </c>
      <c r="AH19" s="405">
        <v>25</v>
      </c>
      <c r="AI19" s="406">
        <v>50</v>
      </c>
      <c r="AJ19" s="407">
        <v>0</v>
      </c>
      <c r="AK19" s="406" t="str">
        <f t="shared" si="1"/>
        <v/>
      </c>
      <c r="AL19" s="406" t="str">
        <f t="shared" si="2"/>
        <v/>
      </c>
      <c r="AM19" s="406"/>
      <c r="AN19" s="406"/>
      <c r="AO19" s="406"/>
      <c r="AP19" s="406"/>
      <c r="AQ19" s="408"/>
      <c r="AR19" s="408"/>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85" t="s">
        <v>20</v>
      </c>
      <c r="AB20" s="5"/>
      <c r="AC20" s="5"/>
      <c r="AD20" s="5"/>
      <c r="AH20" s="405">
        <v>25</v>
      </c>
      <c r="AI20" s="406">
        <v>50</v>
      </c>
      <c r="AJ20" s="407">
        <v>0.4</v>
      </c>
      <c r="AK20" s="406" t="str">
        <f t="shared" si="1"/>
        <v/>
      </c>
      <c r="AL20" s="406" t="str">
        <f t="shared" si="2"/>
        <v/>
      </c>
      <c r="AM20" s="406"/>
      <c r="AN20" s="406"/>
      <c r="AO20" s="406"/>
      <c r="AP20" s="406"/>
      <c r="AQ20" s="408"/>
      <c r="AR20" s="408"/>
    </row>
    <row r="21" spans="1:44">
      <c r="A21" s="1">
        <v>21</v>
      </c>
      <c r="B21" s="39"/>
      <c r="C21" s="40"/>
      <c r="D21" s="5"/>
      <c r="E21" s="41" t="s">
        <v>28</v>
      </c>
      <c r="F21" s="609" t="str">
        <f>IF(R22="","",R22)</f>
        <v/>
      </c>
      <c r="G21" s="609"/>
      <c r="H21" s="5"/>
      <c r="I21" s="5"/>
      <c r="J21" s="41" t="s">
        <v>29</v>
      </c>
      <c r="K21" s="609" t="str">
        <f>IF(V21="","",V21)</f>
        <v/>
      </c>
      <c r="L21" s="609"/>
      <c r="M21" s="42"/>
      <c r="N21" s="5"/>
      <c r="O21" s="13"/>
      <c r="P21" s="45" t="s">
        <v>27</v>
      </c>
      <c r="Q21" s="5"/>
      <c r="R21" s="5"/>
      <c r="S21" s="5"/>
      <c r="T21" s="5"/>
      <c r="U21" s="45" t="s">
        <v>29</v>
      </c>
      <c r="V21" s="25" t="str">
        <f>IF(W21&lt;&gt;"",W21,IF(AB38="","",AB38))</f>
        <v/>
      </c>
      <c r="W21" s="26"/>
      <c r="X21" s="5"/>
      <c r="Y21" s="15"/>
      <c r="AA21" s="41" t="s">
        <v>21</v>
      </c>
      <c r="AB21" s="391"/>
      <c r="AC21" s="387" t="str">
        <f t="shared" ref="AC21:AC26" si="3">IF(AB21&lt;&gt;AD21,"Change","")</f>
        <v/>
      </c>
      <c r="AD21" s="392" t="str">
        <f>IF(R17="","",R17)</f>
        <v/>
      </c>
      <c r="AH21" s="405">
        <v>25</v>
      </c>
      <c r="AI21" s="406">
        <v>50</v>
      </c>
      <c r="AJ21" s="407">
        <v>0.4</v>
      </c>
      <c r="AK21" s="406" t="str">
        <f t="shared" si="1"/>
        <v/>
      </c>
      <c r="AL21" s="406" t="str">
        <f t="shared" si="2"/>
        <v/>
      </c>
      <c r="AM21" s="406"/>
      <c r="AN21" s="406"/>
      <c r="AO21" s="406"/>
      <c r="AP21" s="406"/>
      <c r="AQ21" s="408"/>
      <c r="AR21" s="408"/>
    </row>
    <row r="22" spans="1:44">
      <c r="A22" s="1">
        <v>22</v>
      </c>
      <c r="B22" s="39"/>
      <c r="C22" s="40"/>
      <c r="D22" s="5"/>
      <c r="E22" s="41" t="s">
        <v>22</v>
      </c>
      <c r="F22" s="611" t="str">
        <f>IF(R23="","",R23)</f>
        <v/>
      </c>
      <c r="G22" s="611"/>
      <c r="H22" s="5"/>
      <c r="I22" s="5"/>
      <c r="J22" s="41"/>
      <c r="K22" s="609" t="str">
        <f>IF(V22="","",V22)</f>
        <v/>
      </c>
      <c r="L22" s="609"/>
      <c r="M22" s="42"/>
      <c r="N22" s="5"/>
      <c r="O22" s="13"/>
      <c r="P22" s="5"/>
      <c r="Q22" s="41" t="s">
        <v>28</v>
      </c>
      <c r="R22" s="25" t="str">
        <f>IF(S22&lt;&gt;"",S22,IF(AB28="","",AB28))</f>
        <v/>
      </c>
      <c r="S22" s="26"/>
      <c r="T22" s="5"/>
      <c r="U22" s="5"/>
      <c r="V22" s="25" t="str">
        <f>IF(W22&lt;&gt;"",W22,IF(AB39="","",AB39))</f>
        <v/>
      </c>
      <c r="W22" s="26"/>
      <c r="X22" s="5"/>
      <c r="Y22" s="15"/>
      <c r="AA22" s="41" t="s">
        <v>23</v>
      </c>
      <c r="AB22" s="391"/>
      <c r="AC22" s="387" t="str">
        <f t="shared" si="3"/>
        <v/>
      </c>
      <c r="AD22" s="392" t="str">
        <f>IF(R18="","",R18)</f>
        <v/>
      </c>
      <c r="AH22" s="405">
        <v>25</v>
      </c>
      <c r="AI22" s="406">
        <v>50</v>
      </c>
      <c r="AJ22" s="407">
        <v>0.5</v>
      </c>
      <c r="AK22" s="406" t="str">
        <f t="shared" si="1"/>
        <v/>
      </c>
      <c r="AL22" s="406" t="str">
        <f t="shared" si="2"/>
        <v/>
      </c>
      <c r="AM22" s="406"/>
      <c r="AN22" s="406"/>
      <c r="AO22" s="406"/>
      <c r="AP22" s="406"/>
      <c r="AQ22" s="408"/>
      <c r="AR22" s="408"/>
    </row>
    <row r="23" spans="1:44">
      <c r="A23" s="1">
        <v>23</v>
      </c>
      <c r="B23" s="39"/>
      <c r="C23" s="40"/>
      <c r="D23" s="45" t="s">
        <v>30</v>
      </c>
      <c r="E23" s="5"/>
      <c r="F23" s="5"/>
      <c r="G23" s="5"/>
      <c r="H23" s="5"/>
      <c r="I23" s="5"/>
      <c r="J23" s="41" t="s">
        <v>31</v>
      </c>
      <c r="K23" s="609" t="str">
        <f>IF(V24="","",V24)</f>
        <v/>
      </c>
      <c r="L23" s="609"/>
      <c r="M23" s="42"/>
      <c r="N23" s="5"/>
      <c r="O23" s="13"/>
      <c r="P23" s="5"/>
      <c r="Q23" s="41" t="s">
        <v>22</v>
      </c>
      <c r="R23" s="43" t="str">
        <f>IF(S23&lt;&gt;"",S23,IF(AB29="","",AB29))</f>
        <v/>
      </c>
      <c r="S23" s="44"/>
      <c r="T23" s="5"/>
      <c r="U23" s="5"/>
      <c r="V23" s="47"/>
      <c r="W23" s="47"/>
      <c r="X23" s="5"/>
      <c r="Y23" s="15"/>
      <c r="AA23" s="41" t="s">
        <v>25</v>
      </c>
      <c r="AB23" s="391"/>
      <c r="AC23" s="387" t="str">
        <f t="shared" si="3"/>
        <v/>
      </c>
      <c r="AD23" s="392" t="str">
        <f>IF(R19="","",R19)</f>
        <v/>
      </c>
      <c r="AH23" s="405">
        <v>25</v>
      </c>
      <c r="AI23" s="406">
        <v>50</v>
      </c>
      <c r="AJ23" s="407">
        <v>0.5</v>
      </c>
      <c r="AK23" s="406" t="str">
        <f t="shared" si="1"/>
        <v/>
      </c>
      <c r="AL23" s="406" t="str">
        <f t="shared" si="2"/>
        <v/>
      </c>
      <c r="AM23" s="406"/>
      <c r="AN23" s="406"/>
      <c r="AO23" s="406"/>
      <c r="AP23" s="406"/>
      <c r="AQ23" s="408"/>
      <c r="AR23" s="408"/>
    </row>
    <row r="24" spans="1:44">
      <c r="A24" s="1">
        <v>24</v>
      </c>
      <c r="B24" s="39"/>
      <c r="C24" s="40"/>
      <c r="D24" s="5"/>
      <c r="E24" s="41" t="s">
        <v>21</v>
      </c>
      <c r="F24" s="609" t="str">
        <f>IF(R25="","",R25)</f>
        <v/>
      </c>
      <c r="G24" s="609"/>
      <c r="H24" s="5"/>
      <c r="I24" s="5"/>
      <c r="J24" s="5"/>
      <c r="K24" s="609" t="str">
        <f>IF(V25="","",V25)</f>
        <v/>
      </c>
      <c r="L24" s="609"/>
      <c r="M24" s="42"/>
      <c r="N24" s="5"/>
      <c r="O24" s="13"/>
      <c r="P24" s="45" t="s">
        <v>30</v>
      </c>
      <c r="Q24" s="5"/>
      <c r="R24" s="5"/>
      <c r="S24" s="5"/>
      <c r="T24" s="5"/>
      <c r="U24" s="45" t="s">
        <v>31</v>
      </c>
      <c r="V24" s="25" t="str">
        <f>IF(W24&lt;&gt;"",W24,IF(AB40="","",AB40))</f>
        <v/>
      </c>
      <c r="W24" s="26"/>
      <c r="X24" s="5"/>
      <c r="Y24" s="15"/>
      <c r="AA24" s="41" t="s">
        <v>22</v>
      </c>
      <c r="AB24" s="394"/>
      <c r="AC24" s="387" t="str">
        <f t="shared" si="3"/>
        <v/>
      </c>
      <c r="AD24" s="395" t="str">
        <f>IF(V17="","",V17)</f>
        <v/>
      </c>
      <c r="AH24" s="405">
        <v>25</v>
      </c>
      <c r="AI24" s="406">
        <v>50</v>
      </c>
      <c r="AJ24" s="407">
        <v>0.5</v>
      </c>
      <c r="AK24" s="406" t="str">
        <f t="shared" si="1"/>
        <v/>
      </c>
      <c r="AL24" s="406" t="str">
        <f t="shared" si="2"/>
        <v/>
      </c>
      <c r="AM24" s="406"/>
      <c r="AN24" s="406"/>
      <c r="AO24" s="406"/>
      <c r="AP24" s="406"/>
      <c r="AQ24" s="408"/>
      <c r="AR24" s="408"/>
    </row>
    <row r="25" spans="1:44">
      <c r="A25" s="1">
        <v>25</v>
      </c>
      <c r="B25" s="39"/>
      <c r="C25" s="40"/>
      <c r="D25" s="5"/>
      <c r="E25" s="41" t="s">
        <v>23</v>
      </c>
      <c r="F25" s="609" t="str">
        <f>IF(R26="","",R26)</f>
        <v/>
      </c>
      <c r="G25" s="609"/>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91"/>
      <c r="AC25" s="387" t="str">
        <f t="shared" si="3"/>
        <v/>
      </c>
      <c r="AD25" s="392" t="str">
        <f>IF(V18="","",V18)</f>
        <v/>
      </c>
      <c r="AH25" s="405">
        <v>25</v>
      </c>
      <c r="AI25" s="406">
        <v>50</v>
      </c>
      <c r="AJ25" s="407">
        <v>0.5</v>
      </c>
      <c r="AK25" s="406" t="str">
        <f t="shared" si="1"/>
        <v/>
      </c>
      <c r="AL25" s="406" t="str">
        <f t="shared" si="2"/>
        <v/>
      </c>
      <c r="AM25" s="406"/>
      <c r="AN25" s="406"/>
      <c r="AO25" s="406"/>
      <c r="AP25" s="406"/>
      <c r="AQ25" s="408"/>
      <c r="AR25" s="408"/>
    </row>
    <row r="26" spans="1:44">
      <c r="A26" s="1">
        <v>26</v>
      </c>
      <c r="B26" s="39"/>
      <c r="C26" s="40"/>
      <c r="D26" s="5"/>
      <c r="E26" s="41" t="s">
        <v>24</v>
      </c>
      <c r="F26" s="609" t="str">
        <f>IF(R27="","",R27)</f>
        <v/>
      </c>
      <c r="G26" s="609"/>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91"/>
      <c r="AC26" s="387" t="str">
        <f t="shared" si="3"/>
        <v/>
      </c>
      <c r="AD26" s="392" t="str">
        <f>IF(V19="","",V19)</f>
        <v/>
      </c>
      <c r="AH26" s="209">
        <v>26</v>
      </c>
      <c r="AI26" s="121">
        <v>50</v>
      </c>
      <c r="AJ26" s="234">
        <v>0</v>
      </c>
      <c r="AK26" s="121" t="str">
        <f t="shared" si="1"/>
        <v/>
      </c>
      <c r="AL26" s="121" t="str">
        <f t="shared" si="2"/>
        <v/>
      </c>
      <c r="AM26" s="121"/>
      <c r="AN26" s="121"/>
      <c r="AO26" s="121"/>
      <c r="AP26" s="121"/>
      <c r="AQ26" s="245"/>
      <c r="AR26" s="245"/>
    </row>
    <row r="27" spans="1:44">
      <c r="A27" s="1">
        <v>27</v>
      </c>
      <c r="B27" s="39"/>
      <c r="C27" s="40"/>
      <c r="D27" s="45" t="s">
        <v>33</v>
      </c>
      <c r="E27" s="5"/>
      <c r="F27" s="5"/>
      <c r="G27" s="5"/>
      <c r="H27" s="5"/>
      <c r="I27" s="5"/>
      <c r="J27" s="41" t="s">
        <v>34</v>
      </c>
      <c r="K27" s="609" t="str">
        <f>IF(V28="","",V28)</f>
        <v/>
      </c>
      <c r="L27" s="609"/>
      <c r="M27" s="42"/>
      <c r="N27" s="5"/>
      <c r="O27" s="13"/>
      <c r="P27" s="5"/>
      <c r="Q27" s="41" t="s">
        <v>24</v>
      </c>
      <c r="R27" s="25" t="str">
        <f>IF(S27&lt;&gt;"",S27,IF(AB32="","",AB32))</f>
        <v/>
      </c>
      <c r="S27" s="26"/>
      <c r="T27" s="5"/>
      <c r="U27" s="46" t="s">
        <v>32</v>
      </c>
      <c r="V27" s="5"/>
      <c r="W27" s="5"/>
      <c r="X27" s="5"/>
      <c r="Y27" s="15"/>
      <c r="AA27" s="45" t="s">
        <v>27</v>
      </c>
      <c r="AB27" s="5"/>
      <c r="AC27" s="5"/>
      <c r="AD27" s="5"/>
      <c r="AH27" s="209">
        <v>28</v>
      </c>
      <c r="AI27" s="121">
        <v>20</v>
      </c>
      <c r="AJ27" s="234">
        <v>0</v>
      </c>
      <c r="AK27" s="121" t="str">
        <f t="shared" si="1"/>
        <v/>
      </c>
      <c r="AL27" s="121" t="str">
        <f t="shared" si="2"/>
        <v/>
      </c>
      <c r="AM27" s="121"/>
      <c r="AN27" s="121"/>
      <c r="AO27" s="121"/>
      <c r="AP27" s="121"/>
      <c r="AQ27" s="245"/>
      <c r="AR27" s="245"/>
    </row>
    <row r="28" spans="1:44">
      <c r="A28" s="1">
        <v>28</v>
      </c>
      <c r="B28" s="39"/>
      <c r="C28" s="40"/>
      <c r="D28" s="5"/>
      <c r="E28" s="41" t="s">
        <v>21</v>
      </c>
      <c r="F28" s="609" t="str">
        <f>IF(R29="","",R29)</f>
        <v/>
      </c>
      <c r="G28" s="609"/>
      <c r="H28" s="5"/>
      <c r="I28" s="47"/>
      <c r="J28" s="41" t="s">
        <v>35</v>
      </c>
      <c r="K28" s="609" t="str">
        <f>IF(V29="","",V29)</f>
        <v/>
      </c>
      <c r="L28" s="609"/>
      <c r="M28" s="42"/>
      <c r="N28" s="5"/>
      <c r="O28" s="13"/>
      <c r="P28" s="45" t="s">
        <v>33</v>
      </c>
      <c r="Q28" s="5"/>
      <c r="R28" s="5"/>
      <c r="S28" s="5"/>
      <c r="T28" s="5"/>
      <c r="U28" s="41" t="s">
        <v>34</v>
      </c>
      <c r="V28" s="25" t="str">
        <f>IF(W28&lt;&gt;"",W28,IF(AB36="","",AB36))</f>
        <v/>
      </c>
      <c r="W28" s="26"/>
      <c r="X28" s="5"/>
      <c r="Y28" s="15"/>
      <c r="AA28" s="41" t="s">
        <v>28</v>
      </c>
      <c r="AB28" s="391"/>
      <c r="AC28" s="387" t="str">
        <f t="shared" ref="AC28:AC44" si="4">IF(AB28&lt;&gt;AD28,"Change","")</f>
        <v/>
      </c>
      <c r="AD28" s="392" t="str">
        <f>IF(R22="","",R22)</f>
        <v/>
      </c>
      <c r="AH28" s="209">
        <v>28</v>
      </c>
      <c r="AI28" s="121">
        <v>50</v>
      </c>
      <c r="AJ28" s="234">
        <v>0</v>
      </c>
      <c r="AK28" s="121" t="str">
        <f t="shared" si="1"/>
        <v/>
      </c>
      <c r="AL28" s="121" t="str">
        <f t="shared" si="2"/>
        <v/>
      </c>
      <c r="AM28" s="121"/>
      <c r="AN28" s="121"/>
      <c r="AO28" s="121"/>
      <c r="AP28" s="121"/>
      <c r="AQ28" s="245"/>
      <c r="AR28" s="245"/>
    </row>
    <row r="29" spans="1:44">
      <c r="A29" s="1">
        <v>29</v>
      </c>
      <c r="B29" s="39"/>
      <c r="C29" s="40"/>
      <c r="D29" s="5"/>
      <c r="E29" s="41" t="s">
        <v>23</v>
      </c>
      <c r="F29" s="609" t="str">
        <f>IF(R30="","",R30)</f>
        <v/>
      </c>
      <c r="G29" s="609"/>
      <c r="H29" s="5"/>
      <c r="I29" s="45" t="s">
        <v>36</v>
      </c>
      <c r="J29" s="41" t="s">
        <v>37</v>
      </c>
      <c r="K29" s="609" t="str">
        <f>IF(V32="","",V32)</f>
        <v/>
      </c>
      <c r="L29" s="609"/>
      <c r="M29" s="42"/>
      <c r="N29" s="5"/>
      <c r="O29" s="13"/>
      <c r="P29" s="5"/>
      <c r="Q29" s="41" t="s">
        <v>21</v>
      </c>
      <c r="R29" s="25" t="str">
        <f>IF(S29&lt;&gt;"",S29,IF(AB33="","",AB33))</f>
        <v/>
      </c>
      <c r="S29" s="26"/>
      <c r="T29" s="5"/>
      <c r="U29" s="41" t="s">
        <v>35</v>
      </c>
      <c r="V29" s="25" t="str">
        <f>IF(W29&lt;&gt;"",W29,IF(AB37="","",AB37))</f>
        <v/>
      </c>
      <c r="W29" s="26"/>
      <c r="X29" s="5"/>
      <c r="Y29" s="15"/>
      <c r="AA29" s="41" t="s">
        <v>22</v>
      </c>
      <c r="AB29" s="394"/>
      <c r="AC29" s="387" t="str">
        <f t="shared" si="4"/>
        <v/>
      </c>
      <c r="AD29" s="395" t="str">
        <f>IF(R23="","",R23)</f>
        <v/>
      </c>
      <c r="AH29" s="209">
        <v>28</v>
      </c>
      <c r="AI29" s="121">
        <v>50</v>
      </c>
      <c r="AJ29" s="234">
        <v>0</v>
      </c>
      <c r="AK29" s="121" t="str">
        <f t="shared" si="1"/>
        <v/>
      </c>
      <c r="AL29" s="121" t="str">
        <f t="shared" si="2"/>
        <v/>
      </c>
      <c r="AM29" s="121"/>
      <c r="AN29" s="121"/>
      <c r="AO29" s="121"/>
      <c r="AP29" s="121"/>
      <c r="AQ29" s="245"/>
      <c r="AR29" s="245"/>
    </row>
    <row r="30" spans="1:44">
      <c r="A30" s="1">
        <v>30</v>
      </c>
      <c r="B30" s="39"/>
      <c r="C30" s="40"/>
      <c r="D30" s="5"/>
      <c r="E30" s="41" t="s">
        <v>24</v>
      </c>
      <c r="F30" s="609" t="str">
        <f>IF(R31="","",R31)</f>
        <v/>
      </c>
      <c r="G30" s="609"/>
      <c r="H30" s="5"/>
      <c r="I30" s="5"/>
      <c r="J30" s="41" t="s">
        <v>38</v>
      </c>
      <c r="K30" s="609" t="str">
        <f>IF(V33="","",V33)</f>
        <v/>
      </c>
      <c r="L30" s="609"/>
      <c r="M30" s="42"/>
      <c r="N30" s="5"/>
      <c r="O30" s="13"/>
      <c r="P30" s="5"/>
      <c r="Q30" s="41" t="s">
        <v>23</v>
      </c>
      <c r="R30" s="25" t="str">
        <f>IF(S30&lt;&gt;"",S30,IF(AB34="","",AB34))</f>
        <v/>
      </c>
      <c r="S30" s="26"/>
      <c r="T30" s="5"/>
      <c r="U30" s="5"/>
      <c r="V30" s="5"/>
      <c r="W30" s="5"/>
      <c r="X30" s="5"/>
      <c r="Y30" s="15"/>
      <c r="AA30" s="41" t="s">
        <v>21</v>
      </c>
      <c r="AB30" s="391"/>
      <c r="AC30" s="387" t="str">
        <f t="shared" si="4"/>
        <v/>
      </c>
      <c r="AD30" s="392" t="str">
        <f>IF(R25="","",R25)</f>
        <v/>
      </c>
      <c r="AH30" s="405">
        <v>28</v>
      </c>
      <c r="AI30" s="406">
        <v>50</v>
      </c>
      <c r="AJ30" s="407">
        <v>0</v>
      </c>
      <c r="AK30" s="406" t="str">
        <f t="shared" si="1"/>
        <v/>
      </c>
      <c r="AL30" s="406" t="str">
        <f t="shared" si="2"/>
        <v/>
      </c>
      <c r="AM30" s="406"/>
      <c r="AN30" s="406"/>
      <c r="AO30" s="406"/>
      <c r="AP30" s="406"/>
      <c r="AQ30" s="408"/>
      <c r="AR30" s="408"/>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91"/>
      <c r="AC31" s="387" t="str">
        <f t="shared" si="4"/>
        <v/>
      </c>
      <c r="AD31" s="392" t="str">
        <f>IF(R26="","",R26)</f>
        <v/>
      </c>
      <c r="AH31" s="405">
        <v>28</v>
      </c>
      <c r="AI31" s="406">
        <v>50</v>
      </c>
      <c r="AJ31" s="407">
        <v>0</v>
      </c>
      <c r="AK31" s="406" t="str">
        <f t="shared" si="1"/>
        <v/>
      </c>
      <c r="AL31" s="406" t="str">
        <f t="shared" si="2"/>
        <v/>
      </c>
      <c r="AM31" s="406"/>
      <c r="AN31" s="406"/>
      <c r="AO31" s="406"/>
      <c r="AP31" s="406"/>
      <c r="AQ31" s="408"/>
      <c r="AR31" s="408"/>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91"/>
      <c r="AC32" s="387" t="str">
        <f t="shared" si="4"/>
        <v/>
      </c>
      <c r="AD32" s="392" t="str">
        <f>IF(R27="","",R27)</f>
        <v/>
      </c>
      <c r="AH32" s="405">
        <v>28</v>
      </c>
      <c r="AI32" s="406">
        <v>50</v>
      </c>
      <c r="AJ32" s="407">
        <v>0.5</v>
      </c>
      <c r="AK32" s="406" t="str">
        <f t="shared" si="1"/>
        <v/>
      </c>
      <c r="AL32" s="406" t="str">
        <f t="shared" si="2"/>
        <v/>
      </c>
      <c r="AM32" s="406"/>
      <c r="AN32" s="406"/>
      <c r="AO32" s="406"/>
      <c r="AP32" s="406"/>
      <c r="AQ32" s="408"/>
      <c r="AR32" s="408"/>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91"/>
      <c r="AC33" s="387" t="str">
        <f t="shared" si="4"/>
        <v/>
      </c>
      <c r="AD33" s="392" t="str">
        <f>IF(R29="","",R29)</f>
        <v/>
      </c>
      <c r="AH33" s="405">
        <v>28</v>
      </c>
      <c r="AI33" s="406">
        <v>50</v>
      </c>
      <c r="AJ33" s="407">
        <v>0.5</v>
      </c>
      <c r="AK33" s="406" t="str">
        <f t="shared" si="1"/>
        <v/>
      </c>
      <c r="AL33" s="406" t="str">
        <f t="shared" si="2"/>
        <v/>
      </c>
      <c r="AM33" s="406"/>
      <c r="AN33" s="406"/>
      <c r="AO33" s="406"/>
      <c r="AP33" s="406"/>
      <c r="AQ33" s="408"/>
      <c r="AR33" s="408"/>
    </row>
    <row r="34" spans="1:44" ht="17.25" thickTop="1" thickBot="1">
      <c r="A34" s="1">
        <v>34</v>
      </c>
      <c r="B34" s="32"/>
      <c r="C34" s="33"/>
      <c r="D34" s="33"/>
      <c r="E34" s="33"/>
      <c r="F34" s="33"/>
      <c r="G34" s="33"/>
      <c r="H34" s="33"/>
      <c r="I34" s="33"/>
      <c r="J34" s="33"/>
      <c r="K34" s="33"/>
      <c r="L34" s="33"/>
      <c r="M34" s="35"/>
      <c r="N34" s="5"/>
      <c r="O34" s="51"/>
      <c r="P34" s="5" t="s">
        <v>40</v>
      </c>
      <c r="Q34" s="5"/>
      <c r="R34" s="5"/>
      <c r="S34" s="5"/>
      <c r="T34" s="5"/>
      <c r="U34" s="47"/>
      <c r="V34" s="47"/>
      <c r="W34" s="47"/>
      <c r="X34" s="5"/>
      <c r="Y34" s="15"/>
      <c r="AA34" s="41" t="s">
        <v>23</v>
      </c>
      <c r="AB34" s="391"/>
      <c r="AC34" s="387" t="str">
        <f t="shared" si="4"/>
        <v/>
      </c>
      <c r="AD34" s="392" t="str">
        <f>IF(R30="","",R30)</f>
        <v/>
      </c>
      <c r="AH34" s="405">
        <v>28</v>
      </c>
      <c r="AI34" s="406">
        <v>50</v>
      </c>
      <c r="AJ34" s="407">
        <v>0.6</v>
      </c>
      <c r="AK34" s="406" t="str">
        <f t="shared" si="1"/>
        <v/>
      </c>
      <c r="AL34" s="406" t="str">
        <f t="shared" si="2"/>
        <v/>
      </c>
      <c r="AM34" s="406"/>
      <c r="AN34" s="406"/>
      <c r="AO34" s="406"/>
      <c r="AP34" s="406"/>
      <c r="AQ34" s="408"/>
      <c r="AR34" s="408"/>
    </row>
    <row r="35" spans="1:44" ht="17.25" thickTop="1" thickBot="1">
      <c r="A35" s="1">
        <v>35</v>
      </c>
      <c r="B35" s="39"/>
      <c r="C35" s="52" t="s">
        <v>41</v>
      </c>
      <c r="D35" s="612" t="s">
        <v>42</v>
      </c>
      <c r="E35" s="612"/>
      <c r="F35" s="612"/>
      <c r="G35" s="613" t="s">
        <v>43</v>
      </c>
      <c r="H35" s="613"/>
      <c r="I35" s="613"/>
      <c r="J35" s="612" t="s">
        <v>44</v>
      </c>
      <c r="K35" s="612"/>
      <c r="L35" s="612"/>
      <c r="M35" s="42"/>
      <c r="N35" s="5"/>
      <c r="O35" s="53"/>
      <c r="P35" s="21" t="s">
        <v>45</v>
      </c>
      <c r="Q35" s="21"/>
      <c r="R35" s="21"/>
      <c r="S35" s="21"/>
      <c r="T35" s="21"/>
      <c r="U35" s="21"/>
      <c r="V35" s="21"/>
      <c r="W35" s="21"/>
      <c r="X35" s="21"/>
      <c r="Y35" s="22"/>
      <c r="AA35" s="41" t="s">
        <v>24</v>
      </c>
      <c r="AB35" s="391"/>
      <c r="AC35" s="387" t="str">
        <f t="shared" si="4"/>
        <v/>
      </c>
      <c r="AD35" s="392" t="str">
        <f>IF(R31="","",R31)</f>
        <v/>
      </c>
      <c r="AH35" s="405">
        <v>28</v>
      </c>
      <c r="AI35" s="406">
        <v>50</v>
      </c>
      <c r="AJ35" s="407">
        <v>0.6</v>
      </c>
      <c r="AK35" s="406" t="str">
        <f t="shared" si="1"/>
        <v/>
      </c>
      <c r="AL35" s="406" t="str">
        <f t="shared" si="2"/>
        <v/>
      </c>
      <c r="AM35" s="406"/>
      <c r="AN35" s="406"/>
      <c r="AO35" s="406"/>
      <c r="AP35" s="406"/>
      <c r="AQ35" s="408"/>
      <c r="AR35" s="408"/>
    </row>
    <row r="36" spans="1:44" ht="16.5" thickTop="1">
      <c r="A36" s="1">
        <v>36</v>
      </c>
      <c r="B36" s="39"/>
      <c r="C36" s="54" t="s">
        <v>46</v>
      </c>
      <c r="D36" s="612"/>
      <c r="E36" s="612"/>
      <c r="F36" s="612"/>
      <c r="G36" s="613"/>
      <c r="H36" s="613"/>
      <c r="I36" s="613"/>
      <c r="J36" s="612"/>
      <c r="K36" s="612"/>
      <c r="L36" s="612"/>
      <c r="M36" s="42"/>
      <c r="N36" s="5"/>
      <c r="O36" s="5"/>
      <c r="P36" s="5"/>
      <c r="Q36" s="5"/>
      <c r="R36" s="5"/>
      <c r="S36" s="5"/>
      <c r="T36" s="5"/>
      <c r="U36" s="5"/>
      <c r="V36" s="5"/>
      <c r="W36" s="5"/>
      <c r="X36" s="5"/>
      <c r="Y36" s="5"/>
      <c r="AA36" s="41" t="s">
        <v>34</v>
      </c>
      <c r="AB36" s="391"/>
      <c r="AC36" s="387" t="str">
        <f t="shared" si="4"/>
        <v/>
      </c>
      <c r="AD36" s="392" t="str">
        <f>IF(V28="","",V28)</f>
        <v/>
      </c>
      <c r="AH36" s="405">
        <v>28</v>
      </c>
      <c r="AI36" s="406">
        <v>50</v>
      </c>
      <c r="AJ36" s="407">
        <v>0.6</v>
      </c>
      <c r="AK36" s="406" t="str">
        <f t="shared" si="1"/>
        <v/>
      </c>
      <c r="AL36" s="406" t="str">
        <f t="shared" si="2"/>
        <v/>
      </c>
      <c r="AM36" s="406"/>
      <c r="AN36" s="406"/>
      <c r="AO36" s="406"/>
      <c r="AP36" s="406"/>
      <c r="AQ36" s="408"/>
      <c r="AR36" s="408"/>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91"/>
      <c r="AC37" s="387" t="str">
        <f t="shared" si="4"/>
        <v/>
      </c>
      <c r="AD37" s="392" t="str">
        <f>IF(V29="","",V29)</f>
        <v/>
      </c>
      <c r="AH37" s="405">
        <v>28</v>
      </c>
      <c r="AI37" s="406">
        <v>50</v>
      </c>
      <c r="AJ37" s="407">
        <v>0.6</v>
      </c>
      <c r="AK37" s="406" t="str">
        <f t="shared" si="1"/>
        <v/>
      </c>
      <c r="AL37" s="406" t="str">
        <f t="shared" si="2"/>
        <v/>
      </c>
      <c r="AM37" s="406"/>
      <c r="AN37" s="406"/>
      <c r="AO37" s="406"/>
      <c r="AP37" s="406"/>
      <c r="AQ37" s="408"/>
      <c r="AR37" s="408"/>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91"/>
      <c r="AC38" s="387" t="str">
        <f t="shared" si="4"/>
        <v/>
      </c>
      <c r="AD38" s="392" t="str">
        <f>IF(V21="","",V21)</f>
        <v/>
      </c>
      <c r="AH38" s="209">
        <v>28</v>
      </c>
      <c r="AI38" s="121">
        <v>100</v>
      </c>
      <c r="AJ38" s="234">
        <v>0</v>
      </c>
      <c r="AK38" s="121" t="str">
        <f t="shared" si="1"/>
        <v/>
      </c>
      <c r="AL38" s="121" t="str">
        <f t="shared" si="2"/>
        <v/>
      </c>
      <c r="AM38" s="121"/>
      <c r="AN38" s="121"/>
      <c r="AO38" s="121"/>
      <c r="AP38" s="121"/>
      <c r="AQ38" s="245"/>
      <c r="AR38" s="245"/>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91"/>
      <c r="AC39" s="387" t="str">
        <f t="shared" si="4"/>
        <v/>
      </c>
      <c r="AD39" s="392" t="str">
        <f>IF(V22="","",V22)</f>
        <v/>
      </c>
      <c r="AH39" s="209">
        <v>28</v>
      </c>
      <c r="AI39" s="121">
        <v>300</v>
      </c>
      <c r="AJ39" s="234">
        <v>0</v>
      </c>
      <c r="AK39" s="121" t="str">
        <f t="shared" si="1"/>
        <v/>
      </c>
      <c r="AL39" s="121" t="str">
        <f t="shared" si="2"/>
        <v/>
      </c>
      <c r="AM39" s="121"/>
      <c r="AN39" s="121"/>
      <c r="AO39" s="121"/>
      <c r="AP39" s="121"/>
      <c r="AQ39" s="245"/>
      <c r="AR39" s="245"/>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91"/>
      <c r="AC40" s="387" t="str">
        <f t="shared" si="4"/>
        <v/>
      </c>
      <c r="AD40" s="392" t="str">
        <f>IF(V24="","",V24)</f>
        <v/>
      </c>
      <c r="AH40" s="209">
        <v>30</v>
      </c>
      <c r="AI40" s="121">
        <v>50</v>
      </c>
      <c r="AJ40" s="234">
        <v>0</v>
      </c>
      <c r="AK40" s="121" t="str">
        <f t="shared" si="1"/>
        <v/>
      </c>
      <c r="AL40" s="121" t="str">
        <f t="shared" si="2"/>
        <v/>
      </c>
      <c r="AM40" s="121"/>
      <c r="AN40" s="121"/>
      <c r="AO40" s="121"/>
      <c r="AP40" s="121"/>
      <c r="AQ40" s="245"/>
      <c r="AR40" s="245"/>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91"/>
      <c r="AC41" s="387" t="str">
        <f t="shared" si="4"/>
        <v/>
      </c>
      <c r="AD41" s="392" t="str">
        <f>IF(V25="","",V25)</f>
        <v/>
      </c>
      <c r="AH41" s="209">
        <v>32</v>
      </c>
      <c r="AI41" s="121">
        <v>50</v>
      </c>
      <c r="AJ41" s="234">
        <v>0</v>
      </c>
      <c r="AK41" s="121" t="str">
        <f t="shared" si="1"/>
        <v/>
      </c>
      <c r="AL41" s="121" t="str">
        <f t="shared" si="2"/>
        <v/>
      </c>
      <c r="AM41" s="121"/>
      <c r="AN41" s="121"/>
      <c r="AO41" s="121"/>
      <c r="AP41" s="121"/>
      <c r="AQ41" s="245"/>
      <c r="AR41" s="245"/>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91"/>
      <c r="AC42" s="387" t="str">
        <f t="shared" si="4"/>
        <v/>
      </c>
      <c r="AD42" s="392" t="str">
        <f>IF(V26="","",V26)</f>
        <v/>
      </c>
      <c r="AH42" s="405">
        <v>32</v>
      </c>
      <c r="AI42" s="406">
        <v>50</v>
      </c>
      <c r="AJ42" s="407">
        <v>0</v>
      </c>
      <c r="AK42" s="406" t="str">
        <f t="shared" si="1"/>
        <v/>
      </c>
      <c r="AL42" s="406" t="str">
        <f t="shared" si="2"/>
        <v/>
      </c>
      <c r="AM42" s="406"/>
      <c r="AN42" s="406"/>
      <c r="AO42" s="406"/>
      <c r="AP42" s="406"/>
      <c r="AQ42" s="408"/>
      <c r="AR42" s="408"/>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91"/>
      <c r="AC43" s="387" t="str">
        <f t="shared" si="4"/>
        <v/>
      </c>
      <c r="AD43" s="392" t="str">
        <f>IF(V32="","",V32)</f>
        <v/>
      </c>
      <c r="AH43" s="405">
        <v>32</v>
      </c>
      <c r="AI43" s="406">
        <v>50</v>
      </c>
      <c r="AJ43" s="407">
        <v>0.5</v>
      </c>
      <c r="AK43" s="406" t="str">
        <f t="shared" si="1"/>
        <v/>
      </c>
      <c r="AL43" s="406" t="str">
        <f t="shared" si="2"/>
        <v/>
      </c>
      <c r="AM43" s="406"/>
      <c r="AN43" s="406"/>
      <c r="AO43" s="406"/>
      <c r="AP43" s="406"/>
      <c r="AQ43" s="408"/>
      <c r="AR43" s="408"/>
    </row>
    <row r="44" spans="1:44">
      <c r="A44" s="1">
        <v>44</v>
      </c>
      <c r="B44" s="39"/>
      <c r="C44" s="72" t="s">
        <v>62</v>
      </c>
      <c r="D44" s="5"/>
      <c r="E44" s="5"/>
      <c r="F44" s="5"/>
      <c r="G44" s="5"/>
      <c r="H44" s="5"/>
      <c r="I44" s="5"/>
      <c r="J44" s="5"/>
      <c r="K44" s="5"/>
      <c r="L44" s="614" t="s">
        <v>63</v>
      </c>
      <c r="M44" s="614"/>
      <c r="N44" s="5"/>
      <c r="O44" s="13"/>
      <c r="P44" s="5"/>
      <c r="Q44" s="5"/>
      <c r="R44" s="5"/>
      <c r="S44" s="5"/>
      <c r="T44" s="5"/>
      <c r="U44" s="5"/>
      <c r="V44" s="5"/>
      <c r="W44" s="5"/>
      <c r="X44" s="5"/>
      <c r="Y44" s="15"/>
      <c r="AA44" s="41" t="s">
        <v>383</v>
      </c>
      <c r="AB44" s="391"/>
      <c r="AC44" s="387" t="str">
        <f t="shared" si="4"/>
        <v/>
      </c>
      <c r="AD44" s="392" t="str">
        <f>IF(V33="","",V33)</f>
        <v/>
      </c>
      <c r="AH44" s="405">
        <v>32</v>
      </c>
      <c r="AI44" s="406">
        <v>50</v>
      </c>
      <c r="AJ44" s="407">
        <v>0.5</v>
      </c>
      <c r="AK44" s="406" t="str">
        <f t="shared" si="1"/>
        <v/>
      </c>
      <c r="AL44" s="406" t="str">
        <f t="shared" si="2"/>
        <v/>
      </c>
      <c r="AM44" s="406"/>
      <c r="AN44" s="406"/>
      <c r="AO44" s="406"/>
      <c r="AP44" s="406"/>
      <c r="AQ44" s="408"/>
      <c r="AR44" s="408"/>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405">
        <v>32</v>
      </c>
      <c r="AI45" s="406">
        <v>50</v>
      </c>
      <c r="AJ45" s="407">
        <v>0.6</v>
      </c>
      <c r="AK45" s="406" t="str">
        <f t="shared" si="1"/>
        <v/>
      </c>
      <c r="AL45" s="406" t="str">
        <f t="shared" si="2"/>
        <v/>
      </c>
      <c r="AM45" s="406"/>
      <c r="AN45" s="406"/>
      <c r="AO45" s="406"/>
      <c r="AP45" s="406"/>
      <c r="AQ45" s="408"/>
      <c r="AR45" s="408"/>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85" t="s">
        <v>42</v>
      </c>
      <c r="AB46" s="5"/>
      <c r="AC46" s="5"/>
      <c r="AD46" s="5"/>
      <c r="AH46" s="405">
        <v>32</v>
      </c>
      <c r="AI46" s="406">
        <v>50</v>
      </c>
      <c r="AJ46" s="407">
        <v>0.6</v>
      </c>
      <c r="AK46" s="406" t="str">
        <f t="shared" si="1"/>
        <v/>
      </c>
      <c r="AL46" s="406" t="str">
        <f t="shared" si="2"/>
        <v/>
      </c>
      <c r="AM46" s="406"/>
      <c r="AN46" s="406"/>
      <c r="AO46" s="406"/>
      <c r="AP46" s="406"/>
      <c r="AQ46" s="408"/>
      <c r="AR46" s="408"/>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91"/>
      <c r="AC47" s="5"/>
      <c r="AD47" s="392" t="str">
        <f>IF(P100="","",P100)</f>
        <v/>
      </c>
      <c r="AH47" s="405">
        <v>32</v>
      </c>
      <c r="AI47" s="406">
        <v>50</v>
      </c>
      <c r="AJ47" s="407">
        <v>0.6</v>
      </c>
      <c r="AK47" s="406" t="str">
        <f t="shared" si="1"/>
        <v/>
      </c>
      <c r="AL47" s="406" t="str">
        <f t="shared" si="2"/>
        <v/>
      </c>
      <c r="AM47" s="406"/>
      <c r="AN47" s="406"/>
      <c r="AO47" s="406"/>
      <c r="AP47" s="406"/>
      <c r="AQ47" s="408"/>
      <c r="AR47" s="408"/>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91"/>
      <c r="AC48" s="5"/>
      <c r="AD48" s="392" t="str">
        <f>IF(Q100="","",Q100)</f>
        <v/>
      </c>
      <c r="AH48" s="405">
        <v>32</v>
      </c>
      <c r="AI48" s="406">
        <v>50</v>
      </c>
      <c r="AJ48" s="407">
        <v>0.6</v>
      </c>
      <c r="AK48" s="406" t="str">
        <f t="shared" si="1"/>
        <v/>
      </c>
      <c r="AL48" s="406" t="str">
        <f t="shared" si="2"/>
        <v/>
      </c>
      <c r="AM48" s="406"/>
      <c r="AN48" s="406"/>
      <c r="AO48" s="406"/>
      <c r="AP48" s="406"/>
      <c r="AQ48" s="408"/>
      <c r="AR48" s="408"/>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91"/>
      <c r="AC49" s="5"/>
      <c r="AD49" s="392" t="str">
        <f>IF(R100="","",R100)</f>
        <v/>
      </c>
      <c r="AH49" s="209">
        <v>34</v>
      </c>
      <c r="AI49" s="121">
        <v>50</v>
      </c>
      <c r="AJ49" s="234">
        <v>0</v>
      </c>
      <c r="AK49" s="121" t="str">
        <f t="shared" si="1"/>
        <v/>
      </c>
      <c r="AL49" s="121" t="str">
        <f t="shared" si="2"/>
        <v/>
      </c>
      <c r="AM49" s="121"/>
      <c r="AN49" s="121"/>
      <c r="AO49" s="121"/>
      <c r="AP49" s="121"/>
      <c r="AQ49" s="245"/>
      <c r="AR49" s="245"/>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91"/>
      <c r="AC50" s="5"/>
      <c r="AD50" s="392" t="str">
        <f>IF(P101="","",P101)</f>
        <v/>
      </c>
      <c r="AH50" s="405">
        <v>34</v>
      </c>
      <c r="AI50" s="406">
        <v>50</v>
      </c>
      <c r="AJ50" s="407">
        <v>0</v>
      </c>
      <c r="AK50" s="406" t="str">
        <f t="shared" si="1"/>
        <v/>
      </c>
      <c r="AL50" s="406" t="str">
        <f t="shared" si="2"/>
        <v/>
      </c>
      <c r="AM50" s="406"/>
      <c r="AN50" s="406"/>
      <c r="AO50" s="406"/>
      <c r="AP50" s="406"/>
      <c r="AQ50" s="408"/>
      <c r="AR50" s="408"/>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91"/>
      <c r="AC51" s="5"/>
      <c r="AD51" s="392" t="str">
        <f>IF(Q101="","",Q101)</f>
        <v/>
      </c>
      <c r="AH51" s="405">
        <v>34</v>
      </c>
      <c r="AI51" s="406">
        <v>50</v>
      </c>
      <c r="AJ51" s="407">
        <v>0.4</v>
      </c>
      <c r="AK51" s="406" t="str">
        <f t="shared" si="1"/>
        <v/>
      </c>
      <c r="AL51" s="406" t="str">
        <f t="shared" si="2"/>
        <v/>
      </c>
      <c r="AM51" s="406"/>
      <c r="AN51" s="406"/>
      <c r="AO51" s="406"/>
      <c r="AP51" s="406"/>
      <c r="AQ51" s="408"/>
      <c r="AR51" s="408"/>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91"/>
      <c r="AC52" s="5"/>
      <c r="AD52" s="392" t="str">
        <f>IF(R101="","",R101)</f>
        <v/>
      </c>
      <c r="AH52" s="405">
        <v>34</v>
      </c>
      <c r="AI52" s="406">
        <v>50</v>
      </c>
      <c r="AJ52" s="407">
        <v>0.4</v>
      </c>
      <c r="AK52" s="406" t="str">
        <f t="shared" si="1"/>
        <v/>
      </c>
      <c r="AL52" s="406" t="str">
        <f t="shared" si="2"/>
        <v/>
      </c>
      <c r="AM52" s="406"/>
      <c r="AN52" s="406"/>
      <c r="AO52" s="406"/>
      <c r="AP52" s="406"/>
      <c r="AQ52" s="408"/>
      <c r="AR52" s="408"/>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91"/>
      <c r="AC53" s="5"/>
      <c r="AD53" s="392" t="str">
        <f>IF(P102="","",P102)</f>
        <v/>
      </c>
      <c r="AH53" s="405">
        <v>34</v>
      </c>
      <c r="AI53" s="406">
        <v>50</v>
      </c>
      <c r="AJ53" s="407">
        <v>0.5</v>
      </c>
      <c r="AK53" s="406" t="str">
        <f t="shared" si="1"/>
        <v/>
      </c>
      <c r="AL53" s="406" t="str">
        <f t="shared" si="2"/>
        <v/>
      </c>
      <c r="AM53" s="406"/>
      <c r="AN53" s="406"/>
      <c r="AO53" s="406"/>
      <c r="AP53" s="406"/>
      <c r="AQ53" s="408"/>
      <c r="AR53" s="408"/>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91"/>
      <c r="AC54" s="5"/>
      <c r="AD54" s="392" t="str">
        <f>IF(Q102="","",Q102)</f>
        <v/>
      </c>
      <c r="AH54" s="405">
        <v>34</v>
      </c>
      <c r="AI54" s="406">
        <v>50</v>
      </c>
      <c r="AJ54" s="407">
        <v>0.5</v>
      </c>
      <c r="AK54" s="406" t="str">
        <f t="shared" si="1"/>
        <v/>
      </c>
      <c r="AL54" s="406" t="str">
        <f t="shared" si="2"/>
        <v/>
      </c>
      <c r="AM54" s="406"/>
      <c r="AN54" s="406"/>
      <c r="AO54" s="406"/>
      <c r="AP54" s="406"/>
      <c r="AQ54" s="408"/>
      <c r="AR54" s="408"/>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91"/>
      <c r="AC55" s="5"/>
      <c r="AD55" s="392" t="str">
        <f>IF(R102="","",R102)</f>
        <v/>
      </c>
      <c r="AH55" s="405">
        <v>34</v>
      </c>
      <c r="AI55" s="406">
        <v>50</v>
      </c>
      <c r="AJ55" s="407">
        <v>0.6</v>
      </c>
      <c r="AK55" s="406" t="str">
        <f t="shared" si="1"/>
        <v/>
      </c>
      <c r="AL55" s="406" t="str">
        <f t="shared" si="2"/>
        <v/>
      </c>
      <c r="AM55" s="406"/>
      <c r="AN55" s="406"/>
      <c r="AO55" s="406"/>
      <c r="AP55" s="406"/>
      <c r="AQ55" s="408"/>
      <c r="AR55" s="408"/>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91"/>
      <c r="AC56" s="5"/>
      <c r="AD56" s="392" t="str">
        <f>IF(P103="","",P103)</f>
        <v/>
      </c>
      <c r="AH56" s="409">
        <v>34</v>
      </c>
      <c r="AI56" s="410">
        <v>50</v>
      </c>
      <c r="AJ56" s="411">
        <v>0.6</v>
      </c>
      <c r="AK56" s="410" t="str">
        <f t="shared" si="1"/>
        <v/>
      </c>
      <c r="AL56" s="410" t="str">
        <f t="shared" si="2"/>
        <v/>
      </c>
      <c r="AM56" s="410"/>
      <c r="AN56" s="410"/>
      <c r="AO56" s="410"/>
      <c r="AP56" s="410"/>
      <c r="AQ56" s="412"/>
      <c r="AR56" s="412"/>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91"/>
      <c r="AC57" s="5"/>
      <c r="AD57" s="392" t="str">
        <f>IF(Q103="","",Q103)</f>
        <v/>
      </c>
      <c r="AH57" s="209">
        <v>28</v>
      </c>
      <c r="AI57" s="121">
        <v>50</v>
      </c>
      <c r="AJ57" s="413">
        <v>0</v>
      </c>
      <c r="AK57" s="121" t="str">
        <f t="shared" si="1"/>
        <v/>
      </c>
      <c r="AL57" s="121" t="str">
        <f t="shared" ref="AL57:AL90" si="8">IF($V$25="","",$V$25)</f>
        <v/>
      </c>
      <c r="AM57" s="121"/>
      <c r="AN57" s="121"/>
      <c r="AO57" s="121"/>
      <c r="AP57" s="121"/>
      <c r="AQ57" s="245"/>
      <c r="AR57" s="245"/>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91"/>
      <c r="AC58" s="5"/>
      <c r="AD58" s="392" t="str">
        <f>IF(R103="","",R103)</f>
        <v/>
      </c>
      <c r="AH58" s="414">
        <v>28</v>
      </c>
      <c r="AI58" s="415">
        <v>50</v>
      </c>
      <c r="AJ58" s="416">
        <v>0</v>
      </c>
      <c r="AK58" s="415" t="str">
        <f t="shared" si="1"/>
        <v/>
      </c>
      <c r="AL58" s="415" t="str">
        <f t="shared" si="8"/>
        <v/>
      </c>
      <c r="AM58" s="415"/>
      <c r="AN58" s="415"/>
      <c r="AO58" s="415"/>
      <c r="AP58" s="415"/>
      <c r="AQ58" s="417"/>
      <c r="AR58" s="417"/>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85" t="s">
        <v>386</v>
      </c>
      <c r="AB59" s="5"/>
      <c r="AC59" s="5"/>
      <c r="AD59" s="5"/>
      <c r="AH59" s="414">
        <v>28</v>
      </c>
      <c r="AI59" s="415">
        <v>50</v>
      </c>
      <c r="AJ59" s="416">
        <v>0.5</v>
      </c>
      <c r="AK59" s="415" t="str">
        <f t="shared" si="1"/>
        <v/>
      </c>
      <c r="AL59" s="415" t="str">
        <f t="shared" si="8"/>
        <v/>
      </c>
      <c r="AM59" s="415"/>
      <c r="AN59" s="415"/>
      <c r="AO59" s="415"/>
      <c r="AP59" s="415"/>
      <c r="AQ59" s="417"/>
      <c r="AR59" s="417"/>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91"/>
      <c r="AC60" s="5"/>
      <c r="AD60" s="392" t="str">
        <f>IF(S100="","",S100)</f>
        <v/>
      </c>
      <c r="AH60" s="414">
        <v>28</v>
      </c>
      <c r="AI60" s="415">
        <v>50</v>
      </c>
      <c r="AJ60" s="416">
        <v>0.5</v>
      </c>
      <c r="AK60" s="415" t="str">
        <f t="shared" si="1"/>
        <v/>
      </c>
      <c r="AL60" s="415" t="str">
        <f t="shared" si="8"/>
        <v/>
      </c>
      <c r="AM60" s="415"/>
      <c r="AN60" s="415"/>
      <c r="AO60" s="415"/>
      <c r="AP60" s="415"/>
      <c r="AQ60" s="417"/>
      <c r="AR60" s="417"/>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91"/>
      <c r="AC61" s="5"/>
      <c r="AD61" s="392" t="str">
        <f>IF(T100="","",T100)</f>
        <v/>
      </c>
      <c r="AH61" s="414">
        <v>28</v>
      </c>
      <c r="AI61" s="415">
        <v>50</v>
      </c>
      <c r="AJ61" s="416">
        <v>0.6</v>
      </c>
      <c r="AK61" s="415" t="str">
        <f t="shared" si="1"/>
        <v/>
      </c>
      <c r="AL61" s="415" t="str">
        <f t="shared" si="8"/>
        <v/>
      </c>
      <c r="AM61" s="415"/>
      <c r="AN61" s="415"/>
      <c r="AO61" s="415"/>
      <c r="AP61" s="415"/>
      <c r="AQ61" s="417"/>
      <c r="AR61" s="417"/>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91"/>
      <c r="AC62" s="5"/>
      <c r="AD62" s="392" t="str">
        <f>IF(U100="","",U100)</f>
        <v/>
      </c>
      <c r="AH62" s="414">
        <v>28</v>
      </c>
      <c r="AI62" s="415">
        <v>50</v>
      </c>
      <c r="AJ62" s="416">
        <v>0.6</v>
      </c>
      <c r="AK62" s="415" t="str">
        <f t="shared" si="1"/>
        <v/>
      </c>
      <c r="AL62" s="415" t="str">
        <f t="shared" si="8"/>
        <v/>
      </c>
      <c r="AM62" s="415"/>
      <c r="AN62" s="415"/>
      <c r="AO62" s="415"/>
      <c r="AP62" s="415"/>
      <c r="AQ62" s="417"/>
      <c r="AR62" s="417"/>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91"/>
      <c r="AC63" s="5"/>
      <c r="AD63" s="392" t="str">
        <f>IF(S101="","",S101)</f>
        <v/>
      </c>
      <c r="AH63" s="414">
        <v>28</v>
      </c>
      <c r="AI63" s="415">
        <v>50</v>
      </c>
      <c r="AJ63" s="416">
        <v>0.6</v>
      </c>
      <c r="AK63" s="415" t="str">
        <f t="shared" si="1"/>
        <v/>
      </c>
      <c r="AL63" s="415" t="str">
        <f t="shared" si="8"/>
        <v/>
      </c>
      <c r="AM63" s="415"/>
      <c r="AN63" s="415"/>
      <c r="AO63" s="415"/>
      <c r="AP63" s="415"/>
      <c r="AQ63" s="417"/>
      <c r="AR63" s="417"/>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91"/>
      <c r="AC64" s="5"/>
      <c r="AD64" s="392" t="str">
        <f>IF(T101="","",T101)</f>
        <v/>
      </c>
      <c r="AH64" s="414">
        <v>28</v>
      </c>
      <c r="AI64" s="415">
        <v>50</v>
      </c>
      <c r="AJ64" s="416">
        <v>0.6</v>
      </c>
      <c r="AK64" s="415" t="str">
        <f t="shared" si="1"/>
        <v/>
      </c>
      <c r="AL64" s="415" t="str">
        <f t="shared" si="8"/>
        <v/>
      </c>
      <c r="AM64" s="415"/>
      <c r="AN64" s="415"/>
      <c r="AO64" s="415"/>
      <c r="AP64" s="415"/>
      <c r="AQ64" s="417"/>
      <c r="AR64" s="417"/>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91"/>
      <c r="AC65" s="5"/>
      <c r="AD65" s="392" t="str">
        <f>IF(U101="","",U101)</f>
        <v/>
      </c>
      <c r="AH65" s="209">
        <v>30</v>
      </c>
      <c r="AI65" s="121">
        <v>50</v>
      </c>
      <c r="AJ65" s="413">
        <v>0</v>
      </c>
      <c r="AK65" s="121" t="str">
        <f t="shared" si="1"/>
        <v/>
      </c>
      <c r="AL65" s="121" t="str">
        <f t="shared" si="8"/>
        <v/>
      </c>
      <c r="AM65" s="121"/>
      <c r="AN65" s="121"/>
      <c r="AO65" s="121"/>
      <c r="AP65" s="121"/>
      <c r="AQ65" s="245"/>
      <c r="AR65" s="245"/>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91"/>
      <c r="AC66" s="5"/>
      <c r="AD66" s="392" t="str">
        <f>IF(S102="","",S102)</f>
        <v/>
      </c>
      <c r="AH66" s="414">
        <v>30</v>
      </c>
      <c r="AI66" s="415">
        <v>50</v>
      </c>
      <c r="AJ66" s="416">
        <v>0</v>
      </c>
      <c r="AK66" s="415" t="str">
        <f t="shared" si="1"/>
        <v/>
      </c>
      <c r="AL66" s="415" t="str">
        <f t="shared" si="8"/>
        <v/>
      </c>
      <c r="AM66" s="415"/>
      <c r="AN66" s="415"/>
      <c r="AO66" s="415"/>
      <c r="AP66" s="415"/>
      <c r="AQ66" s="417"/>
      <c r="AR66" s="417"/>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91"/>
      <c r="AC67" s="5"/>
      <c r="AD67" s="392" t="str">
        <f>IF(T102="","",T102)</f>
        <v/>
      </c>
      <c r="AH67" s="414">
        <v>30</v>
      </c>
      <c r="AI67" s="415">
        <v>50</v>
      </c>
      <c r="AJ67" s="416">
        <v>0.5</v>
      </c>
      <c r="AK67" s="415" t="str">
        <f t="shared" si="1"/>
        <v/>
      </c>
      <c r="AL67" s="415" t="str">
        <f t="shared" si="8"/>
        <v/>
      </c>
      <c r="AM67" s="415"/>
      <c r="AN67" s="415"/>
      <c r="AO67" s="415"/>
      <c r="AP67" s="415"/>
      <c r="AQ67" s="417"/>
      <c r="AR67" s="417"/>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91"/>
      <c r="AC68" s="5"/>
      <c r="AD68" s="392" t="str">
        <f>IF(U102="","",U102)</f>
        <v/>
      </c>
      <c r="AH68" s="414">
        <v>30</v>
      </c>
      <c r="AI68" s="415">
        <v>50</v>
      </c>
      <c r="AJ68" s="416">
        <v>0.5</v>
      </c>
      <c r="AK68" s="415" t="str">
        <f t="shared" si="1"/>
        <v/>
      </c>
      <c r="AL68" s="415" t="str">
        <f t="shared" si="8"/>
        <v/>
      </c>
      <c r="AM68" s="415"/>
      <c r="AN68" s="415"/>
      <c r="AO68" s="415"/>
      <c r="AP68" s="415"/>
      <c r="AQ68" s="417"/>
      <c r="AR68" s="417"/>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91"/>
      <c r="AC69" s="5"/>
      <c r="AD69" s="392" t="str">
        <f>IF(S103="","",S103)</f>
        <v/>
      </c>
      <c r="AH69" s="414">
        <v>30</v>
      </c>
      <c r="AI69" s="415">
        <v>50</v>
      </c>
      <c r="AJ69" s="416">
        <v>0.6</v>
      </c>
      <c r="AK69" s="415" t="str">
        <f t="shared" si="1"/>
        <v/>
      </c>
      <c r="AL69" s="415" t="str">
        <f t="shared" si="8"/>
        <v/>
      </c>
      <c r="AM69" s="415"/>
      <c r="AN69" s="415"/>
      <c r="AO69" s="415"/>
      <c r="AP69" s="415"/>
      <c r="AQ69" s="417"/>
      <c r="AR69" s="417"/>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91"/>
      <c r="AC70" s="5"/>
      <c r="AD70" s="392" t="str">
        <f>IF(T103="","",T103)</f>
        <v/>
      </c>
      <c r="AH70" s="414">
        <v>30</v>
      </c>
      <c r="AI70" s="415">
        <v>50</v>
      </c>
      <c r="AJ70" s="416">
        <v>0.6</v>
      </c>
      <c r="AK70" s="415" t="str">
        <f t="shared" si="1"/>
        <v/>
      </c>
      <c r="AL70" s="415" t="str">
        <f t="shared" si="8"/>
        <v/>
      </c>
      <c r="AM70" s="415"/>
      <c r="AN70" s="415"/>
      <c r="AO70" s="415"/>
      <c r="AP70" s="415"/>
      <c r="AQ70" s="417"/>
      <c r="AR70" s="417"/>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91"/>
      <c r="AC71" s="5"/>
      <c r="AD71" s="392" t="str">
        <f>IF(U103="","",U103)</f>
        <v/>
      </c>
      <c r="AH71" s="414">
        <v>30</v>
      </c>
      <c r="AI71" s="415">
        <v>50</v>
      </c>
      <c r="AJ71" s="416">
        <v>0.7</v>
      </c>
      <c r="AK71" s="415" t="str">
        <f t="shared" si="1"/>
        <v/>
      </c>
      <c r="AL71" s="415" t="str">
        <f t="shared" si="8"/>
        <v/>
      </c>
      <c r="AM71" s="415"/>
      <c r="AN71" s="415"/>
      <c r="AO71" s="415"/>
      <c r="AP71" s="415"/>
      <c r="AQ71" s="417"/>
      <c r="AR71" s="417"/>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85" t="s">
        <v>44</v>
      </c>
      <c r="AB72" s="5"/>
      <c r="AC72" s="5"/>
      <c r="AD72" s="5"/>
      <c r="AH72" s="414">
        <v>30</v>
      </c>
      <c r="AI72" s="415">
        <v>50</v>
      </c>
      <c r="AJ72" s="416">
        <v>0.7</v>
      </c>
      <c r="AK72" s="415" t="str">
        <f t="shared" si="1"/>
        <v/>
      </c>
      <c r="AL72" s="415" t="str">
        <f t="shared" si="8"/>
        <v/>
      </c>
      <c r="AM72" s="415"/>
      <c r="AN72" s="415"/>
      <c r="AO72" s="415"/>
      <c r="AP72" s="415"/>
      <c r="AQ72" s="417"/>
      <c r="AR72" s="417"/>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91"/>
      <c r="AC73" s="5"/>
      <c r="AD73" s="392" t="str">
        <f>IF(V100="","",V100)</f>
        <v/>
      </c>
      <c r="AH73" s="209">
        <v>32</v>
      </c>
      <c r="AI73" s="121">
        <v>50</v>
      </c>
      <c r="AJ73" s="413">
        <v>0</v>
      </c>
      <c r="AK73" s="121" t="str">
        <f t="shared" si="1"/>
        <v/>
      </c>
      <c r="AL73" s="121" t="str">
        <f t="shared" si="8"/>
        <v/>
      </c>
      <c r="AM73" s="121"/>
      <c r="AN73" s="121"/>
      <c r="AO73" s="121"/>
      <c r="AP73" s="121"/>
      <c r="AQ73" s="245"/>
      <c r="AR73" s="245"/>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91"/>
      <c r="AC74" s="5"/>
      <c r="AD74" s="392" t="str">
        <f>IF(W100="","",W100)</f>
        <v/>
      </c>
      <c r="AH74" s="414">
        <v>32</v>
      </c>
      <c r="AI74" s="415">
        <v>50</v>
      </c>
      <c r="AJ74" s="416">
        <v>0</v>
      </c>
      <c r="AK74" s="415" t="str">
        <f t="shared" ref="AK74:AK130" si="11">IF($V$21="","",$V$21)</f>
        <v/>
      </c>
      <c r="AL74" s="415" t="str">
        <f t="shared" si="8"/>
        <v/>
      </c>
      <c r="AM74" s="415"/>
      <c r="AN74" s="415"/>
      <c r="AO74" s="415"/>
      <c r="AP74" s="415"/>
      <c r="AQ74" s="417"/>
      <c r="AR74" s="417"/>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91"/>
      <c r="AC75" s="5"/>
      <c r="AD75" s="392" t="str">
        <f>IF(X100="","",X100)</f>
        <v/>
      </c>
      <c r="AH75" s="414">
        <v>32</v>
      </c>
      <c r="AI75" s="415">
        <v>50</v>
      </c>
      <c r="AJ75" s="416">
        <v>0.6</v>
      </c>
      <c r="AK75" s="415" t="str">
        <f t="shared" si="11"/>
        <v/>
      </c>
      <c r="AL75" s="415" t="str">
        <f t="shared" si="8"/>
        <v/>
      </c>
      <c r="AM75" s="415"/>
      <c r="AN75" s="415"/>
      <c r="AO75" s="415"/>
      <c r="AP75" s="415"/>
      <c r="AQ75" s="417"/>
      <c r="AR75" s="417"/>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91"/>
      <c r="AC76" s="5"/>
      <c r="AD76" s="392" t="str">
        <f>IF(V101="","",V101)</f>
        <v/>
      </c>
      <c r="AH76" s="414">
        <v>32</v>
      </c>
      <c r="AI76" s="415">
        <v>50</v>
      </c>
      <c r="AJ76" s="416">
        <v>0.6</v>
      </c>
      <c r="AK76" s="415" t="str">
        <f t="shared" si="11"/>
        <v/>
      </c>
      <c r="AL76" s="415" t="str">
        <f t="shared" si="8"/>
        <v/>
      </c>
      <c r="AM76" s="415"/>
      <c r="AN76" s="415"/>
      <c r="AO76" s="415"/>
      <c r="AP76" s="415"/>
      <c r="AQ76" s="417"/>
      <c r="AR76" s="417"/>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91"/>
      <c r="AC77" s="5"/>
      <c r="AD77" s="392" t="str">
        <f>IF(W101="","",W101)</f>
        <v/>
      </c>
      <c r="AH77" s="414">
        <v>32</v>
      </c>
      <c r="AI77" s="415">
        <v>50</v>
      </c>
      <c r="AJ77" s="416">
        <v>0.7</v>
      </c>
      <c r="AK77" s="415" t="str">
        <f t="shared" si="11"/>
        <v/>
      </c>
      <c r="AL77" s="415" t="str">
        <f t="shared" si="8"/>
        <v/>
      </c>
      <c r="AM77" s="415"/>
      <c r="AN77" s="415"/>
      <c r="AO77" s="415"/>
      <c r="AP77" s="415"/>
      <c r="AQ77" s="417"/>
      <c r="AR77" s="417"/>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91"/>
      <c r="AC78" s="5"/>
      <c r="AD78" s="392" t="str">
        <f>IF(X101="","",X101)</f>
        <v/>
      </c>
      <c r="AH78" s="414">
        <v>32</v>
      </c>
      <c r="AI78" s="415">
        <v>50</v>
      </c>
      <c r="AJ78" s="416">
        <v>0.7</v>
      </c>
      <c r="AK78" s="415" t="str">
        <f t="shared" si="11"/>
        <v/>
      </c>
      <c r="AL78" s="415" t="str">
        <f t="shared" si="8"/>
        <v/>
      </c>
      <c r="AM78" s="415"/>
      <c r="AN78" s="415"/>
      <c r="AO78" s="415"/>
      <c r="AP78" s="415"/>
      <c r="AQ78" s="417"/>
      <c r="AR78" s="417"/>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91"/>
      <c r="AC79" s="5"/>
      <c r="AD79" s="392" t="str">
        <f>IF(V102="","",V102)</f>
        <v/>
      </c>
      <c r="AH79" s="414">
        <v>32</v>
      </c>
      <c r="AI79" s="415">
        <v>50</v>
      </c>
      <c r="AJ79" s="416">
        <v>0.7</v>
      </c>
      <c r="AK79" s="415" t="str">
        <f t="shared" si="11"/>
        <v/>
      </c>
      <c r="AL79" s="415" t="str">
        <f t="shared" si="8"/>
        <v/>
      </c>
      <c r="AM79" s="415"/>
      <c r="AN79" s="415"/>
      <c r="AO79" s="415"/>
      <c r="AP79" s="415"/>
      <c r="AQ79" s="417"/>
      <c r="AR79" s="417"/>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91"/>
      <c r="AC80" s="5"/>
      <c r="AD80" s="392" t="str">
        <f>IF(W102="","",W102)</f>
        <v/>
      </c>
      <c r="AH80" s="414">
        <v>32</v>
      </c>
      <c r="AI80" s="415">
        <v>50</v>
      </c>
      <c r="AJ80" s="416">
        <v>0.7</v>
      </c>
      <c r="AK80" s="415" t="str">
        <f t="shared" si="11"/>
        <v/>
      </c>
      <c r="AL80" s="415" t="str">
        <f t="shared" si="8"/>
        <v/>
      </c>
      <c r="AM80" s="415"/>
      <c r="AN80" s="415"/>
      <c r="AO80" s="415"/>
      <c r="AP80" s="415"/>
      <c r="AQ80" s="417"/>
      <c r="AR80" s="417"/>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91"/>
      <c r="AC81" s="5"/>
      <c r="AD81" s="392" t="str">
        <f>IF(X102="","",X102)</f>
        <v/>
      </c>
      <c r="AH81" s="209">
        <v>34</v>
      </c>
      <c r="AI81" s="121">
        <v>50</v>
      </c>
      <c r="AJ81" s="413">
        <v>0</v>
      </c>
      <c r="AK81" s="121" t="str">
        <f t="shared" si="11"/>
        <v/>
      </c>
      <c r="AL81" s="121" t="str">
        <f t="shared" si="8"/>
        <v/>
      </c>
      <c r="AM81" s="121"/>
      <c r="AN81" s="121"/>
      <c r="AO81" s="121"/>
      <c r="AP81" s="121"/>
      <c r="AQ81" s="245"/>
      <c r="AR81" s="245"/>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91"/>
      <c r="AC82" s="5"/>
      <c r="AD82" s="392" t="str">
        <f>IF(V103="","",V103)</f>
        <v/>
      </c>
      <c r="AH82" s="414">
        <v>34</v>
      </c>
      <c r="AI82" s="415">
        <v>50</v>
      </c>
      <c r="AJ82" s="416">
        <v>0</v>
      </c>
      <c r="AK82" s="415" t="str">
        <f t="shared" si="11"/>
        <v/>
      </c>
      <c r="AL82" s="415" t="str">
        <f t="shared" si="8"/>
        <v/>
      </c>
      <c r="AM82" s="415"/>
      <c r="AN82" s="415"/>
      <c r="AO82" s="415"/>
      <c r="AP82" s="415"/>
      <c r="AQ82" s="417"/>
      <c r="AR82" s="417"/>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91"/>
      <c r="AC83" s="5"/>
      <c r="AD83" s="392" t="str">
        <f>IF(W103="","",W103)</f>
        <v/>
      </c>
      <c r="AH83" s="414">
        <v>34</v>
      </c>
      <c r="AI83" s="415">
        <v>50</v>
      </c>
      <c r="AJ83" s="416">
        <v>0.6</v>
      </c>
      <c r="AK83" s="415" t="str">
        <f t="shared" si="11"/>
        <v/>
      </c>
      <c r="AL83" s="415" t="str">
        <f t="shared" si="8"/>
        <v/>
      </c>
      <c r="AM83" s="415"/>
      <c r="AN83" s="415"/>
      <c r="AO83" s="415"/>
      <c r="AP83" s="415"/>
      <c r="AQ83" s="417"/>
      <c r="AR83" s="417"/>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91"/>
      <c r="AC84" s="5"/>
      <c r="AD84" s="392" t="str">
        <f>IF(X103="","",X103)</f>
        <v/>
      </c>
      <c r="AH84" s="414">
        <v>34</v>
      </c>
      <c r="AI84" s="415">
        <v>50</v>
      </c>
      <c r="AJ84" s="416">
        <v>0.6</v>
      </c>
      <c r="AK84" s="415" t="str">
        <f t="shared" si="11"/>
        <v/>
      </c>
      <c r="AL84" s="415" t="str">
        <f t="shared" si="8"/>
        <v/>
      </c>
      <c r="AM84" s="415"/>
      <c r="AN84" s="415"/>
      <c r="AO84" s="415"/>
      <c r="AP84" s="415"/>
      <c r="AQ84" s="417"/>
      <c r="AR84" s="417"/>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414">
        <v>34</v>
      </c>
      <c r="AI85" s="415">
        <v>50</v>
      </c>
      <c r="AJ85" s="416">
        <v>0.7</v>
      </c>
      <c r="AK85" s="415" t="str">
        <f t="shared" si="11"/>
        <v/>
      </c>
      <c r="AL85" s="415" t="str">
        <f t="shared" si="8"/>
        <v/>
      </c>
      <c r="AM85" s="415"/>
      <c r="AN85" s="415"/>
      <c r="AO85" s="415"/>
      <c r="AP85" s="415"/>
      <c r="AQ85" s="417"/>
      <c r="AR85" s="417"/>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91"/>
      <c r="AC86" s="5"/>
      <c r="AD86" s="396" t="str">
        <f>IF(X266="","",X266)</f>
        <v/>
      </c>
      <c r="AH86" s="414">
        <v>34</v>
      </c>
      <c r="AI86" s="415">
        <v>50</v>
      </c>
      <c r="AJ86" s="416">
        <v>0.7</v>
      </c>
      <c r="AK86" s="415" t="str">
        <f t="shared" si="11"/>
        <v/>
      </c>
      <c r="AL86" s="415" t="str">
        <f t="shared" si="8"/>
        <v/>
      </c>
      <c r="AM86" s="415"/>
      <c r="AN86" s="415"/>
      <c r="AO86" s="415"/>
      <c r="AP86" s="415"/>
      <c r="AQ86" s="417"/>
      <c r="AR86" s="417"/>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91"/>
      <c r="AC87" s="5"/>
      <c r="AD87" s="397" t="str">
        <f>IF(W362="","",W362)</f>
        <v/>
      </c>
      <c r="AH87" s="414">
        <v>34</v>
      </c>
      <c r="AI87" s="415">
        <v>50</v>
      </c>
      <c r="AJ87" s="416">
        <v>0.7</v>
      </c>
      <c r="AK87" s="415" t="str">
        <f t="shared" si="11"/>
        <v/>
      </c>
      <c r="AL87" s="415" t="str">
        <f t="shared" si="8"/>
        <v/>
      </c>
      <c r="AM87" s="415"/>
      <c r="AN87" s="415"/>
      <c r="AO87" s="415"/>
      <c r="AP87" s="415"/>
      <c r="AQ87" s="417"/>
      <c r="AR87" s="417"/>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91"/>
      <c r="AC88" s="5"/>
      <c r="AD88" s="396" t="str">
        <f>IF(X362="","",X362)</f>
        <v/>
      </c>
      <c r="AH88" s="414">
        <v>34</v>
      </c>
      <c r="AI88" s="415">
        <v>50</v>
      </c>
      <c r="AJ88" s="416">
        <v>0.7</v>
      </c>
      <c r="AK88" s="415" t="str">
        <f t="shared" si="11"/>
        <v/>
      </c>
      <c r="AL88" s="415" t="str">
        <f t="shared" si="8"/>
        <v/>
      </c>
      <c r="AM88" s="415"/>
      <c r="AN88" s="415"/>
      <c r="AO88" s="415"/>
      <c r="AP88" s="415"/>
      <c r="AQ88" s="417"/>
      <c r="AR88" s="417"/>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91"/>
      <c r="AC89" s="5"/>
      <c r="AD89" s="396" t="e">
        <f>IF(X281="","",X281)</f>
        <v>#N/A</v>
      </c>
      <c r="AH89" s="209">
        <v>36</v>
      </c>
      <c r="AI89" s="121">
        <v>50</v>
      </c>
      <c r="AJ89" s="413">
        <v>0</v>
      </c>
      <c r="AK89" s="121" t="str">
        <f t="shared" si="11"/>
        <v/>
      </c>
      <c r="AL89" s="121" t="str">
        <f t="shared" si="8"/>
        <v/>
      </c>
      <c r="AM89" s="121"/>
      <c r="AN89" s="121"/>
      <c r="AO89" s="121"/>
      <c r="AP89" s="121"/>
      <c r="AQ89" s="245"/>
      <c r="AR89" s="245"/>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91"/>
      <c r="AC90" s="77"/>
      <c r="AD90" s="396" t="str">
        <f>IF(X301="","",X301)</f>
        <v/>
      </c>
      <c r="AH90" s="212">
        <v>38</v>
      </c>
      <c r="AI90" s="213">
        <v>50</v>
      </c>
      <c r="AJ90" s="418">
        <v>0</v>
      </c>
      <c r="AK90" s="213" t="str">
        <f t="shared" si="11"/>
        <v/>
      </c>
      <c r="AL90" s="213" t="str">
        <f t="shared" si="8"/>
        <v/>
      </c>
      <c r="AM90" s="213"/>
      <c r="AN90" s="213"/>
      <c r="AO90" s="213"/>
      <c r="AP90" s="213"/>
      <c r="AQ90" s="248"/>
      <c r="AR90" s="248"/>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91"/>
      <c r="AC91" s="77"/>
      <c r="AD91" s="396" t="str">
        <f>IF(X313="","",X313)</f>
        <v/>
      </c>
      <c r="AH91" s="206">
        <v>28</v>
      </c>
      <c r="AI91" s="207">
        <v>50</v>
      </c>
      <c r="AJ91" s="404">
        <v>0</v>
      </c>
      <c r="AK91" s="207" t="str">
        <f t="shared" si="11"/>
        <v/>
      </c>
      <c r="AL91" s="207" t="str">
        <f t="shared" ref="AL91:AL130" si="12">IF($V$26="","",$V$26)</f>
        <v/>
      </c>
      <c r="AM91" s="207"/>
      <c r="AN91" s="207"/>
      <c r="AO91" s="207"/>
      <c r="AP91" s="207"/>
      <c r="AQ91" s="242"/>
      <c r="AR91" s="242"/>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91"/>
      <c r="AC92" s="77"/>
      <c r="AD92" s="396" t="str">
        <f>IF(X318="","",X318)</f>
        <v/>
      </c>
      <c r="AH92" s="419">
        <v>28</v>
      </c>
      <c r="AI92" s="420">
        <v>50</v>
      </c>
      <c r="AJ92" s="421">
        <v>0</v>
      </c>
      <c r="AK92" s="420" t="str">
        <f t="shared" si="11"/>
        <v/>
      </c>
      <c r="AL92" s="420" t="str">
        <f t="shared" si="12"/>
        <v/>
      </c>
      <c r="AM92" s="420"/>
      <c r="AN92" s="420"/>
      <c r="AO92" s="420"/>
      <c r="AP92" s="420"/>
      <c r="AQ92" s="422"/>
      <c r="AR92" s="422"/>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83" t="s">
        <v>232</v>
      </c>
      <c r="AB93" s="77"/>
      <c r="AC93" s="77"/>
      <c r="AD93" s="77"/>
      <c r="AH93" s="419">
        <v>28</v>
      </c>
      <c r="AI93" s="420">
        <v>50</v>
      </c>
      <c r="AJ93" s="421">
        <v>0.4</v>
      </c>
      <c r="AK93" s="420" t="str">
        <f t="shared" si="11"/>
        <v/>
      </c>
      <c r="AL93" s="420" t="str">
        <f t="shared" si="12"/>
        <v/>
      </c>
      <c r="AM93" s="420"/>
      <c r="AN93" s="420"/>
      <c r="AO93" s="420"/>
      <c r="AP93" s="420"/>
      <c r="AQ93" s="422"/>
      <c r="AR93" s="422"/>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99">
        <f>Q206</f>
        <v>0</v>
      </c>
      <c r="AB94" s="391"/>
      <c r="AC94" s="199"/>
      <c r="AD94" s="396" t="str">
        <f>IF(Q209="","",Q209)</f>
        <v/>
      </c>
      <c r="AH94" s="419">
        <v>28</v>
      </c>
      <c r="AI94" s="420">
        <v>50</v>
      </c>
      <c r="AJ94" s="421">
        <v>0.4</v>
      </c>
      <c r="AK94" s="420" t="str">
        <f t="shared" si="11"/>
        <v/>
      </c>
      <c r="AL94" s="420" t="str">
        <f t="shared" si="12"/>
        <v/>
      </c>
      <c r="AM94" s="420"/>
      <c r="AN94" s="420"/>
      <c r="AO94" s="420"/>
      <c r="AP94" s="420"/>
      <c r="AQ94" s="422"/>
      <c r="AR94" s="422"/>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99">
        <f>R206</f>
        <v>0</v>
      </c>
      <c r="AB95" s="391"/>
      <c r="AC95" s="199"/>
      <c r="AD95" s="396" t="str">
        <f>IF(R209="","",R209)</f>
        <v/>
      </c>
      <c r="AH95" s="419">
        <v>28</v>
      </c>
      <c r="AI95" s="420">
        <v>50</v>
      </c>
      <c r="AJ95" s="421">
        <v>0.5</v>
      </c>
      <c r="AK95" s="420" t="str">
        <f t="shared" si="11"/>
        <v/>
      </c>
      <c r="AL95" s="420" t="str">
        <f t="shared" si="12"/>
        <v/>
      </c>
      <c r="AM95" s="420"/>
      <c r="AN95" s="420"/>
      <c r="AO95" s="420"/>
      <c r="AP95" s="420"/>
      <c r="AQ95" s="422"/>
      <c r="AR95" s="422"/>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99">
        <f>S206</f>
        <v>0</v>
      </c>
      <c r="AB96" s="391"/>
      <c r="AC96" s="199"/>
      <c r="AD96" s="396" t="str">
        <f>IF(S209="","",S209)</f>
        <v/>
      </c>
      <c r="AH96" s="419">
        <v>28</v>
      </c>
      <c r="AI96" s="420">
        <v>50</v>
      </c>
      <c r="AJ96" s="421">
        <v>0.5</v>
      </c>
      <c r="AK96" s="420" t="str">
        <f t="shared" si="11"/>
        <v/>
      </c>
      <c r="AL96" s="420" t="str">
        <f t="shared" si="12"/>
        <v/>
      </c>
      <c r="AM96" s="420"/>
      <c r="AN96" s="420"/>
      <c r="AO96" s="420"/>
      <c r="AP96" s="420"/>
      <c r="AQ96" s="422"/>
      <c r="AR96" s="422"/>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12" t="s">
        <v>42</v>
      </c>
      <c r="Q97" s="612"/>
      <c r="R97" s="612"/>
      <c r="S97" s="613" t="s">
        <v>43</v>
      </c>
      <c r="T97" s="613"/>
      <c r="U97" s="613"/>
      <c r="V97" s="612" t="s">
        <v>44</v>
      </c>
      <c r="W97" s="612"/>
      <c r="X97" s="612"/>
      <c r="Y97" s="15"/>
      <c r="AA97" s="199"/>
      <c r="AB97" s="199"/>
      <c r="AC97" s="199"/>
      <c r="AD97" s="199"/>
      <c r="AH97" s="419">
        <v>28</v>
      </c>
      <c r="AI97" s="420">
        <v>50</v>
      </c>
      <c r="AJ97" s="421">
        <v>0.6</v>
      </c>
      <c r="AK97" s="420" t="str">
        <f t="shared" si="11"/>
        <v/>
      </c>
      <c r="AL97" s="420" t="str">
        <f t="shared" si="12"/>
        <v/>
      </c>
      <c r="AM97" s="420"/>
      <c r="AN97" s="420"/>
      <c r="AO97" s="420"/>
      <c r="AP97" s="420"/>
      <c r="AQ97" s="422"/>
      <c r="AR97" s="422"/>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12"/>
      <c r="Q98" s="612"/>
      <c r="R98" s="612"/>
      <c r="S98" s="613"/>
      <c r="T98" s="613"/>
      <c r="U98" s="613"/>
      <c r="V98" s="612"/>
      <c r="W98" s="612"/>
      <c r="X98" s="612"/>
      <c r="Y98" s="15"/>
      <c r="AA98" s="45" t="s">
        <v>394</v>
      </c>
      <c r="AB98" s="5"/>
      <c r="AC98" s="5"/>
      <c r="AD98" s="5"/>
      <c r="AH98" s="419">
        <v>28</v>
      </c>
      <c r="AI98" s="420">
        <v>50</v>
      </c>
      <c r="AJ98" s="421">
        <v>0.6</v>
      </c>
      <c r="AK98" s="420" t="str">
        <f t="shared" si="11"/>
        <v/>
      </c>
      <c r="AL98" s="420" t="str">
        <f t="shared" si="12"/>
        <v/>
      </c>
      <c r="AM98" s="420"/>
      <c r="AN98" s="420"/>
      <c r="AO98" s="420"/>
      <c r="AP98" s="420"/>
      <c r="AQ98" s="422"/>
      <c r="AR98" s="422"/>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91"/>
      <c r="AC99" s="5"/>
      <c r="AD99" s="392">
        <f t="shared" ref="AD99:AD104" si="13">IF(Q410="","",Q410)</f>
        <v>0</v>
      </c>
      <c r="AH99" s="209">
        <v>30</v>
      </c>
      <c r="AI99" s="121">
        <v>50</v>
      </c>
      <c r="AJ99" s="234">
        <v>0</v>
      </c>
      <c r="AK99" s="121" t="str">
        <f t="shared" si="11"/>
        <v/>
      </c>
      <c r="AL99" s="121" t="str">
        <f t="shared" si="12"/>
        <v/>
      </c>
      <c r="AM99" s="121"/>
      <c r="AN99" s="121"/>
      <c r="AO99" s="121"/>
      <c r="AP99" s="121"/>
      <c r="AQ99" s="245"/>
      <c r="AR99" s="245"/>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91"/>
      <c r="AC100" s="5"/>
      <c r="AD100" s="392">
        <f t="shared" si="13"/>
        <v>0</v>
      </c>
      <c r="AH100" s="419">
        <v>30</v>
      </c>
      <c r="AI100" s="420">
        <v>50</v>
      </c>
      <c r="AJ100" s="421">
        <v>0</v>
      </c>
      <c r="AK100" s="420" t="str">
        <f t="shared" si="11"/>
        <v/>
      </c>
      <c r="AL100" s="420" t="str">
        <f t="shared" si="12"/>
        <v/>
      </c>
      <c r="AM100" s="420"/>
      <c r="AN100" s="420"/>
      <c r="AO100" s="420"/>
      <c r="AP100" s="420"/>
      <c r="AQ100" s="422"/>
      <c r="AR100" s="422"/>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91"/>
      <c r="AC101" s="5"/>
      <c r="AD101" s="392" t="str">
        <f t="shared" si="13"/>
        <v/>
      </c>
      <c r="AH101" s="419">
        <v>30</v>
      </c>
      <c r="AI101" s="420">
        <v>50</v>
      </c>
      <c r="AJ101" s="421">
        <v>0.4</v>
      </c>
      <c r="AK101" s="420" t="str">
        <f t="shared" si="11"/>
        <v/>
      </c>
      <c r="AL101" s="420" t="str">
        <f t="shared" si="12"/>
        <v/>
      </c>
      <c r="AM101" s="420"/>
      <c r="AN101" s="420"/>
      <c r="AO101" s="420"/>
      <c r="AP101" s="420"/>
      <c r="AQ101" s="422"/>
      <c r="AR101" s="422"/>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91"/>
      <c r="AC102" s="5"/>
      <c r="AD102" s="392" t="str">
        <f t="shared" si="13"/>
        <v/>
      </c>
      <c r="AH102" s="419">
        <v>30</v>
      </c>
      <c r="AI102" s="420">
        <v>50</v>
      </c>
      <c r="AJ102" s="421">
        <v>0.4</v>
      </c>
      <c r="AK102" s="420" t="str">
        <f t="shared" si="11"/>
        <v/>
      </c>
      <c r="AL102" s="420" t="str">
        <f t="shared" si="12"/>
        <v/>
      </c>
      <c r="AM102" s="420"/>
      <c r="AN102" s="420"/>
      <c r="AO102" s="420"/>
      <c r="AP102" s="420"/>
      <c r="AQ102" s="422"/>
      <c r="AR102" s="422"/>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91"/>
      <c r="AC103" s="5"/>
      <c r="AD103" s="392" t="str">
        <f t="shared" si="13"/>
        <v/>
      </c>
      <c r="AH103" s="419">
        <v>30</v>
      </c>
      <c r="AI103" s="420">
        <v>50</v>
      </c>
      <c r="AJ103" s="421">
        <v>0.5</v>
      </c>
      <c r="AK103" s="420" t="str">
        <f t="shared" si="11"/>
        <v/>
      </c>
      <c r="AL103" s="420" t="str">
        <f t="shared" si="12"/>
        <v/>
      </c>
      <c r="AM103" s="420"/>
      <c r="AN103" s="420"/>
      <c r="AO103" s="420"/>
      <c r="AP103" s="420"/>
      <c r="AQ103" s="422"/>
      <c r="AR103" s="422"/>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91"/>
      <c r="AC104" s="5"/>
      <c r="AD104" s="392" t="str">
        <f t="shared" si="13"/>
        <v/>
      </c>
      <c r="AH104" s="419">
        <v>30</v>
      </c>
      <c r="AI104" s="420">
        <v>50</v>
      </c>
      <c r="AJ104" s="421">
        <v>0.5</v>
      </c>
      <c r="AK104" s="420" t="str">
        <f t="shared" si="11"/>
        <v/>
      </c>
      <c r="AL104" s="420" t="str">
        <f t="shared" si="12"/>
        <v/>
      </c>
      <c r="AM104" s="420"/>
      <c r="AN104" s="420"/>
      <c r="AO104" s="420"/>
      <c r="AP104" s="420"/>
      <c r="AQ104" s="422"/>
      <c r="AR104" s="422"/>
    </row>
    <row r="105" spans="1:44" ht="17.25" thickTop="1" thickBot="1">
      <c r="A105" s="1">
        <v>37</v>
      </c>
      <c r="B105" s="39"/>
      <c r="C105" s="5"/>
      <c r="D105" s="5"/>
      <c r="E105" s="5"/>
      <c r="F105" s="5"/>
      <c r="G105" s="5"/>
      <c r="H105" s="30" t="s">
        <v>155</v>
      </c>
      <c r="I105" s="5"/>
      <c r="J105" s="5"/>
      <c r="K105" s="5"/>
      <c r="L105" s="5"/>
      <c r="M105" s="42"/>
      <c r="N105" s="5"/>
      <c r="O105" s="52" t="s">
        <v>41</v>
      </c>
      <c r="P105" s="612" t="s">
        <v>42</v>
      </c>
      <c r="Q105" s="612"/>
      <c r="R105" s="612"/>
      <c r="S105" s="613" t="s">
        <v>43</v>
      </c>
      <c r="T105" s="613"/>
      <c r="U105" s="613"/>
      <c r="V105" s="612" t="s">
        <v>44</v>
      </c>
      <c r="W105" s="612"/>
      <c r="X105" s="612"/>
      <c r="Y105" s="15"/>
      <c r="AA105" s="41" t="s">
        <v>274</v>
      </c>
      <c r="AB105" s="391"/>
      <c r="AC105" s="5"/>
      <c r="AD105" s="392" t="str">
        <f>IF(U410="","",U410)</f>
        <v/>
      </c>
      <c r="AH105" s="419">
        <v>30</v>
      </c>
      <c r="AI105" s="420">
        <v>50</v>
      </c>
      <c r="AJ105" s="421">
        <v>0.6</v>
      </c>
      <c r="AK105" s="420" t="str">
        <f t="shared" si="11"/>
        <v/>
      </c>
      <c r="AL105" s="420" t="str">
        <f t="shared" si="12"/>
        <v/>
      </c>
      <c r="AM105" s="420"/>
      <c r="AN105" s="420"/>
      <c r="AO105" s="420"/>
      <c r="AP105" s="420"/>
      <c r="AQ105" s="422"/>
      <c r="AR105" s="422"/>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12"/>
      <c r="Q106" s="612"/>
      <c r="R106" s="612"/>
      <c r="S106" s="613"/>
      <c r="T106" s="613"/>
      <c r="U106" s="613"/>
      <c r="V106" s="612"/>
      <c r="W106" s="612"/>
      <c r="X106" s="612"/>
      <c r="Y106" s="15"/>
      <c r="AA106" s="41" t="s">
        <v>277</v>
      </c>
      <c r="AB106" s="391"/>
      <c r="AC106" s="5"/>
      <c r="AD106" s="392" t="str">
        <f>IF(U411="","",U411)</f>
        <v/>
      </c>
      <c r="AH106" s="419">
        <v>30</v>
      </c>
      <c r="AI106" s="420">
        <v>50</v>
      </c>
      <c r="AJ106" s="421">
        <v>0.6</v>
      </c>
      <c r="AK106" s="420" t="str">
        <f t="shared" si="11"/>
        <v/>
      </c>
      <c r="AL106" s="420" t="str">
        <f t="shared" si="12"/>
        <v/>
      </c>
      <c r="AM106" s="420"/>
      <c r="AN106" s="420"/>
      <c r="AO106" s="420"/>
      <c r="AP106" s="420"/>
      <c r="AQ106" s="422"/>
      <c r="AR106" s="422"/>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91"/>
      <c r="AC107" s="5"/>
      <c r="AD107" s="392" t="str">
        <f>IF(U412="","",U412)</f>
        <v/>
      </c>
      <c r="AH107" s="209">
        <v>32</v>
      </c>
      <c r="AI107" s="121">
        <v>50</v>
      </c>
      <c r="AJ107" s="234">
        <v>0</v>
      </c>
      <c r="AK107" s="121" t="str">
        <f t="shared" si="11"/>
        <v/>
      </c>
      <c r="AL107" s="121" t="str">
        <f t="shared" si="12"/>
        <v/>
      </c>
      <c r="AM107" s="121"/>
      <c r="AN107" s="121"/>
      <c r="AO107" s="121"/>
      <c r="AP107" s="121"/>
      <c r="AQ107" s="245"/>
      <c r="AR107" s="245"/>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419">
        <v>32</v>
      </c>
      <c r="AI108" s="420">
        <v>50</v>
      </c>
      <c r="AJ108" s="421">
        <v>0</v>
      </c>
      <c r="AK108" s="420" t="str">
        <f t="shared" si="11"/>
        <v/>
      </c>
      <c r="AL108" s="420" t="str">
        <f t="shared" si="12"/>
        <v/>
      </c>
      <c r="AM108" s="420"/>
      <c r="AN108" s="420"/>
      <c r="AO108" s="420"/>
      <c r="AP108" s="420"/>
      <c r="AQ108" s="422"/>
      <c r="AR108" s="422"/>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91"/>
      <c r="AC109" s="5"/>
      <c r="AD109" s="392">
        <f t="shared" ref="AD109:AD114" si="14">IF(P426="","",P426)</f>
        <v>0</v>
      </c>
      <c r="AH109" s="419">
        <v>32</v>
      </c>
      <c r="AI109" s="420">
        <v>50</v>
      </c>
      <c r="AJ109" s="421">
        <v>0.5</v>
      </c>
      <c r="AK109" s="420" t="str">
        <f t="shared" si="11"/>
        <v/>
      </c>
      <c r="AL109" s="420" t="str">
        <f t="shared" si="12"/>
        <v/>
      </c>
      <c r="AM109" s="420"/>
      <c r="AN109" s="420"/>
      <c r="AO109" s="420"/>
      <c r="AP109" s="420"/>
      <c r="AQ109" s="422"/>
      <c r="AR109" s="422"/>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91"/>
      <c r="AC110" s="5"/>
      <c r="AD110" s="392">
        <f t="shared" si="14"/>
        <v>0</v>
      </c>
      <c r="AH110" s="419">
        <v>32</v>
      </c>
      <c r="AI110" s="420">
        <v>50</v>
      </c>
      <c r="AJ110" s="421">
        <v>0.5</v>
      </c>
      <c r="AK110" s="420" t="str">
        <f t="shared" si="11"/>
        <v/>
      </c>
      <c r="AL110" s="420" t="str">
        <f t="shared" si="12"/>
        <v/>
      </c>
      <c r="AM110" s="420"/>
      <c r="AN110" s="420"/>
      <c r="AO110" s="420"/>
      <c r="AP110" s="420"/>
      <c r="AQ110" s="422"/>
      <c r="AR110" s="422"/>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91"/>
      <c r="AC111" s="5"/>
      <c r="AD111" s="392">
        <f t="shared" si="14"/>
        <v>0</v>
      </c>
      <c r="AH111" s="419">
        <v>32</v>
      </c>
      <c r="AI111" s="420">
        <v>50</v>
      </c>
      <c r="AJ111" s="421">
        <v>0.6</v>
      </c>
      <c r="AK111" s="420" t="str">
        <f t="shared" si="11"/>
        <v/>
      </c>
      <c r="AL111" s="420" t="str">
        <f t="shared" si="12"/>
        <v/>
      </c>
      <c r="AM111" s="420"/>
      <c r="AN111" s="420"/>
      <c r="AO111" s="420"/>
      <c r="AP111" s="420"/>
      <c r="AQ111" s="422"/>
      <c r="AR111" s="422"/>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91"/>
      <c r="AC112" s="5"/>
      <c r="AD112" s="392" t="str">
        <f t="shared" si="14"/>
        <v/>
      </c>
      <c r="AH112" s="419">
        <v>32</v>
      </c>
      <c r="AI112" s="420">
        <v>50</v>
      </c>
      <c r="AJ112" s="421">
        <v>0.6</v>
      </c>
      <c r="AK112" s="420" t="str">
        <f t="shared" si="11"/>
        <v/>
      </c>
      <c r="AL112" s="420" t="str">
        <f t="shared" si="12"/>
        <v/>
      </c>
      <c r="AM112" s="420"/>
      <c r="AN112" s="420"/>
      <c r="AO112" s="420"/>
      <c r="AP112" s="420"/>
      <c r="AQ112" s="422"/>
      <c r="AR112" s="422"/>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91"/>
      <c r="AC113" s="5"/>
      <c r="AD113" s="392" t="str">
        <f t="shared" si="14"/>
        <v/>
      </c>
      <c r="AH113" s="419">
        <v>32</v>
      </c>
      <c r="AI113" s="420">
        <v>50</v>
      </c>
      <c r="AJ113" s="421">
        <v>0.7</v>
      </c>
      <c r="AK113" s="420" t="str">
        <f t="shared" si="11"/>
        <v/>
      </c>
      <c r="AL113" s="420" t="str">
        <f t="shared" si="12"/>
        <v/>
      </c>
      <c r="AM113" s="420"/>
      <c r="AN113" s="420"/>
      <c r="AO113" s="420"/>
      <c r="AP113" s="420"/>
      <c r="AQ113" s="422"/>
      <c r="AR113" s="422"/>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91"/>
      <c r="AC114" s="5"/>
      <c r="AD114" s="392" t="str">
        <f t="shared" si="14"/>
        <v/>
      </c>
      <c r="AH114" s="419">
        <v>32</v>
      </c>
      <c r="AI114" s="420">
        <v>50</v>
      </c>
      <c r="AJ114" s="421">
        <v>0.7</v>
      </c>
      <c r="AK114" s="420" t="str">
        <f t="shared" si="11"/>
        <v/>
      </c>
      <c r="AL114" s="420" t="str">
        <f t="shared" si="12"/>
        <v/>
      </c>
      <c r="AM114" s="420"/>
      <c r="AN114" s="420"/>
      <c r="AO114" s="420"/>
      <c r="AP114" s="420"/>
      <c r="AQ114" s="422"/>
      <c r="AR114" s="422"/>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91"/>
      <c r="AC115" s="5"/>
      <c r="AD115" s="392" t="str">
        <f t="shared" ref="AD115:AD120" si="15">IF(R426="","",R426)</f>
        <v/>
      </c>
      <c r="AH115" s="209">
        <v>34</v>
      </c>
      <c r="AI115" s="121">
        <v>50</v>
      </c>
      <c r="AJ115" s="234">
        <v>0</v>
      </c>
      <c r="AK115" s="121" t="str">
        <f t="shared" si="11"/>
        <v/>
      </c>
      <c r="AL115" s="121" t="str">
        <f t="shared" si="12"/>
        <v/>
      </c>
      <c r="AM115" s="121"/>
      <c r="AN115" s="121"/>
      <c r="AO115" s="121"/>
      <c r="AP115" s="121"/>
      <c r="AQ115" s="245"/>
      <c r="AR115" s="245"/>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91"/>
      <c r="AC116" s="5"/>
      <c r="AD116" s="392" t="str">
        <f t="shared" si="15"/>
        <v/>
      </c>
      <c r="AH116" s="419">
        <v>34</v>
      </c>
      <c r="AI116" s="420">
        <v>50</v>
      </c>
      <c r="AJ116" s="421">
        <v>0</v>
      </c>
      <c r="AK116" s="420" t="str">
        <f t="shared" si="11"/>
        <v/>
      </c>
      <c r="AL116" s="420" t="str">
        <f t="shared" si="12"/>
        <v/>
      </c>
      <c r="AM116" s="420"/>
      <c r="AN116" s="420"/>
      <c r="AO116" s="420"/>
      <c r="AP116" s="420"/>
      <c r="AQ116" s="422"/>
      <c r="AR116" s="422"/>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91"/>
      <c r="AC117" s="5"/>
      <c r="AD117" s="392" t="str">
        <f t="shared" si="15"/>
        <v/>
      </c>
      <c r="AH117" s="419">
        <v>34</v>
      </c>
      <c r="AI117" s="420">
        <v>50</v>
      </c>
      <c r="AJ117" s="421">
        <v>0.5</v>
      </c>
      <c r="AK117" s="420" t="str">
        <f t="shared" si="11"/>
        <v/>
      </c>
      <c r="AL117" s="420" t="str">
        <f t="shared" si="12"/>
        <v/>
      </c>
      <c r="AM117" s="420"/>
      <c r="AN117" s="420"/>
      <c r="AO117" s="420"/>
      <c r="AP117" s="420"/>
      <c r="AQ117" s="422"/>
      <c r="AR117" s="422"/>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91"/>
      <c r="AC118" s="5"/>
      <c r="AD118" s="392" t="str">
        <f t="shared" si="15"/>
        <v/>
      </c>
      <c r="AH118" s="419">
        <v>34</v>
      </c>
      <c r="AI118" s="420">
        <v>50</v>
      </c>
      <c r="AJ118" s="421">
        <v>0.5</v>
      </c>
      <c r="AK118" s="420" t="str">
        <f t="shared" si="11"/>
        <v/>
      </c>
      <c r="AL118" s="420" t="str">
        <f t="shared" si="12"/>
        <v/>
      </c>
      <c r="AM118" s="420"/>
      <c r="AN118" s="420"/>
      <c r="AO118" s="420"/>
      <c r="AP118" s="420"/>
      <c r="AQ118" s="422"/>
      <c r="AR118" s="422"/>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91"/>
      <c r="AC119" s="5"/>
      <c r="AD119" s="392" t="str">
        <f t="shared" si="15"/>
        <v/>
      </c>
      <c r="AH119" s="419">
        <v>34</v>
      </c>
      <c r="AI119" s="420">
        <v>50</v>
      </c>
      <c r="AJ119" s="421">
        <v>0.6</v>
      </c>
      <c r="AK119" s="420" t="str">
        <f t="shared" si="11"/>
        <v/>
      </c>
      <c r="AL119" s="420" t="str">
        <f t="shared" si="12"/>
        <v/>
      </c>
      <c r="AM119" s="420"/>
      <c r="AN119" s="420"/>
      <c r="AO119" s="420"/>
      <c r="AP119" s="420"/>
      <c r="AQ119" s="422"/>
      <c r="AR119" s="422"/>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91"/>
      <c r="AC120" s="5"/>
      <c r="AD120" s="392" t="str">
        <f t="shared" si="15"/>
        <v/>
      </c>
      <c r="AH120" s="419">
        <v>34</v>
      </c>
      <c r="AI120" s="420">
        <v>50</v>
      </c>
      <c r="AJ120" s="421">
        <v>0.6</v>
      </c>
      <c r="AK120" s="420" t="str">
        <f t="shared" si="11"/>
        <v/>
      </c>
      <c r="AL120" s="420" t="str">
        <f t="shared" si="12"/>
        <v/>
      </c>
      <c r="AM120" s="420"/>
      <c r="AN120" s="420"/>
      <c r="AO120" s="420"/>
      <c r="AP120" s="420"/>
      <c r="AQ120" s="422"/>
      <c r="AR120" s="422"/>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91"/>
      <c r="AC121" s="5"/>
      <c r="AD121" s="392" t="str">
        <f t="shared" ref="AD121:AD126" si="16">IF(T426="","",T426)</f>
        <v/>
      </c>
      <c r="AH121" s="419">
        <v>34</v>
      </c>
      <c r="AI121" s="420">
        <v>50</v>
      </c>
      <c r="AJ121" s="421">
        <v>0.7</v>
      </c>
      <c r="AK121" s="420" t="str">
        <f t="shared" si="11"/>
        <v/>
      </c>
      <c r="AL121" s="420" t="str">
        <f t="shared" si="12"/>
        <v/>
      </c>
      <c r="AM121" s="420"/>
      <c r="AN121" s="420"/>
      <c r="AO121" s="420"/>
      <c r="AP121" s="420"/>
      <c r="AQ121" s="422"/>
      <c r="AR121" s="422"/>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91"/>
      <c r="AC122" s="5"/>
      <c r="AD122" s="392" t="str">
        <f t="shared" si="16"/>
        <v/>
      </c>
      <c r="AH122" s="419">
        <v>34</v>
      </c>
      <c r="AI122" s="420">
        <v>50</v>
      </c>
      <c r="AJ122" s="421">
        <v>0.7</v>
      </c>
      <c r="AK122" s="420" t="str">
        <f t="shared" si="11"/>
        <v/>
      </c>
      <c r="AL122" s="420" t="str">
        <f t="shared" si="12"/>
        <v/>
      </c>
      <c r="AM122" s="420"/>
      <c r="AN122" s="420"/>
      <c r="AO122" s="420"/>
      <c r="AP122" s="420"/>
      <c r="AQ122" s="422"/>
      <c r="AR122" s="422"/>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91"/>
      <c r="AC123" s="5"/>
      <c r="AD123" s="392" t="str">
        <f t="shared" si="16"/>
        <v/>
      </c>
      <c r="AH123" s="209">
        <v>38</v>
      </c>
      <c r="AI123" s="121">
        <v>50</v>
      </c>
      <c r="AJ123" s="234">
        <v>0</v>
      </c>
      <c r="AK123" s="121" t="str">
        <f t="shared" si="11"/>
        <v/>
      </c>
      <c r="AL123" s="121" t="str">
        <f t="shared" si="12"/>
        <v/>
      </c>
      <c r="AM123" s="121"/>
      <c r="AN123" s="121"/>
      <c r="AO123" s="121"/>
      <c r="AP123" s="121"/>
      <c r="AQ123" s="245"/>
      <c r="AR123" s="245"/>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91"/>
      <c r="AC124" s="5"/>
      <c r="AD124" s="392" t="str">
        <f t="shared" si="16"/>
        <v/>
      </c>
      <c r="AH124" s="419">
        <v>38</v>
      </c>
      <c r="AI124" s="420">
        <v>50</v>
      </c>
      <c r="AJ124" s="421">
        <v>0</v>
      </c>
      <c r="AK124" s="420" t="str">
        <f t="shared" si="11"/>
        <v/>
      </c>
      <c r="AL124" s="420" t="str">
        <f t="shared" si="12"/>
        <v/>
      </c>
      <c r="AM124" s="420"/>
      <c r="AN124" s="420"/>
      <c r="AO124" s="420"/>
      <c r="AP124" s="420"/>
      <c r="AQ124" s="422"/>
      <c r="AR124" s="422"/>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91"/>
      <c r="AC125" s="5"/>
      <c r="AD125" s="392" t="str">
        <f t="shared" si="16"/>
        <v/>
      </c>
      <c r="AH125" s="419">
        <v>38</v>
      </c>
      <c r="AI125" s="420">
        <v>50</v>
      </c>
      <c r="AJ125" s="421">
        <v>0.6</v>
      </c>
      <c r="AK125" s="420" t="str">
        <f t="shared" si="11"/>
        <v/>
      </c>
      <c r="AL125" s="420" t="str">
        <f t="shared" si="12"/>
        <v/>
      </c>
      <c r="AM125" s="420"/>
      <c r="AN125" s="420"/>
      <c r="AO125" s="420"/>
      <c r="AP125" s="420"/>
      <c r="AQ125" s="422"/>
      <c r="AR125" s="422"/>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91"/>
      <c r="AC126" s="5"/>
      <c r="AD126" s="392" t="str">
        <f t="shared" si="16"/>
        <v/>
      </c>
      <c r="AH126" s="419">
        <v>38</v>
      </c>
      <c r="AI126" s="420">
        <v>50</v>
      </c>
      <c r="AJ126" s="421">
        <v>0.6</v>
      </c>
      <c r="AK126" s="420" t="str">
        <f t="shared" si="11"/>
        <v/>
      </c>
      <c r="AL126" s="420" t="str">
        <f t="shared" si="12"/>
        <v/>
      </c>
      <c r="AM126" s="420"/>
      <c r="AN126" s="420"/>
      <c r="AO126" s="420"/>
      <c r="AP126" s="420"/>
      <c r="AQ126" s="422"/>
      <c r="AR126" s="422"/>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419">
        <v>38</v>
      </c>
      <c r="AI127" s="420">
        <v>50</v>
      </c>
      <c r="AJ127" s="421">
        <v>0.7</v>
      </c>
      <c r="AK127" s="420" t="str">
        <f t="shared" si="11"/>
        <v/>
      </c>
      <c r="AL127" s="420" t="str">
        <f t="shared" si="12"/>
        <v/>
      </c>
      <c r="AM127" s="420"/>
      <c r="AN127" s="420"/>
      <c r="AO127" s="420"/>
      <c r="AP127" s="420"/>
      <c r="AQ127" s="422"/>
      <c r="AR127" s="422"/>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91"/>
      <c r="AC128" s="5"/>
      <c r="AD128" s="398" t="str">
        <f>IF(T441="","",T441)</f>
        <v/>
      </c>
      <c r="AH128" s="419">
        <v>38</v>
      </c>
      <c r="AI128" s="420">
        <v>50</v>
      </c>
      <c r="AJ128" s="421">
        <v>0.7</v>
      </c>
      <c r="AK128" s="420" t="str">
        <f t="shared" si="11"/>
        <v/>
      </c>
      <c r="AL128" s="420" t="str">
        <f t="shared" si="12"/>
        <v/>
      </c>
      <c r="AM128" s="420"/>
      <c r="AN128" s="420"/>
      <c r="AO128" s="420"/>
      <c r="AP128" s="420"/>
      <c r="AQ128" s="422"/>
      <c r="AR128" s="422"/>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91"/>
      <c r="AC129" s="5"/>
      <c r="AD129" s="392" t="str">
        <f>IF(T442="","",T442)</f>
        <v/>
      </c>
      <c r="AH129" s="419">
        <v>38</v>
      </c>
      <c r="AI129" s="420">
        <v>50</v>
      </c>
      <c r="AJ129" s="421">
        <v>0.8</v>
      </c>
      <c r="AK129" s="420" t="str">
        <f t="shared" si="11"/>
        <v/>
      </c>
      <c r="AL129" s="420" t="str">
        <f t="shared" si="12"/>
        <v/>
      </c>
      <c r="AM129" s="420"/>
      <c r="AN129" s="420"/>
      <c r="AO129" s="420"/>
      <c r="AP129" s="420"/>
      <c r="AQ129" s="422"/>
      <c r="AR129" s="422"/>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423">
        <v>38</v>
      </c>
      <c r="AI130" s="424">
        <v>50</v>
      </c>
      <c r="AJ130" s="425">
        <v>0.8</v>
      </c>
      <c r="AK130" s="424" t="str">
        <f t="shared" si="11"/>
        <v/>
      </c>
      <c r="AL130" s="424" t="str">
        <f t="shared" si="12"/>
        <v/>
      </c>
      <c r="AM130" s="424"/>
      <c r="AN130" s="424"/>
      <c r="AO130" s="424"/>
      <c r="AP130" s="424"/>
      <c r="AQ130" s="426"/>
      <c r="AR130" s="426"/>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99"/>
      <c r="AC131" s="400" t="str">
        <f>IF(AB131&lt;&gt;AD131,"Change","")</f>
        <v/>
      </c>
      <c r="AD131" s="401"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402"/>
      <c r="AC132" s="47"/>
      <c r="AD132" s="402"/>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99"/>
      <c r="AC133" s="400" t="str">
        <f>IF(AB133&lt;&gt;AD133,"Change","")</f>
        <v/>
      </c>
      <c r="AD133" s="401"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402"/>
      <c r="AC134" s="47"/>
      <c r="AD134" s="402"/>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99"/>
      <c r="AC135" s="400" t="str">
        <f>IF(AB135&lt;&gt;AD135,"Change","")</f>
        <v/>
      </c>
      <c r="AD135" s="401"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402"/>
      <c r="AC136" s="10"/>
      <c r="AD136" s="402"/>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99"/>
      <c r="AC137" s="400" t="str">
        <f>IF(AB137&lt;&gt;AD137,"Change","")</f>
        <v/>
      </c>
      <c r="AD137" s="401"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402"/>
      <c r="AC138" s="10"/>
      <c r="AD138" s="402"/>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99"/>
      <c r="AC139" s="400" t="str">
        <f>IF(AB139&lt;&gt;AD139,"Change","")</f>
        <v/>
      </c>
      <c r="AD139" s="401"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402"/>
      <c r="AC140" s="10"/>
      <c r="AD140" s="402"/>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99"/>
      <c r="AC141" s="400" t="str">
        <f>IF(AB141&lt;&gt;AD141,"Change","")</f>
        <v/>
      </c>
      <c r="AD141" s="401"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402"/>
      <c r="AC142" s="10"/>
      <c r="AD142" s="402"/>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99"/>
      <c r="AC143" s="400" t="str">
        <f>IF(AB143&lt;&gt;AD143,"Change","")</f>
        <v/>
      </c>
      <c r="AD143" s="401"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402"/>
      <c r="AC144" s="10"/>
      <c r="AD144" s="402"/>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99"/>
      <c r="AC145" s="400" t="str">
        <f>IF(AB145&lt;&gt;AD145,"Change","")</f>
        <v/>
      </c>
      <c r="AD145" s="401"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402"/>
      <c r="AC146" s="10"/>
      <c r="AD146" s="403"/>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99"/>
      <c r="AC147" s="400" t="str">
        <f>IF(AB147&lt;&gt;AD147,"Change","")</f>
        <v/>
      </c>
      <c r="AD147" s="401"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15" t="s">
        <v>187</v>
      </c>
      <c r="Q150" s="615"/>
      <c r="R150" s="615"/>
      <c r="S150" s="615"/>
      <c r="T150" s="133"/>
      <c r="U150" s="615" t="s">
        <v>188</v>
      </c>
      <c r="V150" s="615"/>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16" t="s">
        <v>193</v>
      </c>
      <c r="V151" s="616"/>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17" t="str">
        <f>IF(OR(R149=2,R149=3),"NA",IF(OR(P152="",Q152="",R152="",S152=""),"",AVERAGE(P152:S152)))</f>
        <v/>
      </c>
      <c r="V152" s="617"/>
      <c r="W152" s="5"/>
      <c r="X152" s="41" t="s">
        <v>180</v>
      </c>
      <c r="Y152" s="569"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18" t="s">
        <v>196</v>
      </c>
      <c r="Q156" s="619" t="s">
        <v>197</v>
      </c>
      <c r="R156" s="619"/>
      <c r="S156" s="619"/>
      <c r="T156" s="142" t="s">
        <v>197</v>
      </c>
      <c r="U156" s="620"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18" t="s">
        <v>196</v>
      </c>
      <c r="Q157" s="142" t="s">
        <v>199</v>
      </c>
      <c r="R157" s="143" t="s">
        <v>200</v>
      </c>
      <c r="S157" s="143" t="s">
        <v>201</v>
      </c>
      <c r="T157" s="142" t="s">
        <v>202</v>
      </c>
      <c r="U157" s="620"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572"/>
      <c r="T159" s="572"/>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18" t="s">
        <v>209</v>
      </c>
      <c r="Q164" s="618"/>
      <c r="R164" s="618"/>
      <c r="S164" s="618"/>
      <c r="T164" s="618"/>
      <c r="U164" s="618"/>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18" t="s">
        <v>196</v>
      </c>
      <c r="Q165" s="621" t="s">
        <v>197</v>
      </c>
      <c r="R165" s="621"/>
      <c r="S165" s="621"/>
      <c r="T165" s="143" t="s">
        <v>197</v>
      </c>
      <c r="U165" s="620"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18" t="s">
        <v>196</v>
      </c>
      <c r="Q166" s="143" t="s">
        <v>199</v>
      </c>
      <c r="R166" s="143" t="s">
        <v>200</v>
      </c>
      <c r="S166" s="143" t="s">
        <v>201</v>
      </c>
      <c r="T166" s="143" t="s">
        <v>202</v>
      </c>
      <c r="U166" s="620"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159" t="str">
        <f t="shared" ref="P167:U170" si="22">IF(OR(P158="",$P$155=""),"",P158/$P$155)</f>
        <v/>
      </c>
      <c r="Q167" s="160" t="str">
        <f t="shared" si="22"/>
        <v/>
      </c>
      <c r="R167" s="160" t="str">
        <f t="shared" si="22"/>
        <v/>
      </c>
      <c r="S167" s="160" t="str">
        <f t="shared" si="22"/>
        <v/>
      </c>
      <c r="T167" s="160" t="str">
        <f t="shared" si="22"/>
        <v/>
      </c>
      <c r="U167" s="161" t="str">
        <f t="shared" si="22"/>
        <v/>
      </c>
      <c r="V167" s="77"/>
      <c r="W167" s="77"/>
      <c r="X167" s="77"/>
      <c r="Y167" s="139"/>
    </row>
    <row r="168" spans="1:25">
      <c r="A168" s="1">
        <v>32</v>
      </c>
      <c r="B168" s="39"/>
      <c r="C168" s="5"/>
      <c r="D168" s="10"/>
      <c r="E168" s="162" t="str">
        <f>IF(LEN(Q145)&lt;=135,"",IF(LEN(Q145)&lt;=260,RIGHT(Q145,LEN(Q145)-SEARCH(" ",Q145,125)),MID(Q145,SEARCH(" ",Q145,130),IF(LEN(Q145)&lt;=265,LEN(Q145),SEARCH(" ",Q145,255)-SEARCH(" ",Q145,130)))))</f>
        <v/>
      </c>
      <c r="F168" s="163"/>
      <c r="G168" s="163"/>
      <c r="H168" s="163"/>
      <c r="I168" s="163"/>
      <c r="J168" s="163"/>
      <c r="K168" s="163"/>
      <c r="L168" s="163"/>
      <c r="M168" s="164"/>
      <c r="N168" s="5"/>
      <c r="O168" s="138" t="s">
        <v>205</v>
      </c>
      <c r="P168" s="165" t="str">
        <f t="shared" si="22"/>
        <v/>
      </c>
      <c r="Q168" s="166" t="str">
        <f t="shared" si="22"/>
        <v/>
      </c>
      <c r="R168" s="166" t="str">
        <f t="shared" si="22"/>
        <v/>
      </c>
      <c r="S168" s="166" t="str">
        <f t="shared" si="22"/>
        <v/>
      </c>
      <c r="T168" s="166" t="str">
        <f t="shared" si="22"/>
        <v/>
      </c>
      <c r="U168" s="167" t="str">
        <f t="shared" si="22"/>
        <v/>
      </c>
      <c r="V168" s="77"/>
      <c r="W168" s="77"/>
      <c r="X168" s="77"/>
      <c r="Y168" s="139"/>
    </row>
    <row r="169" spans="1:25">
      <c r="A169" s="1">
        <v>33</v>
      </c>
      <c r="B169" s="39"/>
      <c r="C169" s="5"/>
      <c r="D169" s="10"/>
      <c r="E169" s="162" t="str">
        <f>IF(LEN(Q145)&lt;=265,"",RIGHT(Q145,LEN(Q145)-SEARCH(" ",Q145,255)))</f>
        <v/>
      </c>
      <c r="F169" s="163"/>
      <c r="G169" s="163"/>
      <c r="H169" s="163"/>
      <c r="I169" s="163"/>
      <c r="J169" s="163"/>
      <c r="K169" s="163"/>
      <c r="L169" s="163"/>
      <c r="M169" s="164"/>
      <c r="N169" s="5"/>
      <c r="O169" s="138" t="s">
        <v>206</v>
      </c>
      <c r="P169" s="165" t="str">
        <f t="shared" si="22"/>
        <v/>
      </c>
      <c r="Q169" s="166" t="str">
        <f t="shared" si="22"/>
        <v/>
      </c>
      <c r="R169" s="166" t="str">
        <f t="shared" si="22"/>
        <v/>
      </c>
      <c r="S169" s="166" t="str">
        <f t="shared" si="22"/>
        <v/>
      </c>
      <c r="T169" s="166" t="str">
        <f t="shared" si="22"/>
        <v/>
      </c>
      <c r="U169" s="167"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168" t="str">
        <f t="shared" si="22"/>
        <v/>
      </c>
      <c r="Q170" s="169" t="str">
        <f t="shared" si="22"/>
        <v/>
      </c>
      <c r="R170" s="169" t="str">
        <f t="shared" si="22"/>
        <v/>
      </c>
      <c r="S170" s="169" t="str">
        <f t="shared" si="22"/>
        <v/>
      </c>
      <c r="T170" s="169" t="str">
        <f t="shared" si="22"/>
        <v/>
      </c>
      <c r="U170" s="170"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171" t="str">
        <f t="shared" ref="P171:U171" si="23">IF(OR(P167="",P168=""),"",ABS(P167)+ABS(P168))</f>
        <v/>
      </c>
      <c r="Q171" s="172" t="str">
        <f t="shared" si="23"/>
        <v/>
      </c>
      <c r="R171" s="172" t="str">
        <f t="shared" si="23"/>
        <v/>
      </c>
      <c r="S171" s="172" t="str">
        <f t="shared" si="23"/>
        <v/>
      </c>
      <c r="T171" s="172" t="str">
        <f t="shared" si="23"/>
        <v/>
      </c>
      <c r="U171" s="173" t="str">
        <f t="shared" si="23"/>
        <v/>
      </c>
      <c r="V171" s="77"/>
      <c r="W171" s="77"/>
      <c r="X171" s="77"/>
      <c r="Y171" s="139"/>
    </row>
    <row r="172" spans="1:25" ht="16.5" thickBot="1">
      <c r="A172" s="1">
        <v>36</v>
      </c>
      <c r="B172" s="39"/>
      <c r="C172" s="5"/>
      <c r="D172" s="615" t="s">
        <v>187</v>
      </c>
      <c r="E172" s="615"/>
      <c r="F172" s="615"/>
      <c r="G172" s="615"/>
      <c r="H172" s="133"/>
      <c r="I172" s="615" t="s">
        <v>188</v>
      </c>
      <c r="J172" s="615"/>
      <c r="K172" s="5"/>
      <c r="L172" s="5"/>
      <c r="M172" s="42"/>
      <c r="N172" s="5"/>
      <c r="O172" s="13" t="s">
        <v>212</v>
      </c>
      <c r="P172" s="174" t="str">
        <f t="shared" ref="P172:U172" si="24">IF(OR(P169="",P170=""),"",ABS(P169)+ABS(P170))</f>
        <v/>
      </c>
      <c r="Q172" s="175" t="str">
        <f t="shared" si="24"/>
        <v/>
      </c>
      <c r="R172" s="175" t="str">
        <f t="shared" si="24"/>
        <v/>
      </c>
      <c r="S172" s="175" t="str">
        <f t="shared" si="24"/>
        <v/>
      </c>
      <c r="T172" s="175" t="str">
        <f t="shared" si="24"/>
        <v/>
      </c>
      <c r="U172" s="176" t="str">
        <f t="shared" si="24"/>
        <v/>
      </c>
      <c r="V172" s="77"/>
      <c r="W172" s="77"/>
      <c r="X172" s="77"/>
      <c r="Y172" s="139"/>
    </row>
    <row r="173" spans="1:25" ht="16.5" thickBot="1">
      <c r="A173" s="1">
        <v>37</v>
      </c>
      <c r="B173" s="39"/>
      <c r="C173" s="5"/>
      <c r="D173" s="134" t="s">
        <v>189</v>
      </c>
      <c r="E173" s="134" t="s">
        <v>190</v>
      </c>
      <c r="F173" s="134" t="s">
        <v>191</v>
      </c>
      <c r="G173" s="135" t="s">
        <v>192</v>
      </c>
      <c r="H173" s="133"/>
      <c r="I173" s="616" t="s">
        <v>193</v>
      </c>
      <c r="J173" s="616"/>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77" t="str">
        <f>IF(P152="","",P152)</f>
        <v/>
      </c>
      <c r="E174" s="177" t="str">
        <f>IF(Q152="","",Q152)</f>
        <v/>
      </c>
      <c r="F174" s="177" t="str">
        <f>IF(R152="","",R152)</f>
        <v/>
      </c>
      <c r="G174" s="178" t="str">
        <f>IF(S152="","",S152)</f>
        <v/>
      </c>
      <c r="H174" s="133"/>
      <c r="I174" s="623" t="str">
        <f>IF(U152="","",U152)</f>
        <v/>
      </c>
      <c r="J174" s="623"/>
      <c r="K174" s="5"/>
      <c r="L174" s="41" t="s">
        <v>180</v>
      </c>
      <c r="M174" s="571"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79" t="s">
        <v>195</v>
      </c>
      <c r="D178" s="47"/>
      <c r="E178" s="5"/>
      <c r="F178" s="5"/>
      <c r="G178" s="5"/>
      <c r="H178" s="5"/>
      <c r="I178" s="5"/>
      <c r="J178" s="5"/>
      <c r="K178" s="5"/>
      <c r="L178" s="5"/>
      <c r="M178" s="42"/>
      <c r="N178" s="5"/>
      <c r="O178" s="13"/>
      <c r="P178" s="618" t="s">
        <v>196</v>
      </c>
      <c r="Q178" s="621" t="s">
        <v>197</v>
      </c>
      <c r="R178" s="621"/>
      <c r="S178" s="621"/>
      <c r="T178" s="143" t="s">
        <v>196</v>
      </c>
      <c r="U178" s="620" t="s">
        <v>198</v>
      </c>
      <c r="V178" s="77"/>
      <c r="W178" s="77"/>
      <c r="X178" s="77"/>
      <c r="Y178" s="139"/>
    </row>
    <row r="179" spans="1:25" ht="16.5" thickBot="1">
      <c r="A179" s="1">
        <v>43</v>
      </c>
      <c r="B179" s="39"/>
      <c r="C179" s="119">
        <f>IF(P155="","",P155)</f>
        <v>65</v>
      </c>
      <c r="D179" s="624" t="s">
        <v>219</v>
      </c>
      <c r="E179" s="624"/>
      <c r="F179" s="624"/>
      <c r="G179" s="624"/>
      <c r="H179" s="624"/>
      <c r="I179" s="624"/>
      <c r="J179" s="77"/>
      <c r="K179" s="77"/>
      <c r="L179" s="77"/>
      <c r="M179" s="42"/>
      <c r="N179" s="5"/>
      <c r="O179" s="13"/>
      <c r="P179" s="618" t="s">
        <v>196</v>
      </c>
      <c r="Q179" s="143" t="s">
        <v>199</v>
      </c>
      <c r="R179" s="143" t="s">
        <v>200</v>
      </c>
      <c r="S179" s="143" t="s">
        <v>201</v>
      </c>
      <c r="T179" s="143" t="s">
        <v>202</v>
      </c>
      <c r="U179" s="620" t="s">
        <v>196</v>
      </c>
      <c r="V179" s="77"/>
      <c r="W179" s="77"/>
      <c r="X179" s="77"/>
      <c r="Y179" s="139"/>
    </row>
    <row r="180" spans="1:25">
      <c r="A180" s="1">
        <v>44</v>
      </c>
      <c r="B180" s="39"/>
      <c r="C180" s="47"/>
      <c r="D180" s="618" t="s">
        <v>196</v>
      </c>
      <c r="E180" s="619" t="s">
        <v>197</v>
      </c>
      <c r="F180" s="619"/>
      <c r="G180" s="619"/>
      <c r="H180" s="142" t="s">
        <v>196</v>
      </c>
      <c r="I180" s="625" t="s">
        <v>198</v>
      </c>
      <c r="J180" s="77"/>
      <c r="K180" s="77"/>
      <c r="L180" s="77"/>
      <c r="M180" s="42"/>
      <c r="N180" s="5"/>
      <c r="O180" s="138" t="s">
        <v>204</v>
      </c>
      <c r="P180" s="180"/>
      <c r="Q180" s="181"/>
      <c r="R180" s="181"/>
      <c r="S180" s="181"/>
      <c r="T180" s="181"/>
      <c r="U180" s="147"/>
      <c r="V180" s="77"/>
      <c r="W180" s="77"/>
      <c r="X180" s="77"/>
      <c r="Y180" s="139"/>
    </row>
    <row r="181" spans="1:25">
      <c r="A181" s="1">
        <v>45</v>
      </c>
      <c r="B181" s="39"/>
      <c r="C181" s="47"/>
      <c r="D181" s="618" t="s">
        <v>196</v>
      </c>
      <c r="E181" s="142" t="s">
        <v>199</v>
      </c>
      <c r="F181" s="143" t="s">
        <v>200</v>
      </c>
      <c r="G181" s="143" t="s">
        <v>201</v>
      </c>
      <c r="H181" s="142" t="s">
        <v>202</v>
      </c>
      <c r="I181" s="625" t="s">
        <v>202</v>
      </c>
      <c r="J181" s="77"/>
      <c r="K181" s="77"/>
      <c r="L181" s="77"/>
      <c r="M181" s="42"/>
      <c r="N181" s="5"/>
      <c r="O181" s="138" t="s">
        <v>205</v>
      </c>
      <c r="P181" s="182"/>
      <c r="Q181" s="183"/>
      <c r="R181" s="183"/>
      <c r="S181" s="183"/>
      <c r="T181" s="184"/>
      <c r="U181" s="150"/>
      <c r="V181" s="77"/>
      <c r="W181" s="77"/>
      <c r="X181" s="77"/>
      <c r="Y181" s="139"/>
    </row>
    <row r="182" spans="1:25">
      <c r="A182" s="1">
        <v>46</v>
      </c>
      <c r="B182" s="39"/>
      <c r="C182" s="41" t="s">
        <v>204</v>
      </c>
      <c r="D182" s="185" t="str">
        <f t="shared" ref="D182:I187" si="25">IF(P167="","",P167)</f>
        <v/>
      </c>
      <c r="E182" s="186" t="str">
        <f t="shared" si="25"/>
        <v/>
      </c>
      <c r="F182" s="186" t="str">
        <f t="shared" si="25"/>
        <v/>
      </c>
      <c r="G182" s="186" t="str">
        <f t="shared" si="25"/>
        <v/>
      </c>
      <c r="H182" s="187" t="str">
        <f t="shared" si="25"/>
        <v/>
      </c>
      <c r="I182" s="188" t="str">
        <f t="shared" si="25"/>
        <v/>
      </c>
      <c r="J182" s="77"/>
      <c r="K182" s="77"/>
      <c r="L182" s="77"/>
      <c r="M182" s="42"/>
      <c r="N182" s="5"/>
      <c r="O182" s="138" t="s">
        <v>206</v>
      </c>
      <c r="P182" s="182"/>
      <c r="Q182" s="183"/>
      <c r="R182" s="183"/>
      <c r="S182" s="183"/>
      <c r="T182" s="183"/>
      <c r="U182" s="150"/>
      <c r="V182" s="77"/>
      <c r="W182" s="77"/>
      <c r="X182" s="77"/>
      <c r="Y182" s="139"/>
    </row>
    <row r="183" spans="1:25">
      <c r="A183" s="1">
        <v>47</v>
      </c>
      <c r="B183" s="39"/>
      <c r="C183" s="41" t="s">
        <v>205</v>
      </c>
      <c r="D183" s="185" t="str">
        <f t="shared" si="25"/>
        <v/>
      </c>
      <c r="E183" s="186" t="str">
        <f t="shared" si="25"/>
        <v/>
      </c>
      <c r="F183" s="186" t="str">
        <f t="shared" si="25"/>
        <v/>
      </c>
      <c r="G183" s="186" t="str">
        <f t="shared" si="25"/>
        <v/>
      </c>
      <c r="H183" s="187" t="str">
        <f t="shared" si="25"/>
        <v/>
      </c>
      <c r="I183" s="188" t="str">
        <f t="shared" si="25"/>
        <v/>
      </c>
      <c r="J183" s="77"/>
      <c r="K183" s="77"/>
      <c r="L183" s="77"/>
      <c r="M183" s="42"/>
      <c r="N183" s="5"/>
      <c r="O183" s="138" t="s">
        <v>207</v>
      </c>
      <c r="P183" s="182"/>
      <c r="Q183" s="183"/>
      <c r="R183" s="183"/>
      <c r="S183" s="183"/>
      <c r="T183" s="183"/>
      <c r="U183" s="150"/>
      <c r="V183" s="77"/>
      <c r="W183" s="77"/>
      <c r="X183" s="77"/>
      <c r="Y183" s="139"/>
    </row>
    <row r="184" spans="1:25" ht="16.5" thickBot="1">
      <c r="A184" s="1">
        <v>48</v>
      </c>
      <c r="B184" s="39"/>
      <c r="C184" s="41" t="s">
        <v>206</v>
      </c>
      <c r="D184" s="185" t="str">
        <f t="shared" si="25"/>
        <v/>
      </c>
      <c r="E184" s="186" t="str">
        <f t="shared" si="25"/>
        <v/>
      </c>
      <c r="F184" s="186" t="str">
        <f t="shared" si="25"/>
        <v/>
      </c>
      <c r="G184" s="186" t="str">
        <f t="shared" si="25"/>
        <v/>
      </c>
      <c r="H184" s="187" t="str">
        <f t="shared" si="25"/>
        <v/>
      </c>
      <c r="I184" s="188" t="str">
        <f t="shared" si="25"/>
        <v/>
      </c>
      <c r="J184" s="77"/>
      <c r="K184" s="77"/>
      <c r="L184" s="77"/>
      <c r="M184" s="42"/>
      <c r="N184" s="5"/>
      <c r="O184" s="138" t="s">
        <v>220</v>
      </c>
      <c r="P184" s="189"/>
      <c r="Q184" s="190"/>
      <c r="R184" s="190"/>
      <c r="S184" s="190"/>
      <c r="T184" s="190"/>
      <c r="U184" s="155"/>
      <c r="V184" s="77"/>
      <c r="W184" s="77"/>
      <c r="X184" s="77"/>
      <c r="Y184" s="139"/>
    </row>
    <row r="185" spans="1:25" ht="16.5" thickBot="1">
      <c r="A185" s="1">
        <v>49</v>
      </c>
      <c r="B185" s="39"/>
      <c r="C185" s="41" t="s">
        <v>207</v>
      </c>
      <c r="D185" s="185" t="str">
        <f t="shared" si="25"/>
        <v/>
      </c>
      <c r="E185" s="186" t="str">
        <f t="shared" si="25"/>
        <v/>
      </c>
      <c r="F185" s="186" t="str">
        <f t="shared" si="25"/>
        <v/>
      </c>
      <c r="G185" s="186" t="str">
        <f t="shared" si="25"/>
        <v/>
      </c>
      <c r="H185" s="187" t="str">
        <f t="shared" si="25"/>
        <v/>
      </c>
      <c r="I185" s="188"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171" t="str">
        <f t="shared" si="25"/>
        <v/>
      </c>
      <c r="E186" s="172" t="str">
        <f t="shared" si="25"/>
        <v/>
      </c>
      <c r="F186" s="172" t="str">
        <f t="shared" si="25"/>
        <v/>
      </c>
      <c r="G186" s="172" t="str">
        <f t="shared" si="25"/>
        <v/>
      </c>
      <c r="H186" s="191" t="str">
        <f t="shared" si="25"/>
        <v/>
      </c>
      <c r="I186" s="173"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174" t="str">
        <f t="shared" si="25"/>
        <v/>
      </c>
      <c r="E187" s="175" t="str">
        <f t="shared" si="25"/>
        <v/>
      </c>
      <c r="F187" s="175" t="str">
        <f t="shared" si="25"/>
        <v/>
      </c>
      <c r="G187" s="175" t="str">
        <f t="shared" si="25"/>
        <v/>
      </c>
      <c r="H187" s="192" t="str">
        <f t="shared" si="25"/>
        <v/>
      </c>
      <c r="I187" s="176" t="str">
        <f t="shared" si="25"/>
        <v/>
      </c>
      <c r="J187" s="5"/>
      <c r="K187" s="5"/>
      <c r="L187" s="5"/>
      <c r="M187" s="42"/>
      <c r="N187" s="5"/>
      <c r="O187" s="156"/>
      <c r="P187" s="626" t="s">
        <v>209</v>
      </c>
      <c r="Q187" s="626"/>
      <c r="R187" s="626"/>
      <c r="S187" s="626"/>
      <c r="T187" s="626"/>
      <c r="U187" s="626"/>
      <c r="V187" s="77"/>
      <c r="W187" s="77"/>
      <c r="X187" s="77"/>
      <c r="Y187" s="139"/>
    </row>
    <row r="188" spans="1:25" ht="16.5" thickBot="1">
      <c r="A188" s="1">
        <v>52</v>
      </c>
      <c r="B188" s="39"/>
      <c r="C188" s="41" t="s">
        <v>180</v>
      </c>
      <c r="D188" s="193" t="str">
        <f t="shared" ref="D188:I188" si="26">IF(OR(D186="",D187=""),"",IF(OR(D186&gt;0.02,D187&gt;0.02),"NO","YES"))</f>
        <v/>
      </c>
      <c r="E188" s="194" t="str">
        <f t="shared" si="26"/>
        <v/>
      </c>
      <c r="F188" s="194" t="str">
        <f t="shared" si="26"/>
        <v/>
      </c>
      <c r="G188" s="194" t="str">
        <f t="shared" si="26"/>
        <v/>
      </c>
      <c r="H188" s="195" t="str">
        <f t="shared" si="26"/>
        <v/>
      </c>
      <c r="I188" s="196" t="str">
        <f t="shared" si="26"/>
        <v/>
      </c>
      <c r="J188" s="5"/>
      <c r="K188" s="5"/>
      <c r="L188" s="5"/>
      <c r="M188" s="42"/>
      <c r="N188" s="5"/>
      <c r="O188" s="156"/>
      <c r="P188" s="618" t="s">
        <v>196</v>
      </c>
      <c r="Q188" s="621" t="s">
        <v>197</v>
      </c>
      <c r="R188" s="621"/>
      <c r="S188" s="621"/>
      <c r="T188" s="143" t="s">
        <v>196</v>
      </c>
      <c r="U188" s="620" t="s">
        <v>198</v>
      </c>
      <c r="V188" s="77"/>
      <c r="W188" s="77"/>
      <c r="X188" s="77"/>
      <c r="Y188" s="139"/>
    </row>
    <row r="189" spans="1:25" ht="16.5" thickBot="1">
      <c r="A189" s="1">
        <v>53</v>
      </c>
      <c r="B189" s="197"/>
      <c r="C189" s="47"/>
      <c r="D189" s="624" t="s">
        <v>224</v>
      </c>
      <c r="E189" s="624"/>
      <c r="F189" s="624"/>
      <c r="G189" s="624"/>
      <c r="H189" s="624"/>
      <c r="I189" s="624"/>
      <c r="J189" s="77"/>
      <c r="K189" s="77"/>
      <c r="L189" s="77"/>
      <c r="M189" s="78"/>
      <c r="N189" s="5"/>
      <c r="O189" s="156"/>
      <c r="P189" s="618" t="s">
        <v>196</v>
      </c>
      <c r="Q189" s="143" t="s">
        <v>199</v>
      </c>
      <c r="R189" s="143" t="s">
        <v>200</v>
      </c>
      <c r="S189" s="143" t="s">
        <v>201</v>
      </c>
      <c r="T189" s="143" t="s">
        <v>202</v>
      </c>
      <c r="U189" s="620"/>
      <c r="V189" s="77"/>
      <c r="W189" s="77"/>
      <c r="X189" s="77"/>
      <c r="Y189" s="139"/>
    </row>
    <row r="190" spans="1:25">
      <c r="A190" s="1">
        <v>54</v>
      </c>
      <c r="B190" s="197"/>
      <c r="C190" s="41" t="s">
        <v>204</v>
      </c>
      <c r="D190" s="185" t="str">
        <f t="shared" ref="D190:I194" si="27">IF(P190="","",P190)</f>
        <v/>
      </c>
      <c r="E190" s="186" t="str">
        <f t="shared" si="27"/>
        <v/>
      </c>
      <c r="F190" s="186" t="str">
        <f t="shared" si="27"/>
        <v/>
      </c>
      <c r="G190" s="186" t="str">
        <f t="shared" si="27"/>
        <v/>
      </c>
      <c r="H190" s="187" t="str">
        <f t="shared" si="27"/>
        <v/>
      </c>
      <c r="I190" s="188" t="str">
        <f t="shared" si="27"/>
        <v/>
      </c>
      <c r="J190" s="77"/>
      <c r="K190" s="77"/>
      <c r="L190" s="77"/>
      <c r="M190" s="78"/>
      <c r="N190" s="5"/>
      <c r="O190" s="138" t="s">
        <v>204</v>
      </c>
      <c r="P190" s="159" t="str">
        <f t="shared" ref="P190:U194" si="28">IF(OR(P180="",$P$155=""),"",P180/$P$155)</f>
        <v/>
      </c>
      <c r="Q190" s="160" t="str">
        <f t="shared" si="28"/>
        <v/>
      </c>
      <c r="R190" s="160" t="str">
        <f t="shared" si="28"/>
        <v/>
      </c>
      <c r="S190" s="160" t="str">
        <f t="shared" si="28"/>
        <v/>
      </c>
      <c r="T190" s="160" t="str">
        <f t="shared" si="28"/>
        <v/>
      </c>
      <c r="U190" s="161" t="str">
        <f t="shared" si="28"/>
        <v/>
      </c>
      <c r="V190" s="77"/>
      <c r="W190" s="77"/>
      <c r="X190" s="77"/>
      <c r="Y190" s="139"/>
    </row>
    <row r="191" spans="1:25">
      <c r="A191" s="1">
        <v>55</v>
      </c>
      <c r="B191" s="197"/>
      <c r="C191" s="41" t="s">
        <v>205</v>
      </c>
      <c r="D191" s="185" t="str">
        <f t="shared" si="27"/>
        <v/>
      </c>
      <c r="E191" s="186" t="str">
        <f t="shared" si="27"/>
        <v/>
      </c>
      <c r="F191" s="186" t="str">
        <f t="shared" si="27"/>
        <v/>
      </c>
      <c r="G191" s="186" t="str">
        <f t="shared" si="27"/>
        <v/>
      </c>
      <c r="H191" s="187" t="str">
        <f t="shared" si="27"/>
        <v/>
      </c>
      <c r="I191" s="188" t="str">
        <f t="shared" si="27"/>
        <v/>
      </c>
      <c r="J191" s="77"/>
      <c r="K191" s="77"/>
      <c r="L191" s="77"/>
      <c r="M191" s="78"/>
      <c r="N191" s="5"/>
      <c r="O191" s="138" t="s">
        <v>205</v>
      </c>
      <c r="P191" s="165" t="str">
        <f t="shared" si="28"/>
        <v/>
      </c>
      <c r="Q191" s="166" t="str">
        <f t="shared" si="28"/>
        <v/>
      </c>
      <c r="R191" s="166" t="str">
        <f t="shared" si="28"/>
        <v/>
      </c>
      <c r="S191" s="166" t="str">
        <f t="shared" si="28"/>
        <v/>
      </c>
      <c r="T191" s="166" t="str">
        <f t="shared" si="28"/>
        <v/>
      </c>
      <c r="U191" s="167" t="str">
        <f t="shared" si="28"/>
        <v/>
      </c>
      <c r="V191" s="77"/>
      <c r="W191" s="77"/>
      <c r="X191" s="77"/>
      <c r="Y191" s="139"/>
    </row>
    <row r="192" spans="1:25">
      <c r="A192" s="1">
        <v>56</v>
      </c>
      <c r="B192" s="197"/>
      <c r="C192" s="41" t="s">
        <v>206</v>
      </c>
      <c r="D192" s="185" t="str">
        <f t="shared" si="27"/>
        <v/>
      </c>
      <c r="E192" s="186" t="str">
        <f t="shared" si="27"/>
        <v/>
      </c>
      <c r="F192" s="186" t="str">
        <f t="shared" si="27"/>
        <v/>
      </c>
      <c r="G192" s="186" t="str">
        <f t="shared" si="27"/>
        <v/>
      </c>
      <c r="H192" s="187" t="str">
        <f t="shared" si="27"/>
        <v/>
      </c>
      <c r="I192" s="188" t="str">
        <f t="shared" si="27"/>
        <v/>
      </c>
      <c r="J192" s="77"/>
      <c r="K192" s="77"/>
      <c r="L192" s="77"/>
      <c r="M192" s="78"/>
      <c r="N192" s="5"/>
      <c r="O192" s="138" t="s">
        <v>206</v>
      </c>
      <c r="P192" s="165" t="str">
        <f t="shared" si="28"/>
        <v/>
      </c>
      <c r="Q192" s="166" t="str">
        <f t="shared" si="28"/>
        <v/>
      </c>
      <c r="R192" s="166" t="str">
        <f t="shared" si="28"/>
        <v/>
      </c>
      <c r="S192" s="166" t="str">
        <f t="shared" si="28"/>
        <v/>
      </c>
      <c r="T192" s="166" t="str">
        <f t="shared" si="28"/>
        <v/>
      </c>
      <c r="U192" s="167" t="str">
        <f t="shared" si="28"/>
        <v/>
      </c>
      <c r="V192" s="77"/>
      <c r="W192" s="77"/>
      <c r="X192" s="77"/>
      <c r="Y192" s="139"/>
    </row>
    <row r="193" spans="1:25">
      <c r="A193" s="1">
        <v>57</v>
      </c>
      <c r="B193" s="197"/>
      <c r="C193" s="41" t="s">
        <v>207</v>
      </c>
      <c r="D193" s="185" t="str">
        <f t="shared" si="27"/>
        <v/>
      </c>
      <c r="E193" s="186" t="str">
        <f t="shared" si="27"/>
        <v/>
      </c>
      <c r="F193" s="186" t="str">
        <f t="shared" si="27"/>
        <v/>
      </c>
      <c r="G193" s="186" t="str">
        <f t="shared" si="27"/>
        <v/>
      </c>
      <c r="H193" s="187" t="str">
        <f t="shared" si="27"/>
        <v/>
      </c>
      <c r="I193" s="188" t="str">
        <f t="shared" si="27"/>
        <v/>
      </c>
      <c r="J193" s="77"/>
      <c r="K193" s="77"/>
      <c r="L193" s="77"/>
      <c r="M193" s="78"/>
      <c r="N193" s="5"/>
      <c r="O193" s="138" t="s">
        <v>207</v>
      </c>
      <c r="P193" s="165" t="str">
        <f t="shared" si="28"/>
        <v/>
      </c>
      <c r="Q193" s="166" t="str">
        <f t="shared" si="28"/>
        <v/>
      </c>
      <c r="R193" s="166" t="str">
        <f t="shared" si="28"/>
        <v/>
      </c>
      <c r="S193" s="166" t="str">
        <f t="shared" si="28"/>
        <v/>
      </c>
      <c r="T193" s="166" t="str">
        <f t="shared" si="28"/>
        <v/>
      </c>
      <c r="U193" s="167" t="str">
        <f t="shared" si="28"/>
        <v/>
      </c>
      <c r="V193" s="77"/>
      <c r="W193" s="77"/>
      <c r="X193" s="77"/>
      <c r="Y193" s="139"/>
    </row>
    <row r="194" spans="1:25" ht="16.5" thickBot="1">
      <c r="A194" s="1">
        <v>58</v>
      </c>
      <c r="B194" s="197"/>
      <c r="C194" s="41" t="s">
        <v>220</v>
      </c>
      <c r="D194" s="174" t="str">
        <f t="shared" si="27"/>
        <v/>
      </c>
      <c r="E194" s="175" t="str">
        <f t="shared" si="27"/>
        <v/>
      </c>
      <c r="F194" s="175" t="str">
        <f t="shared" si="27"/>
        <v/>
      </c>
      <c r="G194" s="175" t="str">
        <f t="shared" si="27"/>
        <v/>
      </c>
      <c r="H194" s="192" t="str">
        <f t="shared" si="27"/>
        <v/>
      </c>
      <c r="I194" s="176" t="str">
        <f t="shared" si="27"/>
        <v/>
      </c>
      <c r="J194" s="77"/>
      <c r="K194" s="77"/>
      <c r="L194" s="77"/>
      <c r="M194" s="78"/>
      <c r="N194" s="5"/>
      <c r="O194" s="138" t="s">
        <v>220</v>
      </c>
      <c r="P194" s="168" t="str">
        <f t="shared" si="28"/>
        <v/>
      </c>
      <c r="Q194" s="169" t="str">
        <f t="shared" si="28"/>
        <v/>
      </c>
      <c r="R194" s="169" t="str">
        <f t="shared" si="28"/>
        <v/>
      </c>
      <c r="S194" s="169" t="str">
        <f t="shared" si="28"/>
        <v/>
      </c>
      <c r="T194" s="169" t="str">
        <f t="shared" si="28"/>
        <v/>
      </c>
      <c r="U194" s="170" t="str">
        <f t="shared" si="28"/>
        <v/>
      </c>
      <c r="V194" s="77"/>
      <c r="W194" s="77"/>
      <c r="X194" s="77"/>
      <c r="Y194" s="139"/>
    </row>
    <row r="195" spans="1:25" ht="16.5" thickBot="1">
      <c r="A195" s="1">
        <v>59</v>
      </c>
      <c r="B195" s="197"/>
      <c r="C195" s="41" t="s">
        <v>180</v>
      </c>
      <c r="D195" s="198" t="str">
        <f t="shared" ref="D195:I195" si="29">IF(OR(D190="",D191="",D192="",D193="",D194=""),"",IF($O$34=1,IF(AND(D190&lt;=0.02,D191&lt;=0.02,D192&lt;=0.02,D193&lt;=0.02,D194&lt;=0.01),"YES","NO"),IF(AND(D190&lt;=0.02,D191&lt;=0.02,D192&lt;=0.04,D193&lt;=0.02,D194&lt;=0.01),"YES","NO")))</f>
        <v/>
      </c>
      <c r="E195" s="194" t="str">
        <f t="shared" si="29"/>
        <v/>
      </c>
      <c r="F195" s="194" t="str">
        <f t="shared" si="29"/>
        <v/>
      </c>
      <c r="G195" s="194" t="str">
        <f t="shared" si="29"/>
        <v/>
      </c>
      <c r="H195" s="195" t="str">
        <f t="shared" si="29"/>
        <v/>
      </c>
      <c r="I195" s="196" t="str">
        <f t="shared" si="29"/>
        <v/>
      </c>
      <c r="J195" s="77"/>
      <c r="K195" s="77"/>
      <c r="L195" s="77"/>
      <c r="M195" s="78"/>
      <c r="N195" s="5"/>
      <c r="O195" s="51"/>
      <c r="P195" s="199" t="s">
        <v>118</v>
      </c>
      <c r="Q195" s="77"/>
      <c r="R195" s="77"/>
      <c r="S195" s="77"/>
      <c r="T195" s="77"/>
      <c r="U195" s="77"/>
      <c r="V195" s="77"/>
      <c r="W195" s="77"/>
      <c r="X195" s="77"/>
      <c r="Y195" s="15"/>
    </row>
    <row r="196" spans="1:25">
      <c r="A196" s="1">
        <v>60</v>
      </c>
      <c r="B196" s="197"/>
      <c r="C196" s="84" t="s">
        <v>163</v>
      </c>
      <c r="D196" s="10" t="s">
        <v>225</v>
      </c>
      <c r="E196" s="77"/>
      <c r="F196" s="77"/>
      <c r="G196" s="77"/>
      <c r="H196" s="77"/>
      <c r="I196" s="77"/>
      <c r="J196" s="77"/>
      <c r="K196" s="77"/>
      <c r="L196" s="77"/>
      <c r="M196" s="78"/>
      <c r="N196" s="5"/>
      <c r="O196" s="51"/>
      <c r="P196" s="199" t="s">
        <v>226</v>
      </c>
      <c r="Q196" s="77"/>
      <c r="R196" s="77"/>
      <c r="S196" s="77"/>
      <c r="T196" s="77"/>
      <c r="U196" s="77"/>
      <c r="V196" s="77"/>
      <c r="W196" s="77"/>
      <c r="X196" s="77"/>
      <c r="Y196" s="15"/>
    </row>
    <row r="197" spans="1:25">
      <c r="A197" s="1">
        <v>61</v>
      </c>
      <c r="B197" s="197"/>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97"/>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97"/>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97"/>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97"/>
      <c r="C201" s="40"/>
      <c r="D201" s="200"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201"/>
      <c r="C202" s="202"/>
      <c r="D202" s="202"/>
      <c r="E202" s="202"/>
      <c r="F202" s="202"/>
      <c r="G202" s="202"/>
      <c r="H202" s="202"/>
      <c r="I202" s="202"/>
      <c r="J202" s="202"/>
      <c r="K202" s="202"/>
      <c r="L202" s="202"/>
      <c r="M202" s="203"/>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204"/>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77"/>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5"/>
      <c r="U207" s="5"/>
      <c r="V207" s="5"/>
      <c r="W207" s="5"/>
      <c r="X207" s="5"/>
      <c r="Y207" s="15"/>
    </row>
    <row r="208" spans="1:25">
      <c r="A208" s="1">
        <v>4</v>
      </c>
      <c r="B208" s="39"/>
      <c r="C208" s="41" t="s">
        <v>234</v>
      </c>
      <c r="D208" s="205" t="str">
        <f>IF(P216="","",P216)</f>
        <v>Auto-Filter</v>
      </c>
      <c r="E208" s="5"/>
      <c r="F208" s="41" t="s">
        <v>235</v>
      </c>
      <c r="G208" s="205">
        <f>IF(S216="","",S216)</f>
        <v>2</v>
      </c>
      <c r="H208" s="5"/>
      <c r="I208" s="5"/>
      <c r="J208" s="5"/>
      <c r="K208" s="5"/>
      <c r="L208" s="5"/>
      <c r="M208" s="42"/>
      <c r="N208" s="5"/>
      <c r="O208" s="13"/>
      <c r="P208" s="41" t="s">
        <v>178</v>
      </c>
      <c r="Q208" s="111"/>
      <c r="R208" s="111"/>
      <c r="S208" s="111"/>
      <c r="T208" s="5"/>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5"/>
      <c r="U210" s="5"/>
      <c r="V210" s="5"/>
      <c r="W210" s="5"/>
      <c r="X210" s="5"/>
      <c r="Y210" s="15"/>
    </row>
    <row r="211" spans="1:25">
      <c r="A211" s="1">
        <v>7</v>
      </c>
      <c r="B211" s="39"/>
      <c r="C211" s="5"/>
      <c r="D211" s="206">
        <f t="shared" ref="D211:H218" si="30">IF(P219="","",P219)</f>
        <v>2</v>
      </c>
      <c r="E211" s="207" t="str">
        <f t="shared" si="30"/>
        <v/>
      </c>
      <c r="F211" s="207" t="str">
        <f t="shared" si="30"/>
        <v/>
      </c>
      <c r="G211" s="207" t="str">
        <f t="shared" si="30"/>
        <v/>
      </c>
      <c r="H211" s="207" t="str">
        <f t="shared" si="30"/>
        <v/>
      </c>
      <c r="I211" s="207" t="str">
        <f t="shared" ref="I211:J218" si="31">IF(V219="","",V219)</f>
        <v/>
      </c>
      <c r="J211" s="173" t="str">
        <f t="shared" si="31"/>
        <v/>
      </c>
      <c r="K211" s="47"/>
      <c r="L211" s="5"/>
      <c r="M211" s="42"/>
      <c r="N211" s="5"/>
      <c r="O211" s="13"/>
      <c r="P211" s="41" t="s">
        <v>244</v>
      </c>
      <c r="Q211" s="208" t="str">
        <f>IF(AB94="","",AB94)</f>
        <v/>
      </c>
      <c r="R211" s="208" t="str">
        <f>IF(AB95="","",AB95)</f>
        <v/>
      </c>
      <c r="S211" s="208" t="str">
        <f>IF(AB96="","",AB96)</f>
        <v/>
      </c>
      <c r="T211" s="77"/>
      <c r="U211" s="77"/>
      <c r="V211" s="77"/>
      <c r="W211" s="77"/>
      <c r="X211" s="77"/>
      <c r="Y211" s="15"/>
    </row>
    <row r="212" spans="1:25">
      <c r="A212" s="1">
        <v>8</v>
      </c>
      <c r="B212" s="39"/>
      <c r="C212" s="5"/>
      <c r="D212" s="209">
        <f t="shared" si="30"/>
        <v>4</v>
      </c>
      <c r="E212" s="121" t="str">
        <f t="shared" si="30"/>
        <v/>
      </c>
      <c r="F212" s="121" t="str">
        <f t="shared" si="30"/>
        <v/>
      </c>
      <c r="G212" s="121" t="str">
        <f t="shared" si="30"/>
        <v/>
      </c>
      <c r="H212" s="121" t="str">
        <f t="shared" si="30"/>
        <v/>
      </c>
      <c r="I212" s="121" t="str">
        <f t="shared" si="31"/>
        <v/>
      </c>
      <c r="J212" s="188" t="str">
        <f t="shared" si="31"/>
        <v/>
      </c>
      <c r="K212" s="47"/>
      <c r="L212" s="5"/>
      <c r="M212" s="42"/>
      <c r="N212" s="5"/>
      <c r="O212" s="13"/>
      <c r="P212" s="77"/>
      <c r="Q212" s="77"/>
      <c r="R212" s="77"/>
      <c r="S212" s="77"/>
      <c r="T212" s="77"/>
      <c r="U212" s="77"/>
      <c r="V212" s="77"/>
      <c r="W212" s="77"/>
      <c r="X212" s="77"/>
      <c r="Y212" s="15"/>
    </row>
    <row r="213" spans="1:25">
      <c r="A213" s="1">
        <v>9</v>
      </c>
      <c r="B213" s="39"/>
      <c r="C213" s="5"/>
      <c r="D213" s="209">
        <f t="shared" si="30"/>
        <v>4</v>
      </c>
      <c r="E213" s="121">
        <f t="shared" si="30"/>
        <v>0</v>
      </c>
      <c r="F213" s="121">
        <f t="shared" si="30"/>
        <v>0</v>
      </c>
      <c r="G213" s="121" t="str">
        <f t="shared" si="30"/>
        <v/>
      </c>
      <c r="H213" s="121" t="str">
        <f t="shared" si="30"/>
        <v/>
      </c>
      <c r="I213" s="121" t="str">
        <f t="shared" si="31"/>
        <v/>
      </c>
      <c r="J213" s="188" t="str">
        <f t="shared" si="31"/>
        <v/>
      </c>
      <c r="K213" s="47"/>
      <c r="L213" s="5"/>
      <c r="M213" s="42"/>
      <c r="N213" s="5"/>
      <c r="O213" s="13"/>
      <c r="P213" s="210" t="s">
        <v>163</v>
      </c>
      <c r="Q213" s="200" t="s">
        <v>245</v>
      </c>
      <c r="R213" s="40"/>
      <c r="S213" s="40"/>
      <c r="T213" s="40"/>
      <c r="U213" s="40"/>
      <c r="V213" s="40"/>
      <c r="W213" s="40"/>
      <c r="X213" s="40"/>
      <c r="Y213" s="15"/>
    </row>
    <row r="214" spans="1:25" ht="16.5" thickBot="1">
      <c r="A214" s="1">
        <v>10</v>
      </c>
      <c r="B214" s="39"/>
      <c r="C214" s="5"/>
      <c r="D214" s="209">
        <f t="shared" si="30"/>
        <v>4</v>
      </c>
      <c r="E214" s="121">
        <f t="shared" si="30"/>
        <v>0</v>
      </c>
      <c r="F214" s="121">
        <f t="shared" si="30"/>
        <v>0</v>
      </c>
      <c r="G214" s="121" t="str">
        <f t="shared" si="30"/>
        <v/>
      </c>
      <c r="H214" s="121" t="str">
        <f t="shared" si="30"/>
        <v/>
      </c>
      <c r="I214" s="121" t="str">
        <f t="shared" si="31"/>
        <v/>
      </c>
      <c r="J214" s="188" t="str">
        <f t="shared" si="31"/>
        <v/>
      </c>
      <c r="K214" s="47"/>
      <c r="L214" s="5"/>
      <c r="M214" s="42"/>
      <c r="N214" s="5"/>
      <c r="O214" s="20"/>
      <c r="P214" s="21"/>
      <c r="Q214" s="204" t="s">
        <v>246</v>
      </c>
      <c r="R214" s="21"/>
      <c r="S214" s="21"/>
      <c r="T214" s="21"/>
      <c r="U214" s="21"/>
      <c r="V214" s="21"/>
      <c r="W214" s="21"/>
      <c r="X214" s="21"/>
      <c r="Y214" s="22"/>
    </row>
    <row r="215" spans="1:25">
      <c r="A215" s="1">
        <v>11</v>
      </c>
      <c r="B215" s="39"/>
      <c r="C215" s="5"/>
      <c r="D215" s="209">
        <f t="shared" si="30"/>
        <v>4</v>
      </c>
      <c r="E215" s="121">
        <f t="shared" si="30"/>
        <v>0</v>
      </c>
      <c r="F215" s="121">
        <f t="shared" si="30"/>
        <v>0</v>
      </c>
      <c r="G215" s="121" t="str">
        <f t="shared" si="30"/>
        <v/>
      </c>
      <c r="H215" s="121" t="str">
        <f t="shared" si="30"/>
        <v/>
      </c>
      <c r="I215" s="121" t="str">
        <f t="shared" si="31"/>
        <v/>
      </c>
      <c r="J215" s="188" t="str">
        <f t="shared" si="31"/>
        <v/>
      </c>
      <c r="K215" s="47"/>
      <c r="L215" s="5"/>
      <c r="M215" s="42"/>
      <c r="N215" s="5"/>
      <c r="O215" s="112" t="s">
        <v>247</v>
      </c>
      <c r="P215" s="5"/>
      <c r="Q215" s="5"/>
      <c r="R215" s="5"/>
      <c r="S215" s="5"/>
      <c r="T215" s="5"/>
      <c r="U215" s="5"/>
      <c r="V215" s="5"/>
      <c r="W215" s="5"/>
      <c r="X215" s="5"/>
      <c r="Y215" s="15"/>
    </row>
    <row r="216" spans="1:25">
      <c r="A216" s="1">
        <v>12</v>
      </c>
      <c r="B216" s="39"/>
      <c r="C216" s="5"/>
      <c r="D216" s="209">
        <f t="shared" si="30"/>
        <v>6</v>
      </c>
      <c r="E216" s="121" t="str">
        <f t="shared" si="30"/>
        <v/>
      </c>
      <c r="F216" s="121" t="str">
        <f t="shared" si="30"/>
        <v/>
      </c>
      <c r="G216" s="121" t="str">
        <f t="shared" si="30"/>
        <v/>
      </c>
      <c r="H216" s="121" t="str">
        <f t="shared" si="30"/>
        <v/>
      </c>
      <c r="I216" s="121" t="str">
        <f t="shared" si="31"/>
        <v/>
      </c>
      <c r="J216" s="188" t="str">
        <f t="shared" si="31"/>
        <v/>
      </c>
      <c r="K216" s="47"/>
      <c r="L216" s="5"/>
      <c r="M216" s="42"/>
      <c r="N216" s="5"/>
      <c r="O216" s="13" t="s">
        <v>234</v>
      </c>
      <c r="P216" s="211" t="s">
        <v>646</v>
      </c>
      <c r="Q216" s="5"/>
      <c r="R216" s="41" t="s">
        <v>235</v>
      </c>
      <c r="S216" s="113">
        <v>2</v>
      </c>
      <c r="T216" s="5"/>
      <c r="U216" s="41" t="s">
        <v>248</v>
      </c>
      <c r="V216" s="113"/>
      <c r="W216" s="5" t="s">
        <v>249</v>
      </c>
      <c r="X216" s="5"/>
      <c r="Y216" s="15"/>
    </row>
    <row r="217" spans="1:25">
      <c r="A217" s="1">
        <v>13</v>
      </c>
      <c r="B217" s="39"/>
      <c r="C217" s="5"/>
      <c r="D217" s="209">
        <f t="shared" si="30"/>
        <v>8</v>
      </c>
      <c r="E217" s="121" t="str">
        <f t="shared" si="30"/>
        <v/>
      </c>
      <c r="F217" s="121" t="str">
        <f t="shared" si="30"/>
        <v/>
      </c>
      <c r="G217" s="121" t="str">
        <f t="shared" si="30"/>
        <v/>
      </c>
      <c r="H217" s="121" t="str">
        <f t="shared" si="30"/>
        <v/>
      </c>
      <c r="I217" s="121" t="str">
        <f t="shared" si="31"/>
        <v/>
      </c>
      <c r="J217" s="188"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212">
        <f t="shared" si="30"/>
        <v>4</v>
      </c>
      <c r="E218" s="213" t="str">
        <f t="shared" si="30"/>
        <v/>
      </c>
      <c r="F218" s="213" t="str">
        <f t="shared" si="30"/>
        <v/>
      </c>
      <c r="G218" s="213" t="str">
        <f t="shared" si="30"/>
        <v/>
      </c>
      <c r="H218" s="213" t="str">
        <f t="shared" si="30"/>
        <v/>
      </c>
      <c r="I218" s="213" t="str">
        <f t="shared" si="31"/>
        <v/>
      </c>
      <c r="J218" s="176"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214" t="str">
        <f>IF(U227="","",U227)</f>
        <v/>
      </c>
      <c r="I219" s="5"/>
      <c r="J219" s="214" t="str">
        <f>IF(W227="","",W227)</f>
        <v/>
      </c>
      <c r="K219" s="47"/>
      <c r="L219" s="5"/>
      <c r="M219" s="42"/>
      <c r="N219" s="5"/>
      <c r="O219" s="13"/>
      <c r="P219" s="215">
        <v>2</v>
      </c>
      <c r="Q219" s="216"/>
      <c r="R219" s="217"/>
      <c r="S219" s="217"/>
      <c r="T219" s="217"/>
      <c r="U219" s="218" t="str">
        <f>IF(T219="","",IF($V$216=-1,T219,T219/VLOOKUP(P219,Tables!$A$130:$H$134,MATCH($V$216,Tables!$A$130:$H$130))))</f>
        <v/>
      </c>
      <c r="V219" s="217"/>
      <c r="W219" s="173"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219">
        <v>4</v>
      </c>
      <c r="Q220" s="220"/>
      <c r="R220" s="111"/>
      <c r="S220" s="111"/>
      <c r="T220" s="111"/>
      <c r="U220" s="221" t="str">
        <f>IF(T220="","",IF($V$216=-1,T220,T220/VLOOKUP(P220,Tables!$A$130:$H$134,MATCH($V$216,Tables!$A$130:$H$130))))</f>
        <v/>
      </c>
      <c r="V220" s="111"/>
      <c r="W220" s="188" t="str">
        <f t="shared" si="32"/>
        <v/>
      </c>
      <c r="X220" s="5"/>
      <c r="Y220" s="15"/>
    </row>
    <row r="221" spans="1:25">
      <c r="A221" s="1">
        <v>17</v>
      </c>
      <c r="B221" s="39"/>
      <c r="C221" s="5"/>
      <c r="D221" s="5"/>
      <c r="E221" s="5"/>
      <c r="F221" s="5"/>
      <c r="G221" s="5"/>
      <c r="H221" s="5"/>
      <c r="I221" s="5"/>
      <c r="J221" s="5"/>
      <c r="K221" s="5"/>
      <c r="L221" s="5"/>
      <c r="M221" s="42"/>
      <c r="N221" s="5"/>
      <c r="O221" s="13"/>
      <c r="P221" s="219">
        <v>4</v>
      </c>
      <c r="Q221" s="209">
        <f t="shared" ref="Q221:R223" si="33">Q220</f>
        <v>0</v>
      </c>
      <c r="R221" s="121">
        <f t="shared" si="33"/>
        <v>0</v>
      </c>
      <c r="S221" s="111"/>
      <c r="T221" s="111"/>
      <c r="U221" s="221" t="str">
        <f>IF(T221="","",IF($V$216=-1,T221,T221/VLOOKUP(P221,Tables!$A$130:$H$134,MATCH($V$216,Tables!$A$130:$H$130))))</f>
        <v/>
      </c>
      <c r="V221" s="111"/>
      <c r="W221" s="188" t="str">
        <f t="shared" si="32"/>
        <v/>
      </c>
      <c r="X221" s="5"/>
      <c r="Y221" s="15"/>
    </row>
    <row r="222" spans="1:25">
      <c r="A222" s="1">
        <v>18</v>
      </c>
      <c r="B222" s="197"/>
      <c r="C222" s="45" t="str">
        <f>O230</f>
        <v>AEC Thickness Tracking – 3D</v>
      </c>
      <c r="D222" s="77"/>
      <c r="E222" s="77"/>
      <c r="F222" s="77"/>
      <c r="G222" s="77"/>
      <c r="H222" s="77"/>
      <c r="I222" s="77"/>
      <c r="J222" s="77"/>
      <c r="K222" s="77"/>
      <c r="L222" s="77"/>
      <c r="M222" s="78"/>
      <c r="N222" s="5"/>
      <c r="O222" s="13"/>
      <c r="P222" s="219">
        <v>4</v>
      </c>
      <c r="Q222" s="209">
        <f t="shared" si="33"/>
        <v>0</v>
      </c>
      <c r="R222" s="121">
        <f t="shared" si="33"/>
        <v>0</v>
      </c>
      <c r="S222" s="111"/>
      <c r="T222" s="111"/>
      <c r="U222" s="221" t="str">
        <f>IF(T222="","",IF($V$216=-1,T222,T222/VLOOKUP(P222,Tables!$A$130:$H$134,MATCH($V$216,Tables!$A$130:$H$130))))</f>
        <v/>
      </c>
      <c r="V222" s="111"/>
      <c r="W222" s="188" t="str">
        <f t="shared" si="32"/>
        <v/>
      </c>
      <c r="X222" s="5"/>
      <c r="Y222" s="15"/>
    </row>
    <row r="223" spans="1:25">
      <c r="A223" s="1">
        <v>19</v>
      </c>
      <c r="B223" s="197"/>
      <c r="C223" s="41" t="s">
        <v>234</v>
      </c>
      <c r="D223" s="205" t="str">
        <f>IF(P231="","",P231)</f>
        <v/>
      </c>
      <c r="E223" s="5"/>
      <c r="F223" s="41" t="s">
        <v>235</v>
      </c>
      <c r="G223" s="205" t="str">
        <f>IF(S231="","",S231)</f>
        <v/>
      </c>
      <c r="H223" s="5"/>
      <c r="I223" s="5"/>
      <c r="J223" s="5"/>
      <c r="K223" s="77"/>
      <c r="L223" s="77"/>
      <c r="M223" s="78"/>
      <c r="N223" s="5"/>
      <c r="O223" s="13"/>
      <c r="P223" s="219">
        <v>4</v>
      </c>
      <c r="Q223" s="209">
        <f t="shared" si="33"/>
        <v>0</v>
      </c>
      <c r="R223" s="121">
        <f t="shared" si="33"/>
        <v>0</v>
      </c>
      <c r="S223" s="111"/>
      <c r="T223" s="111"/>
      <c r="U223" s="221" t="str">
        <f>IF(T223="","",IF($V$216=-1,T223,T223/VLOOKUP(P223,Tables!$A$130:$H$134,MATCH($V$216,Tables!$A$130:$H$130))))</f>
        <v/>
      </c>
      <c r="V223" s="111"/>
      <c r="W223" s="188" t="str">
        <f t="shared" si="32"/>
        <v/>
      </c>
      <c r="X223" s="5"/>
      <c r="Y223" s="15"/>
    </row>
    <row r="224" spans="1:25">
      <c r="A224" s="1">
        <v>20</v>
      </c>
      <c r="B224" s="197"/>
      <c r="C224" s="5"/>
      <c r="D224" s="16" t="s">
        <v>47</v>
      </c>
      <c r="E224" s="5"/>
      <c r="F224" s="5"/>
      <c r="G224" s="5"/>
      <c r="H224" s="5"/>
      <c r="I224" s="16" t="s">
        <v>236</v>
      </c>
      <c r="J224" s="5"/>
      <c r="K224" s="77"/>
      <c r="L224" s="77"/>
      <c r="M224" s="78"/>
      <c r="N224" s="5"/>
      <c r="O224" s="13"/>
      <c r="P224" s="219">
        <v>6</v>
      </c>
      <c r="Q224" s="220"/>
      <c r="R224" s="111"/>
      <c r="S224" s="111"/>
      <c r="T224" s="222"/>
      <c r="U224" s="221" t="str">
        <f>IF(T224="","",IF($V$216=-1,T224,T224/VLOOKUP(P224,Tables!$A$130:$H$134,MATCH($V$216,Tables!$A$130:$H$130))))</f>
        <v/>
      </c>
      <c r="V224" s="111"/>
      <c r="W224" s="188" t="str">
        <f t="shared" si="32"/>
        <v/>
      </c>
      <c r="X224" s="5"/>
      <c r="Y224" s="15"/>
    </row>
    <row r="225" spans="1:25" ht="16.5" thickBot="1">
      <c r="A225" s="1">
        <v>21</v>
      </c>
      <c r="B225" s="197"/>
      <c r="C225" s="5"/>
      <c r="D225" s="16" t="s">
        <v>238</v>
      </c>
      <c r="E225" s="16" t="s">
        <v>239</v>
      </c>
      <c r="F225" s="16" t="s">
        <v>240</v>
      </c>
      <c r="G225" s="16" t="s">
        <v>50</v>
      </c>
      <c r="H225" s="16" t="s">
        <v>241</v>
      </c>
      <c r="I225" s="16" t="s">
        <v>242</v>
      </c>
      <c r="J225" s="16" t="s">
        <v>243</v>
      </c>
      <c r="K225" s="77"/>
      <c r="L225" s="77"/>
      <c r="M225" s="78"/>
      <c r="N225" s="5"/>
      <c r="O225" s="13"/>
      <c r="P225" s="219">
        <v>8</v>
      </c>
      <c r="Q225" s="220"/>
      <c r="R225" s="111"/>
      <c r="S225" s="111"/>
      <c r="T225" s="222"/>
      <c r="U225" s="221" t="str">
        <f>IF(T225="","",IF($V$216=-1,T225,T225/VLOOKUP(P225,Tables!$A$130:$H$134,MATCH($V$216,Tables!$A$130:$H$130))))</f>
        <v/>
      </c>
      <c r="V225" s="111"/>
      <c r="W225" s="188" t="str">
        <f t="shared" si="32"/>
        <v/>
      </c>
      <c r="X225" s="5"/>
      <c r="Y225" s="15"/>
    </row>
    <row r="226" spans="1:25" ht="16.5" thickBot="1">
      <c r="A226" s="1">
        <v>22</v>
      </c>
      <c r="B226" s="197"/>
      <c r="C226" s="5"/>
      <c r="D226" s="206">
        <f t="shared" ref="D226:H232" si="34">IF(P234="","",P234)</f>
        <v>2</v>
      </c>
      <c r="E226" s="207" t="str">
        <f t="shared" si="34"/>
        <v/>
      </c>
      <c r="F226" s="207" t="str">
        <f t="shared" si="34"/>
        <v/>
      </c>
      <c r="G226" s="207" t="str">
        <f t="shared" si="34"/>
        <v/>
      </c>
      <c r="H226" s="207" t="str">
        <f t="shared" si="34"/>
        <v/>
      </c>
      <c r="I226" s="207" t="str">
        <f t="shared" ref="I226:J232" si="35">IF(V234="","",V234)</f>
        <v/>
      </c>
      <c r="J226" s="173" t="str">
        <f t="shared" si="35"/>
        <v/>
      </c>
      <c r="K226" s="77"/>
      <c r="L226" s="77"/>
      <c r="M226" s="78"/>
      <c r="N226" s="5"/>
      <c r="O226" s="138" t="s">
        <v>253</v>
      </c>
      <c r="P226" s="223">
        <v>4</v>
      </c>
      <c r="Q226" s="224"/>
      <c r="R226" s="225"/>
      <c r="S226" s="225"/>
      <c r="T226" s="226"/>
      <c r="U226" s="227" t="str">
        <f>IF(T226="","",IF($V$216=-1,T226,T226/VLOOKUP(P226,Tables!A136:F140,MATCH($V$216,Tables!A136:F136))))</f>
        <v/>
      </c>
      <c r="V226" s="225"/>
      <c r="W226" s="176" t="str">
        <f t="shared" si="32"/>
        <v/>
      </c>
      <c r="X226" s="5"/>
      <c r="Y226" s="15"/>
    </row>
    <row r="227" spans="1:25" ht="16.5" thickBot="1">
      <c r="A227" s="1">
        <v>23</v>
      </c>
      <c r="B227" s="197"/>
      <c r="C227" s="5"/>
      <c r="D227" s="209">
        <f t="shared" si="34"/>
        <v>4</v>
      </c>
      <c r="E227" s="121" t="str">
        <f t="shared" si="34"/>
        <v/>
      </c>
      <c r="F227" s="121" t="str">
        <f t="shared" si="34"/>
        <v/>
      </c>
      <c r="G227" s="121" t="str">
        <f t="shared" si="34"/>
        <v/>
      </c>
      <c r="H227" s="121" t="str">
        <f t="shared" si="34"/>
        <v/>
      </c>
      <c r="I227" s="121" t="str">
        <f t="shared" si="35"/>
        <v/>
      </c>
      <c r="J227" s="188" t="str">
        <f t="shared" si="35"/>
        <v/>
      </c>
      <c r="K227" s="77"/>
      <c r="L227" s="77"/>
      <c r="M227" s="78"/>
      <c r="N227" s="5"/>
      <c r="O227" s="13"/>
      <c r="P227" s="5"/>
      <c r="Q227" s="5"/>
      <c r="R227" s="5"/>
      <c r="S227" s="77"/>
      <c r="T227" s="41" t="s">
        <v>251</v>
      </c>
      <c r="U227" s="228" t="str">
        <f>IF(U219="","",IF(O35=1,AVERAGE(U219:U225),AVERAGE(U219:U226)))</f>
        <v/>
      </c>
      <c r="V227" s="5"/>
      <c r="W227" s="229" t="str">
        <f>IF(W219="","",IF(MAX(W219:W226)&gt;0.1,"Fail","Pass"))</f>
        <v/>
      </c>
      <c r="X227" s="5"/>
      <c r="Y227" s="15"/>
    </row>
    <row r="228" spans="1:25">
      <c r="A228" s="1">
        <v>24</v>
      </c>
      <c r="B228" s="197"/>
      <c r="C228" s="5"/>
      <c r="D228" s="209">
        <f t="shared" si="34"/>
        <v>4</v>
      </c>
      <c r="E228" s="121">
        <f t="shared" si="34"/>
        <v>0</v>
      </c>
      <c r="F228" s="121">
        <f t="shared" si="34"/>
        <v>0</v>
      </c>
      <c r="G228" s="121" t="str">
        <f t="shared" si="34"/>
        <v/>
      </c>
      <c r="H228" s="121" t="str">
        <f t="shared" si="34"/>
        <v/>
      </c>
      <c r="I228" s="121" t="str">
        <f t="shared" si="35"/>
        <v/>
      </c>
      <c r="J228" s="188" t="str">
        <f t="shared" si="35"/>
        <v/>
      </c>
      <c r="K228" s="77"/>
      <c r="L228" s="77"/>
      <c r="M228" s="78"/>
      <c r="N228" s="5"/>
      <c r="O228" s="13"/>
      <c r="P228" s="79" t="s">
        <v>163</v>
      </c>
      <c r="Q228" s="10" t="s">
        <v>252</v>
      </c>
      <c r="R228" s="5"/>
      <c r="S228" s="5"/>
      <c r="T228" s="5"/>
      <c r="U228" s="5"/>
      <c r="V228" s="5"/>
      <c r="W228" s="5"/>
      <c r="X228" s="5"/>
      <c r="Y228" s="15"/>
    </row>
    <row r="229" spans="1:25">
      <c r="A229" s="1">
        <v>25</v>
      </c>
      <c r="B229" s="197"/>
      <c r="C229" s="5"/>
      <c r="D229" s="209">
        <f t="shared" si="34"/>
        <v>4</v>
      </c>
      <c r="E229" s="121">
        <f t="shared" si="34"/>
        <v>0</v>
      </c>
      <c r="F229" s="121">
        <f t="shared" si="34"/>
        <v>0</v>
      </c>
      <c r="G229" s="121" t="str">
        <f t="shared" si="34"/>
        <v/>
      </c>
      <c r="H229" s="121" t="str">
        <f t="shared" si="34"/>
        <v/>
      </c>
      <c r="I229" s="121" t="str">
        <f t="shared" si="35"/>
        <v/>
      </c>
      <c r="J229" s="188" t="str">
        <f t="shared" si="35"/>
        <v/>
      </c>
      <c r="K229" s="77"/>
      <c r="L229" s="77"/>
      <c r="M229" s="78"/>
      <c r="N229" s="5"/>
      <c r="O229" s="13"/>
      <c r="P229" s="5"/>
      <c r="Q229" s="5"/>
      <c r="R229" s="5"/>
      <c r="S229" s="5"/>
      <c r="T229" s="5"/>
      <c r="U229" s="5"/>
      <c r="V229" s="5"/>
      <c r="W229" s="5"/>
      <c r="X229" s="5"/>
      <c r="Y229" s="15"/>
    </row>
    <row r="230" spans="1:25">
      <c r="A230" s="1">
        <v>26</v>
      </c>
      <c r="B230" s="197"/>
      <c r="C230" s="5"/>
      <c r="D230" s="209">
        <f t="shared" si="34"/>
        <v>4</v>
      </c>
      <c r="E230" s="121">
        <f t="shared" si="34"/>
        <v>0</v>
      </c>
      <c r="F230" s="121">
        <f t="shared" si="34"/>
        <v>0</v>
      </c>
      <c r="G230" s="121" t="str">
        <f t="shared" si="34"/>
        <v/>
      </c>
      <c r="H230" s="121" t="str">
        <f t="shared" si="34"/>
        <v/>
      </c>
      <c r="I230" s="121" t="str">
        <f t="shared" si="35"/>
        <v/>
      </c>
      <c r="J230" s="188" t="str">
        <f t="shared" si="35"/>
        <v/>
      </c>
      <c r="K230" s="77"/>
      <c r="L230" s="77"/>
      <c r="M230" s="78"/>
      <c r="N230" s="5"/>
      <c r="O230" s="112" t="s">
        <v>254</v>
      </c>
      <c r="P230" s="5"/>
      <c r="Q230" s="5"/>
      <c r="R230" s="5"/>
      <c r="S230" s="5"/>
      <c r="T230" s="5"/>
      <c r="U230" s="5"/>
      <c r="V230" s="5"/>
      <c r="W230" s="5"/>
      <c r="X230" s="5"/>
      <c r="Y230" s="15"/>
    </row>
    <row r="231" spans="1:25">
      <c r="A231" s="1">
        <v>27</v>
      </c>
      <c r="B231" s="197"/>
      <c r="C231" s="5"/>
      <c r="D231" s="209">
        <f t="shared" si="34"/>
        <v>6</v>
      </c>
      <c r="E231" s="121" t="str">
        <f t="shared" si="34"/>
        <v/>
      </c>
      <c r="F231" s="121" t="str">
        <f t="shared" si="34"/>
        <v/>
      </c>
      <c r="G231" s="121" t="str">
        <f t="shared" si="34"/>
        <v/>
      </c>
      <c r="H231" s="121" t="str">
        <f t="shared" si="34"/>
        <v/>
      </c>
      <c r="I231" s="121" t="str">
        <f t="shared" si="35"/>
        <v/>
      </c>
      <c r="J231" s="188" t="str">
        <f t="shared" si="35"/>
        <v/>
      </c>
      <c r="K231" s="77"/>
      <c r="L231" s="77"/>
      <c r="M231" s="78"/>
      <c r="N231" s="5"/>
      <c r="O231" s="13" t="s">
        <v>234</v>
      </c>
      <c r="P231" s="211"/>
      <c r="Q231" s="5"/>
      <c r="R231" s="41" t="s">
        <v>235</v>
      </c>
      <c r="S231" s="113"/>
      <c r="T231" s="5"/>
      <c r="U231" s="41" t="s">
        <v>248</v>
      </c>
      <c r="V231" s="113"/>
      <c r="W231" s="5"/>
      <c r="X231" s="5"/>
      <c r="Y231" s="15"/>
    </row>
    <row r="232" spans="1:25" ht="16.5" thickBot="1">
      <c r="A232" s="1">
        <v>28</v>
      </c>
      <c r="B232" s="197"/>
      <c r="C232" s="5"/>
      <c r="D232" s="212">
        <f t="shared" si="34"/>
        <v>8</v>
      </c>
      <c r="E232" s="213" t="str">
        <f t="shared" si="34"/>
        <v/>
      </c>
      <c r="F232" s="213" t="str">
        <f t="shared" si="34"/>
        <v/>
      </c>
      <c r="G232" s="213" t="str">
        <f t="shared" si="34"/>
        <v/>
      </c>
      <c r="H232" s="213" t="str">
        <f t="shared" si="34"/>
        <v/>
      </c>
      <c r="I232" s="213" t="str">
        <f t="shared" si="35"/>
        <v/>
      </c>
      <c r="J232" s="176"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97"/>
      <c r="C233" s="5"/>
      <c r="D233" s="5"/>
      <c r="E233" s="5"/>
      <c r="F233" s="5"/>
      <c r="G233" s="41" t="s">
        <v>251</v>
      </c>
      <c r="H233" s="214" t="str">
        <f>IF(U241="","",U241)</f>
        <v/>
      </c>
      <c r="I233" s="5"/>
      <c r="J233" s="214"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97"/>
      <c r="C234" s="5"/>
      <c r="D234" s="84" t="s">
        <v>163</v>
      </c>
      <c r="E234" s="10" t="s">
        <v>252</v>
      </c>
      <c r="F234" s="5"/>
      <c r="G234" s="5"/>
      <c r="H234" s="5"/>
      <c r="I234" s="5"/>
      <c r="J234" s="5"/>
      <c r="K234" s="77"/>
      <c r="L234" s="77"/>
      <c r="M234" s="78"/>
      <c r="N234" s="5"/>
      <c r="O234" s="13"/>
      <c r="P234" s="215">
        <v>2</v>
      </c>
      <c r="Q234" s="216"/>
      <c r="R234" s="217"/>
      <c r="S234" s="217"/>
      <c r="T234" s="230"/>
      <c r="U234" s="218" t="str">
        <f>IF(T234="","",T234/VLOOKUP(P234,Tables!$A$148:$C$152,MATCH($V$231,Tables!$A$148:$C$148)))</f>
        <v/>
      </c>
      <c r="V234" s="217"/>
      <c r="W234" s="173" t="str">
        <f t="shared" ref="W234:W240" si="36">IF(OR(U234="",$U$241=""),"",ABS((U234-$U$241)/$U$241))</f>
        <v/>
      </c>
      <c r="X234" s="5"/>
      <c r="Y234" s="15"/>
    </row>
    <row r="235" spans="1:25">
      <c r="A235" s="1">
        <v>31</v>
      </c>
      <c r="B235" s="197"/>
      <c r="C235" s="5"/>
      <c r="D235" s="77"/>
      <c r="E235" s="77"/>
      <c r="F235" s="77"/>
      <c r="G235" s="77"/>
      <c r="H235" s="77"/>
      <c r="I235" s="77"/>
      <c r="J235" s="77"/>
      <c r="K235" s="77"/>
      <c r="L235" s="77"/>
      <c r="M235" s="78"/>
      <c r="N235" s="5"/>
      <c r="O235" s="13"/>
      <c r="P235" s="219">
        <v>4</v>
      </c>
      <c r="Q235" s="220"/>
      <c r="R235" s="111"/>
      <c r="S235" s="111"/>
      <c r="T235" s="222"/>
      <c r="U235" s="221" t="str">
        <f>IF(T235="","",T235/VLOOKUP(P235,Tables!$A$148:$C$152,MATCH($V$231,Tables!$A$148:$C$148)))</f>
        <v/>
      </c>
      <c r="V235" s="111"/>
      <c r="W235" s="188" t="str">
        <f t="shared" si="36"/>
        <v/>
      </c>
      <c r="X235" s="5"/>
      <c r="Y235" s="15"/>
    </row>
    <row r="236" spans="1:25">
      <c r="A236" s="1">
        <v>32</v>
      </c>
      <c r="B236" s="39"/>
      <c r="C236" s="45" t="s">
        <v>255</v>
      </c>
      <c r="D236" s="5"/>
      <c r="E236" s="5"/>
      <c r="F236" s="5"/>
      <c r="G236" s="5"/>
      <c r="H236" s="5"/>
      <c r="I236" s="16"/>
      <c r="J236" s="5"/>
      <c r="K236" s="5"/>
      <c r="L236" s="5"/>
      <c r="M236" s="42"/>
      <c r="N236" s="5"/>
      <c r="O236" s="13"/>
      <c r="P236" s="219">
        <v>4</v>
      </c>
      <c r="Q236" s="209">
        <f t="shared" ref="Q236:R238" si="37">Q235</f>
        <v>0</v>
      </c>
      <c r="R236" s="121">
        <f t="shared" si="37"/>
        <v>0</v>
      </c>
      <c r="S236" s="111"/>
      <c r="T236" s="222"/>
      <c r="U236" s="221" t="str">
        <f>IF(T236="","",T236/VLOOKUP(P236,Tables!$A$148:$C$152,MATCH($V$231,Tables!$A$148:$C$148)))</f>
        <v/>
      </c>
      <c r="V236" s="111"/>
      <c r="W236" s="188" t="str">
        <f t="shared" si="36"/>
        <v/>
      </c>
      <c r="X236" s="5"/>
      <c r="Y236" s="15"/>
    </row>
    <row r="237" spans="1:25">
      <c r="A237" s="1">
        <v>33</v>
      </c>
      <c r="B237" s="39"/>
      <c r="C237" s="41" t="s">
        <v>234</v>
      </c>
      <c r="D237" s="205" t="str">
        <f>IF(P246="","",P246)</f>
        <v>Auto-Filter</v>
      </c>
      <c r="E237" s="5"/>
      <c r="F237" s="41" t="s">
        <v>235</v>
      </c>
      <c r="G237" s="119">
        <f>IF(S246="","",S246)</f>
        <v>2</v>
      </c>
      <c r="H237" s="16"/>
      <c r="I237" s="41" t="s">
        <v>177</v>
      </c>
      <c r="J237" s="119" t="str">
        <f>IF(Q248="","",Q248)</f>
        <v/>
      </c>
      <c r="K237" s="5"/>
      <c r="L237" s="5"/>
      <c r="M237" s="42"/>
      <c r="N237" s="5"/>
      <c r="O237" s="13"/>
      <c r="P237" s="219">
        <v>4</v>
      </c>
      <c r="Q237" s="209">
        <f t="shared" si="37"/>
        <v>0</v>
      </c>
      <c r="R237" s="121">
        <f t="shared" si="37"/>
        <v>0</v>
      </c>
      <c r="S237" s="111"/>
      <c r="T237" s="222"/>
      <c r="U237" s="221" t="str">
        <f>IF(T237="","",T237/VLOOKUP(P237,Tables!$A$148:$C$152,MATCH($V$231,Tables!$A$148:$C$148)))</f>
        <v/>
      </c>
      <c r="V237" s="111"/>
      <c r="W237" s="188"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219">
        <v>4</v>
      </c>
      <c r="Q238" s="209">
        <f t="shared" si="37"/>
        <v>0</v>
      </c>
      <c r="R238" s="121">
        <f t="shared" si="37"/>
        <v>0</v>
      </c>
      <c r="S238" s="111"/>
      <c r="T238" s="222"/>
      <c r="U238" s="221" t="str">
        <f>IF(T238="","",T238/VLOOKUP(P238,Tables!$A$148:$C$152,MATCH($V$231,Tables!$A$148:$C$148)))</f>
        <v/>
      </c>
      <c r="V238" s="111"/>
      <c r="W238" s="188" t="str">
        <f t="shared" si="36"/>
        <v/>
      </c>
      <c r="X238" s="5"/>
      <c r="Y238" s="15"/>
    </row>
    <row r="239" spans="1:25">
      <c r="A239" s="1">
        <v>35</v>
      </c>
      <c r="B239" s="39"/>
      <c r="C239" s="5"/>
      <c r="D239" s="206" t="s">
        <v>256</v>
      </c>
      <c r="E239" s="207" t="s">
        <v>50</v>
      </c>
      <c r="F239" s="207" t="s">
        <v>241</v>
      </c>
      <c r="G239" s="207" t="s">
        <v>242</v>
      </c>
      <c r="H239" s="207" t="s">
        <v>257</v>
      </c>
      <c r="I239" s="231" t="s">
        <v>258</v>
      </c>
      <c r="J239" s="47"/>
      <c r="K239" s="5"/>
      <c r="L239" s="5"/>
      <c r="M239" s="42"/>
      <c r="N239" s="5"/>
      <c r="O239" s="13"/>
      <c r="P239" s="219">
        <v>6</v>
      </c>
      <c r="Q239" s="220"/>
      <c r="R239" s="111"/>
      <c r="S239" s="111"/>
      <c r="T239" s="222"/>
      <c r="U239" s="221" t="str">
        <f>IF(T239="","",T239/VLOOKUP(P239,Tables!$A$148:$C$152,MATCH($V$231,Tables!$A$148:$C$148)))</f>
        <v/>
      </c>
      <c r="V239" s="111"/>
      <c r="W239" s="188" t="str">
        <f t="shared" si="36"/>
        <v/>
      </c>
      <c r="X239" s="5"/>
      <c r="Y239" s="15"/>
    </row>
    <row r="240" spans="1:25" ht="16.5" thickBot="1">
      <c r="A240" s="1">
        <v>36</v>
      </c>
      <c r="B240" s="39"/>
      <c r="C240" s="5"/>
      <c r="D240" s="209">
        <f t="shared" ref="D240:D247" si="38">P248</f>
        <v>-3</v>
      </c>
      <c r="E240" s="121" t="str">
        <f t="shared" ref="E240:H247" si="39">IF(R248="","",R248)</f>
        <v/>
      </c>
      <c r="F240" s="121" t="str">
        <f t="shared" si="39"/>
        <v/>
      </c>
      <c r="G240" s="232" t="str">
        <f t="shared" si="39"/>
        <v/>
      </c>
      <c r="H240" s="232" t="str">
        <f t="shared" si="39"/>
        <v/>
      </c>
      <c r="I240" s="233" t="str">
        <f>IF(U248="","",IF(AND(U248&gt;=X248,U248&lt;=Y248),"Pass","Fail"))</f>
        <v/>
      </c>
      <c r="J240" s="47"/>
      <c r="K240" s="5"/>
      <c r="L240" s="5"/>
      <c r="M240" s="42"/>
      <c r="N240" s="5"/>
      <c r="O240" s="13"/>
      <c r="P240" s="223">
        <v>8</v>
      </c>
      <c r="Q240" s="224"/>
      <c r="R240" s="225"/>
      <c r="S240" s="225"/>
      <c r="T240" s="226"/>
      <c r="U240" s="227" t="str">
        <f>IF(T240="","",T240/VLOOKUP(P240,Tables!$A$148:$C$152,MATCH($V$231,Tables!$A$148:$C$148)))</f>
        <v/>
      </c>
      <c r="V240" s="225"/>
      <c r="W240" s="176" t="str">
        <f t="shared" si="36"/>
        <v/>
      </c>
      <c r="X240" s="5"/>
      <c r="Y240" s="15"/>
    </row>
    <row r="241" spans="1:29" ht="16.5" thickBot="1">
      <c r="A241" s="1">
        <v>37</v>
      </c>
      <c r="B241" s="39"/>
      <c r="C241" s="5"/>
      <c r="D241" s="209">
        <f t="shared" si="38"/>
        <v>-2</v>
      </c>
      <c r="E241" s="121" t="str">
        <f t="shared" si="39"/>
        <v/>
      </c>
      <c r="F241" s="121" t="str">
        <f t="shared" si="39"/>
        <v/>
      </c>
      <c r="G241" s="232" t="str">
        <f t="shared" si="39"/>
        <v/>
      </c>
      <c r="H241" s="232" t="str">
        <f t="shared" si="39"/>
        <v/>
      </c>
      <c r="I241" s="233" t="str">
        <f>IF(U249="","",IF(AND(U249&gt;=X249,U249&lt;=Y249),"Pass","Fail"))</f>
        <v/>
      </c>
      <c r="J241" s="47"/>
      <c r="K241" s="5"/>
      <c r="L241" s="5"/>
      <c r="M241" s="42"/>
      <c r="N241" s="5"/>
      <c r="O241" s="13"/>
      <c r="P241" s="5"/>
      <c r="Q241" s="5"/>
      <c r="R241" s="5"/>
      <c r="S241" s="77"/>
      <c r="T241" s="41" t="s">
        <v>251</v>
      </c>
      <c r="U241" s="228" t="str">
        <f>IF(U234="","",AVERAGE(U234:U240))</f>
        <v/>
      </c>
      <c r="V241" s="5"/>
      <c r="W241" s="229" t="str">
        <f>IF(W234="","",IF(MAX(W234:W240)&gt;0.1,"Fail","Pass"))</f>
        <v/>
      </c>
      <c r="X241" s="5"/>
      <c r="Y241" s="15"/>
    </row>
    <row r="242" spans="1:29">
      <c r="A242" s="1">
        <v>38</v>
      </c>
      <c r="B242" s="39"/>
      <c r="C242" s="5"/>
      <c r="D242" s="209">
        <f t="shared" si="38"/>
        <v>-1</v>
      </c>
      <c r="E242" s="121" t="str">
        <f t="shared" si="39"/>
        <v/>
      </c>
      <c r="F242" s="121" t="str">
        <f t="shared" si="39"/>
        <v/>
      </c>
      <c r="G242" s="121" t="str">
        <f t="shared" si="39"/>
        <v/>
      </c>
      <c r="H242" s="232" t="str">
        <f t="shared" si="39"/>
        <v/>
      </c>
      <c r="I242" s="233"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209">
        <f t="shared" si="38"/>
        <v>0</v>
      </c>
      <c r="E243" s="234" t="str">
        <f t="shared" si="39"/>
        <v/>
      </c>
      <c r="F243" s="235" t="str">
        <f t="shared" si="39"/>
        <v/>
      </c>
      <c r="G243" s="232" t="str">
        <f t="shared" si="39"/>
        <v/>
      </c>
      <c r="H243" s="232" t="str">
        <f t="shared" si="39"/>
        <v/>
      </c>
      <c r="I243" s="236"/>
      <c r="J243" s="47"/>
      <c r="K243" s="5"/>
      <c r="L243" s="5"/>
      <c r="M243" s="42"/>
      <c r="N243" s="5"/>
      <c r="O243" s="13"/>
      <c r="P243" s="77"/>
      <c r="Q243" s="77"/>
      <c r="R243" s="77"/>
      <c r="S243" s="77"/>
      <c r="T243" s="77"/>
      <c r="U243" s="77"/>
      <c r="V243" s="77"/>
      <c r="W243" s="5"/>
      <c r="X243" s="5"/>
      <c r="Y243" s="15"/>
    </row>
    <row r="244" spans="1:29">
      <c r="A244" s="1">
        <v>40</v>
      </c>
      <c r="B244" s="39"/>
      <c r="C244" s="5"/>
      <c r="D244" s="209">
        <f t="shared" si="38"/>
        <v>1</v>
      </c>
      <c r="E244" s="121" t="str">
        <f t="shared" si="39"/>
        <v/>
      </c>
      <c r="F244" s="121" t="str">
        <f t="shared" si="39"/>
        <v/>
      </c>
      <c r="G244" s="121" t="str">
        <f t="shared" si="39"/>
        <v/>
      </c>
      <c r="H244" s="232" t="str">
        <f t="shared" si="39"/>
        <v/>
      </c>
      <c r="I244" s="233"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209">
        <f t="shared" si="38"/>
        <v>2</v>
      </c>
      <c r="E245" s="121" t="str">
        <f t="shared" si="39"/>
        <v/>
      </c>
      <c r="F245" s="121" t="str">
        <f t="shared" si="39"/>
        <v/>
      </c>
      <c r="G245" s="121" t="str">
        <f t="shared" si="39"/>
        <v/>
      </c>
      <c r="H245" s="232" t="str">
        <f t="shared" si="39"/>
        <v/>
      </c>
      <c r="I245" s="233"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209">
        <f t="shared" si="38"/>
        <v>3</v>
      </c>
      <c r="E246" s="121" t="str">
        <f t="shared" si="39"/>
        <v/>
      </c>
      <c r="F246" s="121" t="str">
        <f t="shared" si="39"/>
        <v/>
      </c>
      <c r="G246" s="121" t="str">
        <f t="shared" si="39"/>
        <v/>
      </c>
      <c r="H246" s="232" t="str">
        <f t="shared" si="39"/>
        <v/>
      </c>
      <c r="I246" s="233"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22" t="str">
        <f>IF($O$34=1,AB246,Z246)</f>
        <v>Selenia</v>
      </c>
      <c r="Y246" s="622"/>
      <c r="Z246" s="570" t="s">
        <v>661</v>
      </c>
      <c r="AA246" s="570"/>
      <c r="AB246" s="570" t="s">
        <v>704</v>
      </c>
      <c r="AC246" s="570"/>
    </row>
    <row r="247" spans="1:29" ht="16.5" thickBot="1">
      <c r="A247" s="1">
        <v>43</v>
      </c>
      <c r="B247" s="39"/>
      <c r="C247" s="5"/>
      <c r="D247" s="212">
        <f t="shared" si="38"/>
        <v>4</v>
      </c>
      <c r="E247" s="213" t="str">
        <f t="shared" si="39"/>
        <v/>
      </c>
      <c r="F247" s="213" t="str">
        <f t="shared" si="39"/>
        <v/>
      </c>
      <c r="G247" s="213" t="str">
        <f t="shared" si="39"/>
        <v/>
      </c>
      <c r="H247" s="237" t="str">
        <f t="shared" si="39"/>
        <v/>
      </c>
      <c r="I247" s="238"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39" t="s">
        <v>259</v>
      </c>
      <c r="Y247" s="240" t="s">
        <v>260</v>
      </c>
      <c r="Z247" s="570" t="s">
        <v>259</v>
      </c>
      <c r="AA247" s="570" t="s">
        <v>260</v>
      </c>
      <c r="AB247" s="570" t="s">
        <v>259</v>
      </c>
      <c r="AC247" s="570" t="s">
        <v>260</v>
      </c>
    </row>
    <row r="248" spans="1:29">
      <c r="A248" s="1">
        <v>44</v>
      </c>
      <c r="B248" s="39"/>
      <c r="C248" s="5"/>
      <c r="D248" s="84" t="s">
        <v>163</v>
      </c>
      <c r="E248" s="200" t="s">
        <v>261</v>
      </c>
      <c r="F248" s="5"/>
      <c r="G248" s="5"/>
      <c r="H248" s="5"/>
      <c r="I248" s="5"/>
      <c r="J248" s="5"/>
      <c r="K248" s="5"/>
      <c r="L248" s="5"/>
      <c r="M248" s="42"/>
      <c r="N248" s="5"/>
      <c r="O248" s="13"/>
      <c r="P248" s="206">
        <v>-3</v>
      </c>
      <c r="Q248" s="217"/>
      <c r="R248" s="217"/>
      <c r="S248" s="217"/>
      <c r="T248" s="241"/>
      <c r="U248" s="242" t="str">
        <f>IF(OR(S248="",$S$251=""),"",S248/$S$251)</f>
        <v/>
      </c>
      <c r="V248" s="47"/>
      <c r="W248" s="5"/>
      <c r="X248" s="239">
        <f t="shared" ref="X248:Y250" si="40">IF($O$34=1,AB248,Z248)</f>
        <v>0.5</v>
      </c>
      <c r="Y248" s="240">
        <f t="shared" si="40"/>
        <v>0.61</v>
      </c>
      <c r="Z248" s="570">
        <v>0.5</v>
      </c>
      <c r="AA248" s="570">
        <v>0.61</v>
      </c>
      <c r="AB248" s="570">
        <v>0.56000000000000005</v>
      </c>
      <c r="AC248" s="570">
        <v>0.66</v>
      </c>
    </row>
    <row r="249" spans="1:29" ht="16.5" thickBot="1">
      <c r="A249" s="1">
        <v>45</v>
      </c>
      <c r="B249" s="140"/>
      <c r="C249" s="21"/>
      <c r="D249" s="21"/>
      <c r="E249" s="21"/>
      <c r="F249" s="21"/>
      <c r="G249" s="21"/>
      <c r="H249" s="21"/>
      <c r="I249" s="21"/>
      <c r="J249" s="21"/>
      <c r="K249" s="21"/>
      <c r="L249" s="21"/>
      <c r="M249" s="141"/>
      <c r="N249" s="5"/>
      <c r="O249" s="13"/>
      <c r="P249" s="209">
        <v>-2</v>
      </c>
      <c r="Q249" s="243"/>
      <c r="R249" s="111"/>
      <c r="S249" s="111"/>
      <c r="T249" s="244"/>
      <c r="U249" s="245" t="str">
        <f>IF(OR(S249="",$S$251=""),"",S249/$S$251)</f>
        <v/>
      </c>
      <c r="V249" s="47"/>
      <c r="W249" s="5"/>
      <c r="X249" s="239">
        <f t="shared" si="40"/>
        <v>0.63</v>
      </c>
      <c r="Y249" s="240">
        <f t="shared" si="40"/>
        <v>0.77</v>
      </c>
      <c r="Z249" s="570">
        <v>0.63</v>
      </c>
      <c r="AA249" s="570">
        <v>0.77</v>
      </c>
      <c r="AB249" s="570">
        <v>0.66</v>
      </c>
      <c r="AC249" s="570">
        <v>0.78</v>
      </c>
    </row>
    <row r="250" spans="1:29">
      <c r="A250" s="1">
        <v>46</v>
      </c>
      <c r="B250" s="39"/>
      <c r="C250" s="45" t="s">
        <v>232</v>
      </c>
      <c r="D250" s="5"/>
      <c r="E250" s="5"/>
      <c r="F250" s="5"/>
      <c r="G250" s="5"/>
      <c r="H250" s="5"/>
      <c r="I250" s="5"/>
      <c r="J250" s="5"/>
      <c r="K250" s="5"/>
      <c r="L250" s="5"/>
      <c r="M250" s="42"/>
      <c r="N250" s="5"/>
      <c r="O250" s="13"/>
      <c r="P250" s="209">
        <v>-1</v>
      </c>
      <c r="Q250" s="246"/>
      <c r="R250" s="111"/>
      <c r="S250" s="111"/>
      <c r="T250" s="111"/>
      <c r="U250" s="245" t="str">
        <f>IF(OR(S250="",$S$251=""),"",S250/$S$251)</f>
        <v/>
      </c>
      <c r="V250" s="47"/>
      <c r="W250" s="5"/>
      <c r="X250" s="239">
        <f t="shared" si="40"/>
        <v>0.77</v>
      </c>
      <c r="Y250" s="240">
        <f t="shared" si="40"/>
        <v>0.94</v>
      </c>
      <c r="Z250" s="570">
        <v>0.77</v>
      </c>
      <c r="AA250" s="570">
        <v>0.94</v>
      </c>
      <c r="AB250" s="570">
        <v>0.78</v>
      </c>
      <c r="AC250" s="570">
        <v>0.92</v>
      </c>
    </row>
    <row r="251" spans="1:29">
      <c r="A251" s="1">
        <v>47</v>
      </c>
      <c r="B251" s="39"/>
      <c r="C251" s="77"/>
      <c r="D251" s="41" t="s">
        <v>233</v>
      </c>
      <c r="E251" s="121" t="str">
        <f t="shared" ref="E251:G255" si="41">IF(Q205="","",Q205)</f>
        <v/>
      </c>
      <c r="F251" s="121" t="str">
        <f t="shared" si="41"/>
        <v/>
      </c>
      <c r="G251" s="121" t="str">
        <f t="shared" si="41"/>
        <v/>
      </c>
      <c r="H251" s="77"/>
      <c r="I251" s="77"/>
      <c r="J251" s="77"/>
      <c r="K251" s="77"/>
      <c r="L251" s="77"/>
      <c r="M251" s="42"/>
      <c r="N251" s="5"/>
      <c r="O251" s="13"/>
      <c r="P251" s="209">
        <v>0</v>
      </c>
      <c r="Q251" s="246"/>
      <c r="R251" s="121" t="str">
        <f>IF(S220="","",AVERAGE(S220:S223))</f>
        <v/>
      </c>
      <c r="S251" s="121" t="str">
        <f>IF(T220="","",AVERAGE(T220:T223))</f>
        <v/>
      </c>
      <c r="T251" s="232" t="str">
        <f>IF(V220="","",AVERAGE(V220:V223))</f>
        <v/>
      </c>
      <c r="U251" s="245"/>
      <c r="V251" s="47"/>
      <c r="W251" s="5"/>
      <c r="X251" s="239"/>
      <c r="Y251" s="240"/>
      <c r="Z251" s="570"/>
      <c r="AA251" s="570"/>
      <c r="AB251" s="570"/>
      <c r="AC251" s="570"/>
    </row>
    <row r="252" spans="1:29" ht="16.5" thickBot="1">
      <c r="A252" s="1">
        <v>48</v>
      </c>
      <c r="B252" s="39"/>
      <c r="C252" s="5"/>
      <c r="D252" s="41" t="s">
        <v>29</v>
      </c>
      <c r="E252" s="121" t="str">
        <f t="shared" si="41"/>
        <v/>
      </c>
      <c r="F252" s="121" t="str">
        <f t="shared" si="41"/>
        <v/>
      </c>
      <c r="G252" s="121" t="str">
        <f t="shared" si="41"/>
        <v/>
      </c>
      <c r="H252" s="5"/>
      <c r="I252" s="5"/>
      <c r="J252" s="5"/>
      <c r="K252" s="5"/>
      <c r="L252" s="5"/>
      <c r="M252" s="42"/>
      <c r="N252" s="5"/>
      <c r="O252" s="13"/>
      <c r="P252" s="209">
        <v>1</v>
      </c>
      <c r="Q252" s="246"/>
      <c r="R252" s="111"/>
      <c r="S252" s="111"/>
      <c r="T252" s="111"/>
      <c r="U252" s="245" t="str">
        <f>IF(OR(S252="",$S$251=""),"",S252/$S$251)</f>
        <v/>
      </c>
      <c r="V252" s="47"/>
      <c r="W252" s="5"/>
      <c r="X252" s="239">
        <f t="shared" ref="X252:Y255" si="42">IF($O$34=1,AB252,Z252)</f>
        <v>1.04</v>
      </c>
      <c r="Y252" s="240">
        <f t="shared" si="42"/>
        <v>1.27</v>
      </c>
      <c r="Z252" s="570">
        <v>1.04</v>
      </c>
      <c r="AA252" s="570">
        <v>1.27</v>
      </c>
      <c r="AB252" s="570">
        <v>1.06</v>
      </c>
      <c r="AC252" s="570">
        <v>1.24</v>
      </c>
    </row>
    <row r="253" spans="1:29" ht="16.5" thickBot="1">
      <c r="A253" s="1">
        <v>49</v>
      </c>
      <c r="B253" s="39"/>
      <c r="C253" s="5"/>
      <c r="D253" s="41" t="s">
        <v>177</v>
      </c>
      <c r="E253" s="121" t="str">
        <f t="shared" si="41"/>
        <v/>
      </c>
      <c r="F253" s="121" t="str">
        <f t="shared" si="41"/>
        <v/>
      </c>
      <c r="G253" s="121" t="str">
        <f t="shared" si="41"/>
        <v/>
      </c>
      <c r="H253" s="77"/>
      <c r="I253" s="41" t="s">
        <v>180</v>
      </c>
      <c r="J253" s="122" t="str">
        <f>IF(AND(Q210="",R210="",S210=""),"",IF(OR(Q210="Fail",R210="Fail",S210="Fail"),"Fail","Pass"))</f>
        <v/>
      </c>
      <c r="K253" s="5"/>
      <c r="L253" s="5"/>
      <c r="M253" s="42"/>
      <c r="N253" s="5"/>
      <c r="O253" s="13"/>
      <c r="P253" s="209">
        <v>2</v>
      </c>
      <c r="Q253" s="246"/>
      <c r="R253" s="111"/>
      <c r="S253" s="111"/>
      <c r="T253" s="111"/>
      <c r="U253" s="245" t="str">
        <f>IF(OR(S253="",$S$251=""),"",S253/$S$251)</f>
        <v/>
      </c>
      <c r="V253" s="47"/>
      <c r="W253" s="5"/>
      <c r="X253" s="239">
        <f t="shared" si="42"/>
        <v>1.17</v>
      </c>
      <c r="Y253" s="240">
        <f t="shared" si="42"/>
        <v>1.43</v>
      </c>
      <c r="Z253" s="570">
        <v>1.17</v>
      </c>
      <c r="AA253" s="570">
        <v>1.43</v>
      </c>
      <c r="AB253" s="570">
        <v>1.22</v>
      </c>
      <c r="AC253" s="570">
        <v>1.43</v>
      </c>
    </row>
    <row r="254" spans="1:29">
      <c r="A254" s="1">
        <v>50</v>
      </c>
      <c r="B254" s="39"/>
      <c r="C254" s="5"/>
      <c r="D254" s="41" t="s">
        <v>178</v>
      </c>
      <c r="E254" s="121" t="str">
        <f t="shared" si="41"/>
        <v/>
      </c>
      <c r="F254" s="121" t="str">
        <f t="shared" si="41"/>
        <v/>
      </c>
      <c r="G254" s="121" t="str">
        <f t="shared" si="41"/>
        <v/>
      </c>
      <c r="H254" s="5"/>
      <c r="I254" s="5"/>
      <c r="J254" s="5"/>
      <c r="K254" s="5"/>
      <c r="L254" s="5"/>
      <c r="M254" s="42"/>
      <c r="N254" s="5"/>
      <c r="O254" s="13"/>
      <c r="P254" s="209">
        <v>3</v>
      </c>
      <c r="Q254" s="246"/>
      <c r="R254" s="111"/>
      <c r="S254" s="111"/>
      <c r="T254" s="111"/>
      <c r="U254" s="245" t="str">
        <f>IF(OR(S254="",$S$251=""),"",S254/$S$251)</f>
        <v/>
      </c>
      <c r="V254" s="47"/>
      <c r="W254" s="5"/>
      <c r="X254" s="239">
        <f t="shared" si="42"/>
        <v>1.31</v>
      </c>
      <c r="Y254" s="240">
        <f t="shared" si="42"/>
        <v>1.6</v>
      </c>
      <c r="Z254" s="570">
        <v>1.31</v>
      </c>
      <c r="AA254" s="570">
        <v>1.6</v>
      </c>
      <c r="AB254" s="570">
        <v>1.4</v>
      </c>
      <c r="AC254" s="570">
        <v>1.64</v>
      </c>
    </row>
    <row r="255" spans="1:29" ht="16.5" thickBot="1">
      <c r="A255" s="1">
        <v>51</v>
      </c>
      <c r="B255" s="39"/>
      <c r="C255" s="5"/>
      <c r="D255" s="41" t="s">
        <v>237</v>
      </c>
      <c r="E255" s="121" t="str">
        <f t="shared" si="41"/>
        <v/>
      </c>
      <c r="F255" s="121" t="str">
        <f t="shared" si="41"/>
        <v/>
      </c>
      <c r="G255" s="121" t="str">
        <f t="shared" si="41"/>
        <v/>
      </c>
      <c r="H255" s="5"/>
      <c r="I255" s="5"/>
      <c r="J255" s="5"/>
      <c r="K255" s="5"/>
      <c r="L255" s="5"/>
      <c r="M255" s="42"/>
      <c r="N255" s="5"/>
      <c r="O255" s="13"/>
      <c r="P255" s="212">
        <v>4</v>
      </c>
      <c r="Q255" s="247"/>
      <c r="R255" s="225"/>
      <c r="S255" s="225"/>
      <c r="T255" s="225"/>
      <c r="U255" s="248" t="str">
        <f>IF(OR(S255="",$S$251=""),"",S255/$S$251)</f>
        <v/>
      </c>
      <c r="V255" s="47"/>
      <c r="W255" s="5"/>
      <c r="X255" s="239">
        <f t="shared" si="42"/>
        <v>1.44</v>
      </c>
      <c r="Y255" s="240">
        <f t="shared" si="42"/>
        <v>1.76</v>
      </c>
      <c r="Z255" s="570">
        <v>1.44</v>
      </c>
      <c r="AA255" s="570">
        <v>1.76</v>
      </c>
      <c r="AB255" s="570">
        <v>1.61</v>
      </c>
      <c r="AC255" s="570">
        <v>1.89</v>
      </c>
    </row>
    <row r="256" spans="1:29" ht="16.5" thickBot="1">
      <c r="A256" s="1">
        <v>52</v>
      </c>
      <c r="B256" s="48"/>
      <c r="C256" s="49"/>
      <c r="D256" s="249"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97"/>
      <c r="C257" s="77"/>
      <c r="D257" s="77"/>
      <c r="E257" s="77"/>
      <c r="F257" s="77"/>
      <c r="G257" s="77"/>
      <c r="H257" s="77"/>
      <c r="I257" s="77"/>
      <c r="J257" s="77"/>
      <c r="K257" s="77"/>
      <c r="L257" s="77"/>
      <c r="M257" s="42"/>
      <c r="N257" s="5"/>
      <c r="O257" s="13"/>
      <c r="P257" s="250" t="s">
        <v>163</v>
      </c>
      <c r="Q257" s="200"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29" t="s">
        <v>263</v>
      </c>
      <c r="E259" s="629"/>
      <c r="F259" s="47"/>
      <c r="G259" s="629" t="s">
        <v>264</v>
      </c>
      <c r="H259" s="629"/>
      <c r="I259" s="5"/>
      <c r="J259" s="47"/>
      <c r="K259" s="630" t="s">
        <v>265</v>
      </c>
      <c r="L259" s="630"/>
      <c r="M259" s="78"/>
      <c r="N259" s="5"/>
      <c r="O259" s="110" t="s">
        <v>266</v>
      </c>
      <c r="P259" s="7"/>
      <c r="Q259" s="7"/>
      <c r="R259" s="7"/>
      <c r="S259" s="7"/>
      <c r="T259" s="7"/>
      <c r="U259" s="7"/>
      <c r="V259" s="7"/>
      <c r="W259" s="7"/>
      <c r="X259" s="7"/>
      <c r="Y259" s="8"/>
    </row>
    <row r="260" spans="1:25" ht="16.5" thickBot="1">
      <c r="A260" s="1">
        <v>56</v>
      </c>
      <c r="B260" s="39"/>
      <c r="C260" s="47"/>
      <c r="D260" s="251" t="s">
        <v>177</v>
      </c>
      <c r="E260" s="215">
        <f t="shared" ref="E260:E265" si="43">IF(Q410="","",Q410)</f>
        <v>0</v>
      </c>
      <c r="F260" s="5"/>
      <c r="G260" s="16" t="s">
        <v>267</v>
      </c>
      <c r="H260" s="16" t="s">
        <v>268</v>
      </c>
      <c r="I260" s="16" t="s">
        <v>202</v>
      </c>
      <c r="J260" s="47"/>
      <c r="K260" s="16" t="s">
        <v>199</v>
      </c>
      <c r="L260" s="179" t="s">
        <v>201</v>
      </c>
      <c r="M260" s="78"/>
      <c r="N260" s="5"/>
      <c r="O260" s="13"/>
      <c r="P260" s="41" t="s">
        <v>269</v>
      </c>
      <c r="Q260" s="211"/>
      <c r="R260" s="5"/>
      <c r="S260" s="41" t="s">
        <v>177</v>
      </c>
      <c r="T260" s="211"/>
      <c r="U260" s="5"/>
      <c r="V260" s="47"/>
      <c r="W260" s="47"/>
      <c r="X260" s="5"/>
      <c r="Y260" s="15"/>
    </row>
    <row r="261" spans="1:25" ht="16.5" thickBot="1">
      <c r="A261" s="1">
        <v>57</v>
      </c>
      <c r="B261" s="39"/>
      <c r="C261" s="47"/>
      <c r="D261" s="251" t="s">
        <v>270</v>
      </c>
      <c r="E261" s="219">
        <f t="shared" si="43"/>
        <v>0</v>
      </c>
      <c r="F261" s="41" t="s">
        <v>177</v>
      </c>
      <c r="G261" s="206">
        <f t="shared" ref="G261:G266" si="44">IF(P426="","",P426)</f>
        <v>0</v>
      </c>
      <c r="H261" s="207" t="str">
        <f t="shared" ref="H261:H266" si="45">IF(R426="","",R426)</f>
        <v/>
      </c>
      <c r="I261" s="252" t="str">
        <f t="shared" ref="I261:I266" si="46">IF(T426="","",T426)</f>
        <v/>
      </c>
      <c r="J261" s="47"/>
      <c r="K261" s="41" t="s">
        <v>271</v>
      </c>
      <c r="L261" s="253" t="str">
        <f>IF(R418="","",R418)</f>
        <v/>
      </c>
      <c r="M261" s="78"/>
      <c r="N261" s="5"/>
      <c r="O261" s="13"/>
      <c r="P261" s="41" t="s">
        <v>272</v>
      </c>
      <c r="Q261" s="113"/>
      <c r="R261" s="5"/>
      <c r="S261" s="41" t="s">
        <v>270</v>
      </c>
      <c r="T261" s="211"/>
      <c r="U261" s="5"/>
      <c r="V261" s="5"/>
      <c r="W261" s="5"/>
      <c r="X261" s="5"/>
      <c r="Y261" s="15"/>
    </row>
    <row r="262" spans="1:25">
      <c r="A262" s="1">
        <v>58</v>
      </c>
      <c r="B262" s="39"/>
      <c r="C262" s="47"/>
      <c r="D262" s="251" t="s">
        <v>273</v>
      </c>
      <c r="E262" s="219" t="str">
        <f t="shared" si="43"/>
        <v/>
      </c>
      <c r="F262" s="41" t="s">
        <v>270</v>
      </c>
      <c r="G262" s="209">
        <f t="shared" si="44"/>
        <v>0</v>
      </c>
      <c r="H262" s="121" t="str">
        <f t="shared" si="45"/>
        <v/>
      </c>
      <c r="I262" s="233" t="str">
        <f t="shared" si="46"/>
        <v/>
      </c>
      <c r="J262" s="41" t="s">
        <v>274</v>
      </c>
      <c r="K262" s="254" t="str">
        <f t="shared" ref="K262:L264" si="47">IF(Q420="","",Q420)</f>
        <v/>
      </c>
      <c r="L262" s="255" t="str">
        <f t="shared" si="47"/>
        <v/>
      </c>
      <c r="M262" s="78"/>
      <c r="N262" s="5"/>
      <c r="O262" s="13"/>
      <c r="P262" s="5"/>
      <c r="Q262" s="5"/>
      <c r="R262" s="5"/>
      <c r="S262" s="16" t="s">
        <v>236</v>
      </c>
      <c r="T262" s="5"/>
      <c r="U262" s="5" t="s">
        <v>275</v>
      </c>
      <c r="V262" s="5"/>
      <c r="W262" s="5"/>
      <c r="X262" s="5"/>
      <c r="Y262" s="15"/>
    </row>
    <row r="263" spans="1:25">
      <c r="A263" s="1">
        <v>59</v>
      </c>
      <c r="B263" s="39"/>
      <c r="C263" s="47"/>
      <c r="D263" s="251" t="s">
        <v>276</v>
      </c>
      <c r="E263" s="219" t="str">
        <f t="shared" si="43"/>
        <v/>
      </c>
      <c r="F263" s="41" t="s">
        <v>179</v>
      </c>
      <c r="G263" s="209">
        <f t="shared" si="44"/>
        <v>0</v>
      </c>
      <c r="H263" s="121" t="str">
        <f t="shared" si="45"/>
        <v/>
      </c>
      <c r="I263" s="233" t="str">
        <f t="shared" si="46"/>
        <v/>
      </c>
      <c r="J263" s="41" t="s">
        <v>277</v>
      </c>
      <c r="K263" s="256" t="str">
        <f t="shared" si="47"/>
        <v/>
      </c>
      <c r="L263" s="240" t="str">
        <f t="shared" si="47"/>
        <v/>
      </c>
      <c r="M263" s="78"/>
      <c r="N263" s="5"/>
      <c r="O263" s="257"/>
      <c r="P263" s="5"/>
      <c r="Q263" s="16" t="s">
        <v>50</v>
      </c>
      <c r="R263" s="16" t="s">
        <v>241</v>
      </c>
      <c r="S263" s="16" t="s">
        <v>242</v>
      </c>
      <c r="T263" s="16" t="s">
        <v>278</v>
      </c>
      <c r="U263" s="16" t="s">
        <v>279</v>
      </c>
      <c r="V263" s="5"/>
      <c r="W263" s="41" t="s">
        <v>280</v>
      </c>
      <c r="X263" s="115" t="str">
        <f>IF(T260="","",VLOOKUP(T260,Tables!B85:C89,2))</f>
        <v/>
      </c>
      <c r="Y263" s="15"/>
    </row>
    <row r="264" spans="1:25" ht="16.5" thickBot="1">
      <c r="A264" s="1">
        <v>60</v>
      </c>
      <c r="B264" s="39"/>
      <c r="C264" s="47"/>
      <c r="D264" s="251" t="s">
        <v>281</v>
      </c>
      <c r="E264" s="219" t="str">
        <f t="shared" si="43"/>
        <v/>
      </c>
      <c r="F264" s="41" t="s">
        <v>274</v>
      </c>
      <c r="G264" s="209" t="str">
        <f t="shared" si="44"/>
        <v/>
      </c>
      <c r="H264" s="121" t="str">
        <f t="shared" si="45"/>
        <v/>
      </c>
      <c r="I264" s="233" t="str">
        <f t="shared" si="46"/>
        <v/>
      </c>
      <c r="J264" s="41" t="s">
        <v>282</v>
      </c>
      <c r="K264" s="258" t="str">
        <f t="shared" si="47"/>
        <v/>
      </c>
      <c r="L264" s="259" t="str">
        <f t="shared" si="47"/>
        <v/>
      </c>
      <c r="M264" s="78"/>
      <c r="N264" s="5"/>
      <c r="O264" s="257"/>
      <c r="P264" s="5"/>
      <c r="Q264" s="111"/>
      <c r="R264" s="111"/>
      <c r="S264" s="111"/>
      <c r="T264" s="260" t="str">
        <f>IF(Q264="","",Q264/$T$261)</f>
        <v/>
      </c>
      <c r="U264" s="232" t="str">
        <f>IF(Q264="","",($T$260^2*Tables!D80+Tables!D81)*Q264)</f>
        <v/>
      </c>
      <c r="V264" s="5"/>
      <c r="W264" s="41" t="s">
        <v>283</v>
      </c>
      <c r="X264" s="115" t="str">
        <f>IF(U268="","",Q268*($T$260^2*Tables!D80+Tables!D81))</f>
        <v/>
      </c>
      <c r="Y264" s="15"/>
    </row>
    <row r="265" spans="1:25" ht="16.5" thickBot="1">
      <c r="A265" s="1">
        <v>61</v>
      </c>
      <c r="B265" s="39"/>
      <c r="C265" s="47"/>
      <c r="D265" s="251" t="s">
        <v>284</v>
      </c>
      <c r="E265" s="219" t="str">
        <f t="shared" si="43"/>
        <v/>
      </c>
      <c r="F265" s="41" t="s">
        <v>277</v>
      </c>
      <c r="G265" s="209" t="str">
        <f t="shared" si="44"/>
        <v/>
      </c>
      <c r="H265" s="121" t="str">
        <f t="shared" si="45"/>
        <v/>
      </c>
      <c r="I265" s="233" t="str">
        <f t="shared" si="46"/>
        <v/>
      </c>
      <c r="J265" s="47"/>
      <c r="K265" s="41" t="s">
        <v>271</v>
      </c>
      <c r="L265" s="261" t="str">
        <f>IF(V418="","",V418)</f>
        <v/>
      </c>
      <c r="M265" s="78"/>
      <c r="N265" s="5"/>
      <c r="O265" s="257"/>
      <c r="P265" s="5"/>
      <c r="Q265" s="111"/>
      <c r="R265" s="111"/>
      <c r="S265" s="111"/>
      <c r="T265" s="260" t="str">
        <f>IF(Q265="","",Q265/$T$261)</f>
        <v/>
      </c>
      <c r="U265" s="232" t="str">
        <f>IF(Q265="","",($T$260^2*Tables!D80+Tables!D81)*Q265)</f>
        <v/>
      </c>
      <c r="V265" s="5"/>
      <c r="W265" s="41" t="s">
        <v>285</v>
      </c>
      <c r="X265" s="262" t="str">
        <f>IF(Q261="","",HLOOKUP(Q261,Tables!A99:F100,2,FALSE))</f>
        <v/>
      </c>
      <c r="Y265" s="15"/>
    </row>
    <row r="266" spans="1:25" ht="16.5" thickBot="1">
      <c r="A266" s="1">
        <v>62</v>
      </c>
      <c r="B266" s="39"/>
      <c r="C266" s="5"/>
      <c r="D266" s="251" t="s">
        <v>274</v>
      </c>
      <c r="E266" s="219" t="str">
        <f>IF(U410="","",U410)</f>
        <v/>
      </c>
      <c r="F266" s="41" t="s">
        <v>282</v>
      </c>
      <c r="G266" s="212" t="str">
        <f t="shared" si="44"/>
        <v/>
      </c>
      <c r="H266" s="213" t="str">
        <f t="shared" si="45"/>
        <v/>
      </c>
      <c r="I266" s="238" t="str">
        <f t="shared" si="46"/>
        <v/>
      </c>
      <c r="J266" s="41" t="s">
        <v>274</v>
      </c>
      <c r="K266" s="254" t="str">
        <f t="shared" ref="K266:L268" si="48">IF(U420="","",U420)</f>
        <v/>
      </c>
      <c r="L266" s="255" t="str">
        <f t="shared" si="48"/>
        <v/>
      </c>
      <c r="M266" s="78"/>
      <c r="N266" s="5"/>
      <c r="O266" s="257"/>
      <c r="P266" s="5"/>
      <c r="Q266" s="111"/>
      <c r="R266" s="111"/>
      <c r="S266" s="111"/>
      <c r="T266" s="260" t="str">
        <f>IF(Q266="","",Q266/$T$261)</f>
        <v/>
      </c>
      <c r="U266" s="232" t="str">
        <f>IF(Q266="","",($T$260^2*Tables!D80+Tables!D81)*Q266)</f>
        <v/>
      </c>
      <c r="V266" s="5"/>
      <c r="W266" s="41" t="s">
        <v>286</v>
      </c>
      <c r="X266" s="115" t="str">
        <f>IF(OR(X264="",X265=""),"",(X265*(X264/8.76))/100)</f>
        <v/>
      </c>
      <c r="Y266" s="15"/>
    </row>
    <row r="267" spans="1:25">
      <c r="A267" s="1">
        <v>63</v>
      </c>
      <c r="B267" s="39"/>
      <c r="C267" s="5"/>
      <c r="D267" s="251" t="s">
        <v>277</v>
      </c>
      <c r="E267" s="219" t="str">
        <f>IF(U411="","",U411)</f>
        <v/>
      </c>
      <c r="F267" s="263" t="s">
        <v>163</v>
      </c>
      <c r="G267" s="5"/>
      <c r="H267" s="5"/>
      <c r="I267" s="5"/>
      <c r="J267" s="41" t="s">
        <v>277</v>
      </c>
      <c r="K267" s="256" t="str">
        <f t="shared" si="48"/>
        <v/>
      </c>
      <c r="L267" s="240" t="str">
        <f t="shared" si="48"/>
        <v/>
      </c>
      <c r="M267" s="78"/>
      <c r="N267" s="5"/>
      <c r="O267" s="257"/>
      <c r="P267" s="5"/>
      <c r="Q267" s="111"/>
      <c r="R267" s="111"/>
      <c r="S267" s="111"/>
      <c r="T267" s="260" t="str">
        <f>IF(Q267="","",Q267/$T$261)</f>
        <v/>
      </c>
      <c r="U267" s="232" t="str">
        <f>IF(Q267="","",($T$260^2*Tables!D80+Tables!D81)*Q267)</f>
        <v/>
      </c>
      <c r="V267" s="5"/>
      <c r="W267" s="41" t="s">
        <v>287</v>
      </c>
      <c r="X267" s="264" t="str">
        <f>IF(AB86="","",AB86)</f>
        <v/>
      </c>
      <c r="Y267" s="15"/>
    </row>
    <row r="268" spans="1:25" ht="16.5" thickBot="1">
      <c r="A268" s="1">
        <v>64</v>
      </c>
      <c r="B268" s="39"/>
      <c r="C268" s="40"/>
      <c r="D268" s="251" t="s">
        <v>282</v>
      </c>
      <c r="E268" s="223" t="str">
        <f>IF(U412="","",U412)</f>
        <v/>
      </c>
      <c r="F268" s="263" t="s">
        <v>288</v>
      </c>
      <c r="G268" s="263"/>
      <c r="H268" s="40"/>
      <c r="I268" s="40"/>
      <c r="J268" s="251" t="s">
        <v>282</v>
      </c>
      <c r="K268" s="258" t="str">
        <f t="shared" si="48"/>
        <v/>
      </c>
      <c r="L268" s="259" t="str">
        <f t="shared" si="48"/>
        <v/>
      </c>
      <c r="M268" s="78"/>
      <c r="N268" s="5"/>
      <c r="O268" s="257"/>
      <c r="P268" s="41" t="s">
        <v>251</v>
      </c>
      <c r="Q268" s="234" t="str">
        <f>IF(OR(Q264="",Q265="",Q266="",Q267=""),"",AVERAGE(Q264:Q267))</f>
        <v/>
      </c>
      <c r="R268" s="235" t="str">
        <f>IF(OR(R264="",R265="",R266="",R267=""),"",AVERAGE(R264:R267))</f>
        <v/>
      </c>
      <c r="S268" s="232" t="str">
        <f>IF(OR(S264="",S265="",S266="",S267=""),"",AVERAGE(S264:S267))</f>
        <v/>
      </c>
      <c r="T268" s="260" t="str">
        <f>IF(OR(T264="",T265="",T266="",T267=""),"",AVERAGE(T264:T267))</f>
        <v/>
      </c>
      <c r="U268" s="232" t="str">
        <f>IF(OR(U264="",U265="",U266="",U267=""),"",AVERAGE(U264:U267))</f>
        <v/>
      </c>
      <c r="V268" s="5"/>
      <c r="W268" s="41" t="s">
        <v>289</v>
      </c>
      <c r="X268" s="265" t="str">
        <f>IF(OR(X266="",X267=""),"",(X266-X267)/X267)</f>
        <v/>
      </c>
      <c r="Y268" s="15"/>
    </row>
    <row r="269" spans="1:25" ht="16.5" thickBot="1">
      <c r="A269" s="1">
        <v>65</v>
      </c>
      <c r="B269" s="266"/>
      <c r="C269" s="267"/>
      <c r="D269" s="267"/>
      <c r="E269" s="267"/>
      <c r="F269" s="268" t="s">
        <v>290</v>
      </c>
      <c r="G269" s="268"/>
      <c r="H269" s="267"/>
      <c r="I269" s="267"/>
      <c r="J269" s="267"/>
      <c r="K269" s="267"/>
      <c r="L269" s="267"/>
      <c r="M269" s="269"/>
      <c r="N269" s="5"/>
      <c r="O269" s="257"/>
      <c r="P269" s="41" t="s">
        <v>291</v>
      </c>
      <c r="Q269" s="186" t="str">
        <f>IF(Q268="","",STDEV(Q264:Q267)/Q268)</f>
        <v/>
      </c>
      <c r="R269" s="186" t="str">
        <f>IF(R268="","",STDEV(R264:R267)/R268)</f>
        <v/>
      </c>
      <c r="S269" s="186" t="str">
        <f>IF(S268="","",STDEV(S264:S267)/S268)</f>
        <v/>
      </c>
      <c r="T269" s="186" t="str">
        <f>IF(T268="","",STDEV(T264:T267)/T268)</f>
        <v/>
      </c>
      <c r="U269" s="186"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65"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62"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70"/>
      <c r="Q273" s="270"/>
      <c r="R273" s="21"/>
      <c r="S273" s="21"/>
      <c r="T273" s="270"/>
      <c r="U273" s="270"/>
      <c r="V273" s="21"/>
      <c r="W273" s="271"/>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72"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57"/>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57"/>
      <c r="P279" s="5"/>
      <c r="Q279" s="111"/>
      <c r="R279" s="111"/>
      <c r="S279" s="111"/>
      <c r="T279" s="260" t="str">
        <f>IF(Q279="","",Q279/$T$276)</f>
        <v/>
      </c>
      <c r="U279" s="232" t="str">
        <f>IF(Q279="","",($T$260^2*Tables!D80+Tables!D81)*Q279)</f>
        <v/>
      </c>
      <c r="V279" s="5"/>
      <c r="W279" s="41" t="s">
        <v>283</v>
      </c>
      <c r="X279" s="115" t="str">
        <f>IF(U283="","",Q283*($T$275^2*Tables!P78+Tables!P79))</f>
        <v/>
      </c>
      <c r="Y279" s="15"/>
    </row>
    <row r="280" spans="1:25">
      <c r="A280" s="1">
        <v>8</v>
      </c>
      <c r="B280" s="39"/>
      <c r="C280" s="5"/>
      <c r="D280" s="5"/>
      <c r="E280" s="273" t="str">
        <f t="shared" ref="E280:I285" si="50">IF(Q264="","",Q264)</f>
        <v/>
      </c>
      <c r="F280" s="207" t="str">
        <f t="shared" si="50"/>
        <v/>
      </c>
      <c r="G280" s="207" t="str">
        <f t="shared" si="50"/>
        <v/>
      </c>
      <c r="H280" s="274" t="str">
        <f t="shared" si="50"/>
        <v/>
      </c>
      <c r="I280" s="242" t="str">
        <f t="shared" si="50"/>
        <v/>
      </c>
      <c r="J280" s="5"/>
      <c r="K280" s="41" t="s">
        <v>283</v>
      </c>
      <c r="L280" s="116" t="str">
        <f t="shared" si="49"/>
        <v/>
      </c>
      <c r="M280" s="42"/>
      <c r="N280" s="5"/>
      <c r="O280" s="257"/>
      <c r="P280" s="5"/>
      <c r="Q280" s="111"/>
      <c r="R280" s="111"/>
      <c r="S280" s="111"/>
      <c r="T280" s="260" t="str">
        <f>IF(Q280="","",Q280/$T$276)</f>
        <v/>
      </c>
      <c r="U280" s="232" t="str">
        <f>IF(Q280="","",($T$260^2*Tables!D80+Tables!D81)*Q280)</f>
        <v/>
      </c>
      <c r="V280" s="5"/>
      <c r="W280" s="41" t="s">
        <v>285</v>
      </c>
      <c r="X280" s="262" t="e">
        <f>Tables!F100</f>
        <v>#N/A</v>
      </c>
      <c r="Y280" s="15"/>
    </row>
    <row r="281" spans="1:25">
      <c r="A281" s="1">
        <v>9</v>
      </c>
      <c r="B281" s="39"/>
      <c r="C281" s="5"/>
      <c r="D281" s="5"/>
      <c r="E281" s="275" t="str">
        <f t="shared" si="50"/>
        <v/>
      </c>
      <c r="F281" s="121" t="str">
        <f t="shared" si="50"/>
        <v/>
      </c>
      <c r="G281" s="121" t="str">
        <f t="shared" si="50"/>
        <v/>
      </c>
      <c r="H281" s="260" t="str">
        <f t="shared" si="50"/>
        <v/>
      </c>
      <c r="I281" s="245" t="str">
        <f t="shared" si="50"/>
        <v/>
      </c>
      <c r="J281" s="5"/>
      <c r="K281" s="41" t="s">
        <v>285</v>
      </c>
      <c r="L281" s="276" t="str">
        <f t="shared" si="49"/>
        <v/>
      </c>
      <c r="M281" s="42"/>
      <c r="N281" s="5"/>
      <c r="O281" s="257"/>
      <c r="P281" s="5"/>
      <c r="Q281" s="111"/>
      <c r="R281" s="111"/>
      <c r="S281" s="111"/>
      <c r="T281" s="260" t="str">
        <f>IF(Q281="","",Q281/$T$276)</f>
        <v/>
      </c>
      <c r="U281" s="232" t="str">
        <f>IF(Q281="","",($T$260^2*Tables!D80+Tables!D81)*Q281)</f>
        <v/>
      </c>
      <c r="V281" s="5"/>
      <c r="W281" s="41" t="s">
        <v>286</v>
      </c>
      <c r="X281" s="115" t="e">
        <f>IF($O$34=2,"NA",IF(OR(X279="",X280=""),"",(X280*(X279/8.76))/100))</f>
        <v>#N/A</v>
      </c>
      <c r="Y281" s="15"/>
    </row>
    <row r="282" spans="1:25">
      <c r="A282" s="1">
        <v>10</v>
      </c>
      <c r="B282" s="39"/>
      <c r="C282" s="5"/>
      <c r="D282" s="5"/>
      <c r="E282" s="275" t="str">
        <f t="shared" si="50"/>
        <v/>
      </c>
      <c r="F282" s="121" t="str">
        <f t="shared" si="50"/>
        <v/>
      </c>
      <c r="G282" s="121" t="str">
        <f t="shared" si="50"/>
        <v/>
      </c>
      <c r="H282" s="260" t="str">
        <f t="shared" si="50"/>
        <v/>
      </c>
      <c r="I282" s="245" t="str">
        <f t="shared" si="50"/>
        <v/>
      </c>
      <c r="J282" s="5"/>
      <c r="K282" s="41" t="s">
        <v>286</v>
      </c>
      <c r="L282" s="116" t="str">
        <f t="shared" si="49"/>
        <v/>
      </c>
      <c r="M282" s="42"/>
      <c r="N282" s="5"/>
      <c r="O282" s="257"/>
      <c r="P282" s="5"/>
      <c r="Q282" s="111"/>
      <c r="R282" s="111"/>
      <c r="S282" s="111"/>
      <c r="T282" s="260" t="str">
        <f>IF(Q282="","",Q282/$T$276)</f>
        <v/>
      </c>
      <c r="U282" s="232" t="str">
        <f>IF(Q282="","",($T$260^2*Tables!D80+Tables!D81)*Q282)</f>
        <v/>
      </c>
      <c r="V282" s="5"/>
      <c r="W282" s="41" t="s">
        <v>287</v>
      </c>
      <c r="X282" s="264" t="str">
        <f>IF(AB89="","",AB89)</f>
        <v/>
      </c>
      <c r="Y282" s="15"/>
    </row>
    <row r="283" spans="1:25" ht="16.5" thickBot="1">
      <c r="A283" s="1">
        <v>11</v>
      </c>
      <c r="B283" s="39"/>
      <c r="C283" s="5"/>
      <c r="D283" s="5"/>
      <c r="E283" s="277" t="str">
        <f t="shared" si="50"/>
        <v/>
      </c>
      <c r="F283" s="213" t="str">
        <f t="shared" si="50"/>
        <v/>
      </c>
      <c r="G283" s="213" t="str">
        <f t="shared" si="50"/>
        <v/>
      </c>
      <c r="H283" s="278" t="str">
        <f t="shared" si="50"/>
        <v/>
      </c>
      <c r="I283" s="248" t="str">
        <f t="shared" si="50"/>
        <v/>
      </c>
      <c r="J283" s="5"/>
      <c r="K283" s="41" t="s">
        <v>287</v>
      </c>
      <c r="L283" s="116" t="str">
        <f t="shared" si="49"/>
        <v/>
      </c>
      <c r="M283" s="42"/>
      <c r="N283" s="5"/>
      <c r="O283" s="257"/>
      <c r="P283" s="41" t="s">
        <v>251</v>
      </c>
      <c r="Q283" s="234" t="str">
        <f>IF(OR(Q279="",Q280="",Q281="",Q282=""),"",AVERAGE(Q279:Q282))</f>
        <v/>
      </c>
      <c r="R283" s="235" t="str">
        <f>IF(OR(R279="",R280="",R281="",R282=""),"",AVERAGE(R279:R282))</f>
        <v/>
      </c>
      <c r="S283" s="232" t="str">
        <f>IF(OR(S279="",S280="",S281="",S282=""),"",AVERAGE(S279:S282))</f>
        <v/>
      </c>
      <c r="T283" s="260" t="str">
        <f>IF(OR(T279="",T280="",T281="",T282=""),"",AVERAGE(T279:T282))</f>
        <v/>
      </c>
      <c r="U283" s="232" t="str">
        <f>IF(OR(U279="",U280="",U281="",U282=""),"",AVERAGE(U279:U282))</f>
        <v/>
      </c>
      <c r="V283" s="5"/>
      <c r="W283" s="41" t="s">
        <v>289</v>
      </c>
      <c r="X283" s="265" t="e">
        <f>IF(OR(X281="",X282=""),"",(X281-X282)/X282)</f>
        <v>#N/A</v>
      </c>
      <c r="Y283" s="15"/>
    </row>
    <row r="284" spans="1:25">
      <c r="A284" s="1">
        <v>12</v>
      </c>
      <c r="B284" s="39"/>
      <c r="C284" s="5"/>
      <c r="D284" s="41" t="s">
        <v>251</v>
      </c>
      <c r="E284" s="275" t="str">
        <f t="shared" si="50"/>
        <v/>
      </c>
      <c r="F284" s="121" t="str">
        <f t="shared" si="50"/>
        <v/>
      </c>
      <c r="G284" s="232" t="str">
        <f t="shared" si="50"/>
        <v/>
      </c>
      <c r="H284" s="260" t="str">
        <f t="shared" si="50"/>
        <v/>
      </c>
      <c r="I284" s="245" t="str">
        <f t="shared" si="50"/>
        <v/>
      </c>
      <c r="J284" s="5"/>
      <c r="K284" s="41" t="s">
        <v>289</v>
      </c>
      <c r="L284" s="279" t="str">
        <f t="shared" si="49"/>
        <v/>
      </c>
      <c r="M284" s="42"/>
      <c r="N284" s="5"/>
      <c r="O284" s="257"/>
      <c r="P284" s="41" t="s">
        <v>291</v>
      </c>
      <c r="Q284" s="186" t="str">
        <f>IF(Q283="","",STDEV(Q279:Q282)/Q283)</f>
        <v/>
      </c>
      <c r="R284" s="186" t="str">
        <f>IF(R283="","",STDEV(R279:R282)/R283)</f>
        <v/>
      </c>
      <c r="S284" s="186" t="str">
        <f>IF(S283="","",STDEV(S279:S282)/S283)</f>
        <v/>
      </c>
      <c r="T284" s="186" t="str">
        <f>IF(T283="","",STDEV(T279:T282)/T283)</f>
        <v/>
      </c>
      <c r="U284" s="186" t="str">
        <f>IF(U283="","",STDEV(U279:U282)/U283)</f>
        <v/>
      </c>
      <c r="V284" s="5"/>
      <c r="W284" s="47"/>
      <c r="X284" s="47"/>
      <c r="Y284" s="15"/>
    </row>
    <row r="285" spans="1:25" ht="16.5" thickBot="1">
      <c r="A285" s="1">
        <v>13</v>
      </c>
      <c r="B285" s="39"/>
      <c r="C285" s="5"/>
      <c r="D285" s="41" t="s">
        <v>291</v>
      </c>
      <c r="E285" s="174" t="str">
        <f t="shared" si="50"/>
        <v/>
      </c>
      <c r="F285" s="175" t="str">
        <f t="shared" si="50"/>
        <v/>
      </c>
      <c r="G285" s="175" t="str">
        <f t="shared" si="50"/>
        <v/>
      </c>
      <c r="H285" s="175" t="str">
        <f t="shared" si="50"/>
        <v/>
      </c>
      <c r="I285" s="176"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65" t="str">
        <f>IF(X271="","",X271)</f>
        <v/>
      </c>
      <c r="M286" s="42"/>
      <c r="N286" s="5"/>
      <c r="O286" s="13"/>
      <c r="P286" s="47" t="s">
        <v>163</v>
      </c>
      <c r="Q286" s="47" t="s">
        <v>292</v>
      </c>
      <c r="R286" s="5"/>
      <c r="S286" s="5"/>
      <c r="T286" s="5"/>
      <c r="U286" s="5"/>
      <c r="V286" s="5"/>
      <c r="W286" s="41" t="s">
        <v>293</v>
      </c>
      <c r="X286" s="265" t="e">
        <f>IF(OR(X281="NA",X281=""),"",(X281-AVERAGE(S279:S282))/AVERAGE(S279:S282))</f>
        <v>#N/A</v>
      </c>
      <c r="Y286" s="15"/>
    </row>
    <row r="287" spans="1:25">
      <c r="A287" s="1">
        <v>15</v>
      </c>
      <c r="B287" s="39"/>
      <c r="C287" s="5"/>
      <c r="D287" s="5"/>
      <c r="E287" s="47" t="s">
        <v>294</v>
      </c>
      <c r="F287" s="5"/>
      <c r="G287" s="5"/>
      <c r="H287" s="5"/>
      <c r="I287" s="5"/>
      <c r="J287" s="5"/>
      <c r="K287" s="41" t="s">
        <v>295</v>
      </c>
      <c r="L287" s="262" t="str">
        <f>IF(X272="","",X272)</f>
        <v/>
      </c>
      <c r="M287" s="42"/>
      <c r="N287" s="5"/>
      <c r="O287" s="13"/>
      <c r="P287" s="47"/>
      <c r="Q287" s="47" t="s">
        <v>294</v>
      </c>
      <c r="R287" s="5"/>
      <c r="S287" s="5"/>
      <c r="T287" s="5"/>
      <c r="U287" s="5"/>
      <c r="V287" s="5"/>
      <c r="W287" s="41" t="s">
        <v>295</v>
      </c>
      <c r="X287" s="262" t="e">
        <f>IF(OR(X281="",Q283=""),"",3/(X281/Q283))</f>
        <v>#N/A</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97"/>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51"/>
      <c r="X289" s="280"/>
      <c r="Y289" s="15"/>
    </row>
    <row r="290" spans="1:25" ht="16.5" thickBot="1">
      <c r="A290" s="1">
        <v>18</v>
      </c>
      <c r="B290" s="197"/>
      <c r="C290" s="5"/>
      <c r="D290" s="41" t="s">
        <v>269</v>
      </c>
      <c r="E290" s="272">
        <f>IF(Q275="","",Q275)</f>
        <v>0</v>
      </c>
      <c r="F290" s="77"/>
      <c r="G290" s="41" t="s">
        <v>177</v>
      </c>
      <c r="H290" s="119" t="str">
        <f>IF(T275="","",T275)</f>
        <v/>
      </c>
      <c r="I290" s="5"/>
      <c r="J290" s="5"/>
      <c r="K290" s="5"/>
      <c r="L290" s="5"/>
      <c r="M290" s="78"/>
      <c r="N290" s="5"/>
      <c r="O290" s="20"/>
      <c r="P290" s="270"/>
      <c r="Q290" s="270"/>
      <c r="R290" s="21"/>
      <c r="S290" s="21"/>
      <c r="T290" s="270"/>
      <c r="U290" s="270"/>
      <c r="V290" s="21"/>
      <c r="W290" s="77"/>
      <c r="X290" s="77"/>
      <c r="Y290" s="22"/>
    </row>
    <row r="291" spans="1:25">
      <c r="A291" s="1">
        <v>19</v>
      </c>
      <c r="B291" s="197"/>
      <c r="C291" s="5"/>
      <c r="D291" s="41" t="s">
        <v>272</v>
      </c>
      <c r="E291" s="119" t="str">
        <f>IF(Q276="","",Q276)</f>
        <v/>
      </c>
      <c r="F291" s="77"/>
      <c r="G291" s="41" t="s">
        <v>270</v>
      </c>
      <c r="H291" s="119" t="str">
        <f>IF(T276="","",T276)</f>
        <v/>
      </c>
      <c r="I291" s="5"/>
      <c r="J291" s="5"/>
      <c r="K291" s="5"/>
      <c r="L291" s="5"/>
      <c r="M291" s="78"/>
      <c r="N291" s="5"/>
      <c r="O291" s="110" t="s">
        <v>298</v>
      </c>
      <c r="P291" s="281"/>
      <c r="Q291" s="281"/>
      <c r="R291" s="281"/>
      <c r="S291" s="281"/>
      <c r="T291" s="281"/>
      <c r="U291" s="281"/>
      <c r="V291" s="281"/>
      <c r="W291" s="281"/>
      <c r="X291" s="281"/>
      <c r="Y291" s="282"/>
    </row>
    <row r="292" spans="1:25">
      <c r="A292" s="1">
        <v>20</v>
      </c>
      <c r="B292" s="197"/>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97"/>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97"/>
      <c r="C294" s="5"/>
      <c r="D294" s="5"/>
      <c r="E294" s="273" t="str">
        <f t="shared" ref="E294:I299" si="52">IF(Q279="","",Q279)</f>
        <v/>
      </c>
      <c r="F294" s="207" t="str">
        <f t="shared" si="52"/>
        <v/>
      </c>
      <c r="G294" s="207" t="str">
        <f t="shared" si="52"/>
        <v/>
      </c>
      <c r="H294" s="274" t="str">
        <f t="shared" si="52"/>
        <v/>
      </c>
      <c r="I294" s="242"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97"/>
      <c r="C295" s="5"/>
      <c r="D295" s="5"/>
      <c r="E295" s="275" t="str">
        <f t="shared" si="52"/>
        <v/>
      </c>
      <c r="F295" s="121" t="str">
        <f t="shared" si="52"/>
        <v/>
      </c>
      <c r="G295" s="121" t="str">
        <f t="shared" si="52"/>
        <v/>
      </c>
      <c r="H295" s="260" t="str">
        <f t="shared" si="52"/>
        <v/>
      </c>
      <c r="I295" s="245" t="str">
        <f t="shared" si="52"/>
        <v/>
      </c>
      <c r="J295" s="5"/>
      <c r="K295" s="41" t="s">
        <v>285</v>
      </c>
      <c r="L295" s="276" t="e">
        <f t="shared" si="51"/>
        <v>#N/A</v>
      </c>
      <c r="M295" s="78"/>
      <c r="N295" s="5"/>
      <c r="O295" s="156"/>
      <c r="P295" s="41" t="s">
        <v>272</v>
      </c>
      <c r="Q295" s="113"/>
      <c r="R295" s="77"/>
      <c r="S295" s="41" t="s">
        <v>177</v>
      </c>
      <c r="T295" s="113"/>
      <c r="U295" s="77"/>
      <c r="V295" s="77"/>
      <c r="W295" s="77"/>
      <c r="X295" s="77"/>
      <c r="Y295" s="139"/>
    </row>
    <row r="296" spans="1:25">
      <c r="A296" s="1">
        <v>24</v>
      </c>
      <c r="B296" s="197"/>
      <c r="C296" s="5"/>
      <c r="D296" s="5"/>
      <c r="E296" s="275" t="str">
        <f t="shared" si="52"/>
        <v/>
      </c>
      <c r="F296" s="121" t="str">
        <f t="shared" si="52"/>
        <v/>
      </c>
      <c r="G296" s="121" t="str">
        <f t="shared" si="52"/>
        <v/>
      </c>
      <c r="H296" s="260" t="str">
        <f t="shared" si="52"/>
        <v/>
      </c>
      <c r="I296" s="245" t="str">
        <f t="shared" si="52"/>
        <v/>
      </c>
      <c r="J296" s="5"/>
      <c r="K296" s="41" t="s">
        <v>286</v>
      </c>
      <c r="L296" s="116" t="e">
        <f t="shared" si="51"/>
        <v>#N/A</v>
      </c>
      <c r="M296" s="78"/>
      <c r="N296" s="5"/>
      <c r="O296" s="156"/>
      <c r="P296" s="77"/>
      <c r="Q296" s="77"/>
      <c r="R296" s="77"/>
      <c r="S296" s="41" t="s">
        <v>270</v>
      </c>
      <c r="T296" s="113"/>
      <c r="U296" s="77"/>
      <c r="V296" s="77"/>
      <c r="W296" s="77"/>
      <c r="X296" s="77"/>
      <c r="Y296" s="139"/>
    </row>
    <row r="297" spans="1:25" ht="16.5" thickBot="1">
      <c r="A297" s="1">
        <v>25</v>
      </c>
      <c r="B297" s="197"/>
      <c r="C297" s="5"/>
      <c r="D297" s="5"/>
      <c r="E297" s="277" t="str">
        <f t="shared" si="52"/>
        <v/>
      </c>
      <c r="F297" s="213" t="str">
        <f t="shared" si="52"/>
        <v/>
      </c>
      <c r="G297" s="213" t="str">
        <f t="shared" si="52"/>
        <v/>
      </c>
      <c r="H297" s="278" t="str">
        <f t="shared" si="52"/>
        <v/>
      </c>
      <c r="I297" s="248"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97"/>
      <c r="C298" s="5"/>
      <c r="D298" s="41" t="s">
        <v>251</v>
      </c>
      <c r="E298" s="275" t="str">
        <f t="shared" si="52"/>
        <v/>
      </c>
      <c r="F298" s="121" t="str">
        <f t="shared" si="52"/>
        <v/>
      </c>
      <c r="G298" s="232" t="str">
        <f t="shared" si="52"/>
        <v/>
      </c>
      <c r="H298" s="260" t="str">
        <f t="shared" si="52"/>
        <v/>
      </c>
      <c r="I298" s="245" t="str">
        <f t="shared" si="52"/>
        <v/>
      </c>
      <c r="J298" s="5"/>
      <c r="K298" s="41" t="s">
        <v>289</v>
      </c>
      <c r="L298" s="279" t="e">
        <f t="shared" si="51"/>
        <v>#N/A</v>
      </c>
      <c r="M298" s="78"/>
      <c r="N298" s="5"/>
      <c r="O298" s="156"/>
      <c r="P298" s="77"/>
      <c r="Q298" s="16" t="s">
        <v>50</v>
      </c>
      <c r="R298" s="16" t="s">
        <v>241</v>
      </c>
      <c r="S298" s="16" t="s">
        <v>242</v>
      </c>
      <c r="T298" s="16" t="s">
        <v>278</v>
      </c>
      <c r="U298" s="16" t="s">
        <v>279</v>
      </c>
      <c r="V298" s="77"/>
      <c r="W298" s="41" t="s">
        <v>280</v>
      </c>
      <c r="X298" s="115" t="str">
        <f>IF(T295="","",VLOOKUP(T295,Tables!H85:I89,2))</f>
        <v/>
      </c>
      <c r="Y298" s="139"/>
    </row>
    <row r="299" spans="1:25" ht="16.5" thickBot="1">
      <c r="A299" s="1">
        <v>27</v>
      </c>
      <c r="B299" s="197"/>
      <c r="C299" s="5"/>
      <c r="D299" s="41" t="s">
        <v>291</v>
      </c>
      <c r="E299" s="174" t="str">
        <f t="shared" si="52"/>
        <v/>
      </c>
      <c r="F299" s="175" t="str">
        <f t="shared" si="52"/>
        <v/>
      </c>
      <c r="G299" s="175" t="str">
        <f t="shared" si="52"/>
        <v/>
      </c>
      <c r="H299" s="175" t="str">
        <f t="shared" si="52"/>
        <v/>
      </c>
      <c r="I299" s="176" t="str">
        <f t="shared" si="52"/>
        <v/>
      </c>
      <c r="J299" s="5"/>
      <c r="K299" s="5"/>
      <c r="L299" s="5"/>
      <c r="M299" s="78"/>
      <c r="N299" s="5"/>
      <c r="O299" s="156"/>
      <c r="P299" s="77"/>
      <c r="Q299" s="111"/>
      <c r="R299" s="111"/>
      <c r="S299" s="111"/>
      <c r="T299" s="260" t="str">
        <f>IF(Q299="","",Q299/$T$296)</f>
        <v/>
      </c>
      <c r="U299" s="232" t="str">
        <f>IF(Q299="","",($T$295^2*Tables!D80+Tables!D81)*Q299)</f>
        <v/>
      </c>
      <c r="V299" s="77"/>
      <c r="W299" s="41" t="s">
        <v>283</v>
      </c>
      <c r="X299" s="115" t="str">
        <f>IF(U303="","",Q303*($T$295^2*Tables!P78+Tables!P79))</f>
        <v/>
      </c>
      <c r="Y299" s="139"/>
    </row>
    <row r="300" spans="1:25">
      <c r="A300" s="1">
        <v>28</v>
      </c>
      <c r="B300" s="197"/>
      <c r="C300" s="5"/>
      <c r="D300" s="84" t="s">
        <v>163</v>
      </c>
      <c r="E300" s="47" t="s">
        <v>292</v>
      </c>
      <c r="F300" s="5"/>
      <c r="G300" s="5"/>
      <c r="H300" s="5"/>
      <c r="I300" s="5"/>
      <c r="J300" s="5"/>
      <c r="K300" s="41" t="s">
        <v>293</v>
      </c>
      <c r="L300" s="265" t="e">
        <f>IF(X286="","",X286)</f>
        <v>#N/A</v>
      </c>
      <c r="M300" s="78"/>
      <c r="N300" s="5"/>
      <c r="O300" s="156"/>
      <c r="P300" s="77"/>
      <c r="Q300" s="111"/>
      <c r="R300" s="111"/>
      <c r="S300" s="111"/>
      <c r="T300" s="260" t="str">
        <f>IF(Q300="","",Q300/$T$296)</f>
        <v/>
      </c>
      <c r="U300" s="232" t="str">
        <f>IF(Q300="","",($T$295^2*Tables!D80+Tables!D81)*Q300)</f>
        <v/>
      </c>
      <c r="V300" s="77"/>
      <c r="W300" s="41" t="s">
        <v>285</v>
      </c>
      <c r="X300" s="262" t="str">
        <f>IF(Q295="","",HLOOKUP(Q295,Tables!I100,2))</f>
        <v/>
      </c>
      <c r="Y300" s="139"/>
    </row>
    <row r="301" spans="1:25">
      <c r="A301" s="1">
        <v>29</v>
      </c>
      <c r="B301" s="197"/>
      <c r="C301" s="5"/>
      <c r="D301" s="5"/>
      <c r="E301" s="47" t="s">
        <v>294</v>
      </c>
      <c r="F301" s="5"/>
      <c r="G301" s="5"/>
      <c r="H301" s="5"/>
      <c r="I301" s="5"/>
      <c r="J301" s="5"/>
      <c r="K301" s="41" t="s">
        <v>295</v>
      </c>
      <c r="L301" s="262" t="e">
        <f>IF(X287="","",X287)</f>
        <v>#N/A</v>
      </c>
      <c r="M301" s="78"/>
      <c r="N301" s="5"/>
      <c r="O301" s="156"/>
      <c r="P301" s="77"/>
      <c r="Q301" s="111"/>
      <c r="R301" s="111"/>
      <c r="S301" s="111"/>
      <c r="T301" s="260" t="str">
        <f>IF(Q301="","",Q301/$T$296)</f>
        <v/>
      </c>
      <c r="U301" s="232" t="str">
        <f>IF(Q301="","",($T$295^2*Tables!D80+Tables!D81)*Q301)</f>
        <v/>
      </c>
      <c r="V301" s="77"/>
      <c r="W301" s="41" t="s">
        <v>286</v>
      </c>
      <c r="X301" s="115" t="str">
        <f>IF($O$34=2,"NA",IF(OR(X299="",X300=""),"",(X300*(X299/8.76))/100))</f>
        <v/>
      </c>
      <c r="Y301" s="139"/>
    </row>
    <row r="302" spans="1:25" ht="16.5" thickBot="1">
      <c r="A302" s="1">
        <v>30</v>
      </c>
      <c r="B302" s="266"/>
      <c r="C302" s="267"/>
      <c r="D302" s="267"/>
      <c r="E302" s="267"/>
      <c r="F302" s="267"/>
      <c r="G302" s="267"/>
      <c r="H302" s="267"/>
      <c r="I302" s="267"/>
      <c r="J302" s="267"/>
      <c r="K302" s="267"/>
      <c r="L302" s="267"/>
      <c r="M302" s="269"/>
      <c r="N302" s="5"/>
      <c r="O302" s="156"/>
      <c r="P302" s="77"/>
      <c r="Q302" s="111"/>
      <c r="R302" s="111"/>
      <c r="S302" s="111"/>
      <c r="T302" s="260" t="str">
        <f>IF(Q302="","",Q302/$T$296)</f>
        <v/>
      </c>
      <c r="U302" s="232" t="str">
        <f>IF(Q302="","",($T$295^2*Tables!D80+Tables!D81)*Q302)</f>
        <v/>
      </c>
      <c r="V302" s="77"/>
      <c r="W302" s="41" t="s">
        <v>287</v>
      </c>
      <c r="X302" s="264" t="str">
        <f>IF(AB90="","",AB90)</f>
        <v/>
      </c>
      <c r="Y302" s="139"/>
    </row>
    <row r="303" spans="1:25">
      <c r="A303" s="1">
        <v>31</v>
      </c>
      <c r="B303" s="197"/>
      <c r="C303" s="283" t="str">
        <f>O291</f>
        <v>Mean Glandular Dose – Combo</v>
      </c>
      <c r="D303" s="77"/>
      <c r="E303" s="77"/>
      <c r="F303" s="77"/>
      <c r="G303" s="77"/>
      <c r="H303" s="77"/>
      <c r="I303" s="77"/>
      <c r="J303" s="77"/>
      <c r="K303" s="77"/>
      <c r="L303" s="77"/>
      <c r="M303" s="78"/>
      <c r="N303" s="5"/>
      <c r="O303" s="156"/>
      <c r="P303" s="41" t="s">
        <v>251</v>
      </c>
      <c r="Q303" s="234" t="str">
        <f>IF(OR(Q299="",Q300="",Q301="",Q302=""),"",AVERAGE(Q299:Q302))</f>
        <v/>
      </c>
      <c r="R303" s="235" t="str">
        <f>IF(OR(R299="",R300="",R301="",R302=""),"",AVERAGE(R299:R302))</f>
        <v/>
      </c>
      <c r="S303" s="232" t="str">
        <f>IF(OR(S299="",S300="",S301="",S302=""),"",AVERAGE(S299:S302))</f>
        <v/>
      </c>
      <c r="T303" s="260" t="str">
        <f>IF(OR(T299="",T300="",T301="",T302=""),"",AVERAGE(T299:T302))</f>
        <v/>
      </c>
      <c r="U303" s="232" t="str">
        <f>IF(OR(U299="",U300="",U301="",U302=""),"",AVERAGE(U299:U302))</f>
        <v/>
      </c>
      <c r="V303" s="77"/>
      <c r="W303" s="41" t="s">
        <v>289</v>
      </c>
      <c r="X303" s="265" t="str">
        <f>IF(OR(X301="",X302=""),"",(X301-X302)/X302)</f>
        <v/>
      </c>
      <c r="Y303" s="139"/>
    </row>
    <row r="304" spans="1:25" ht="16.5" thickBot="1">
      <c r="A304" s="1">
        <v>32</v>
      </c>
      <c r="B304" s="197"/>
      <c r="C304" s="77"/>
      <c r="D304" s="41" t="s">
        <v>269</v>
      </c>
      <c r="E304" s="272">
        <f>IF(Q292="","",Q292)</f>
        <v>0</v>
      </c>
      <c r="F304" s="77"/>
      <c r="G304" s="77"/>
      <c r="H304" s="77"/>
      <c r="I304" s="77"/>
      <c r="J304" s="77"/>
      <c r="K304" s="77"/>
      <c r="L304" s="77"/>
      <c r="M304" s="78"/>
      <c r="N304" s="5"/>
      <c r="O304" s="156"/>
      <c r="P304" s="41" t="s">
        <v>291</v>
      </c>
      <c r="Q304" s="186" t="str">
        <f>IF(Q303="","",STDEV(Q299:Q302)/Q303)</f>
        <v/>
      </c>
      <c r="R304" s="186" t="str">
        <f>IF(R303="","",STDEV(R299:R302)/R303)</f>
        <v/>
      </c>
      <c r="S304" s="186" t="str">
        <f>IF(S303="","",STDEV(S299:S302)/S303)</f>
        <v/>
      </c>
      <c r="T304" s="186" t="str">
        <f>IF(T303="","",STDEV(T299:T302)/T303)</f>
        <v/>
      </c>
      <c r="U304" s="186" t="str">
        <f>IF(U303="","",STDEV(U299:U302)/U303)</f>
        <v/>
      </c>
      <c r="V304" s="77"/>
      <c r="W304" s="77"/>
      <c r="X304" s="77"/>
      <c r="Y304" s="139"/>
    </row>
    <row r="305" spans="1:25">
      <c r="A305" s="1">
        <v>33</v>
      </c>
      <c r="B305" s="197"/>
      <c r="C305" s="77"/>
      <c r="D305" s="77"/>
      <c r="E305" s="631" t="str">
        <f>O294&amp;" "&amp;P295&amp;" "&amp;Q295</f>
        <v xml:space="preserve">Combo Mode 2D Target/Filter: </v>
      </c>
      <c r="F305" s="631"/>
      <c r="G305" s="631"/>
      <c r="H305" s="631"/>
      <c r="I305" s="631"/>
      <c r="J305" s="77"/>
      <c r="K305" s="77"/>
      <c r="L305" s="77"/>
      <c r="M305" s="78"/>
      <c r="N305" s="5"/>
      <c r="O305" s="156"/>
      <c r="P305" s="77"/>
      <c r="Q305" s="77"/>
      <c r="R305" s="77"/>
      <c r="S305" s="77"/>
      <c r="T305" s="77"/>
      <c r="U305" s="77"/>
      <c r="V305" s="77"/>
      <c r="W305" s="41" t="s">
        <v>293</v>
      </c>
      <c r="X305" s="265" t="str">
        <f>IF(X301="","",(X301-AVERAGE(S299:S302))/AVERAGE(S299:S302))</f>
        <v/>
      </c>
      <c r="Y305" s="139"/>
    </row>
    <row r="306" spans="1:25">
      <c r="A306" s="1">
        <v>34</v>
      </c>
      <c r="B306" s="197"/>
      <c r="C306" s="77"/>
      <c r="D306" s="5"/>
      <c r="E306" s="13"/>
      <c r="F306" s="5"/>
      <c r="G306" s="16" t="s">
        <v>236</v>
      </c>
      <c r="H306" s="5"/>
      <c r="I306" s="15" t="s">
        <v>275</v>
      </c>
      <c r="J306" s="77"/>
      <c r="K306" s="41" t="s">
        <v>177</v>
      </c>
      <c r="L306" s="115" t="str">
        <f>IF(T295="","",T295)</f>
        <v/>
      </c>
      <c r="M306" s="78"/>
      <c r="N306" s="5"/>
      <c r="O306" s="284" t="s">
        <v>300</v>
      </c>
      <c r="P306" s="77"/>
      <c r="Q306" s="77"/>
      <c r="R306" s="77"/>
      <c r="S306" s="77"/>
      <c r="T306" s="77"/>
      <c r="U306" s="77"/>
      <c r="V306" s="77"/>
      <c r="W306" s="77"/>
      <c r="X306" s="77"/>
      <c r="Y306" s="139"/>
    </row>
    <row r="307" spans="1:25" ht="16.5" thickBot="1">
      <c r="A307" s="1">
        <v>35</v>
      </c>
      <c r="B307" s="197"/>
      <c r="C307" s="77"/>
      <c r="D307" s="16"/>
      <c r="E307" s="256" t="s">
        <v>50</v>
      </c>
      <c r="F307" s="16" t="s">
        <v>241</v>
      </c>
      <c r="G307" s="16" t="s">
        <v>242</v>
      </c>
      <c r="H307" s="16" t="s">
        <v>278</v>
      </c>
      <c r="I307" s="240"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97"/>
      <c r="C308" s="77"/>
      <c r="D308" s="5"/>
      <c r="E308" s="273" t="str">
        <f t="shared" ref="E308:I313" si="54">IF(Q299="","",Q299)</f>
        <v/>
      </c>
      <c r="F308" s="207" t="str">
        <f t="shared" si="54"/>
        <v/>
      </c>
      <c r="G308" s="207" t="str">
        <f t="shared" si="54"/>
        <v/>
      </c>
      <c r="H308" s="274" t="str">
        <f t="shared" si="54"/>
        <v/>
      </c>
      <c r="I308" s="242"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97"/>
      <c r="C309" s="77"/>
      <c r="D309" s="5"/>
      <c r="E309" s="275" t="str">
        <f t="shared" si="54"/>
        <v/>
      </c>
      <c r="F309" s="121" t="str">
        <f t="shared" si="54"/>
        <v/>
      </c>
      <c r="G309" s="121" t="str">
        <f t="shared" si="54"/>
        <v/>
      </c>
      <c r="H309" s="260" t="str">
        <f t="shared" si="54"/>
        <v/>
      </c>
      <c r="I309" s="245"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97"/>
      <c r="C310" s="77"/>
      <c r="D310" s="5"/>
      <c r="E310" s="275" t="str">
        <f t="shared" si="54"/>
        <v/>
      </c>
      <c r="F310" s="121" t="str">
        <f t="shared" si="54"/>
        <v/>
      </c>
      <c r="G310" s="121" t="str">
        <f t="shared" si="54"/>
        <v/>
      </c>
      <c r="H310" s="260" t="str">
        <f t="shared" si="54"/>
        <v/>
      </c>
      <c r="I310" s="245" t="str">
        <f t="shared" si="54"/>
        <v/>
      </c>
      <c r="J310" s="77"/>
      <c r="K310" s="41" t="s">
        <v>286</v>
      </c>
      <c r="L310" s="115" t="str">
        <f t="shared" si="53"/>
        <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97"/>
      <c r="C311" s="77"/>
      <c r="D311" s="5"/>
      <c r="E311" s="277" t="str">
        <f t="shared" si="54"/>
        <v/>
      </c>
      <c r="F311" s="213" t="str">
        <f t="shared" si="54"/>
        <v/>
      </c>
      <c r="G311" s="213" t="str">
        <f t="shared" si="54"/>
        <v/>
      </c>
      <c r="H311" s="278" t="str">
        <f t="shared" si="54"/>
        <v/>
      </c>
      <c r="I311" s="248" t="str">
        <f t="shared" si="54"/>
        <v/>
      </c>
      <c r="J311" s="77"/>
      <c r="K311" s="251" t="s">
        <v>287</v>
      </c>
      <c r="L311" s="115" t="str">
        <f t="shared" si="53"/>
        <v/>
      </c>
      <c r="M311" s="78"/>
      <c r="N311" s="5"/>
      <c r="O311" s="156"/>
      <c r="P311" s="77"/>
      <c r="Q311" s="111"/>
      <c r="R311" s="111"/>
      <c r="S311" s="111"/>
      <c r="T311" s="260" t="str">
        <f>IF(Q311="","",Q311/$T$308)</f>
        <v/>
      </c>
      <c r="U311" s="232" t="str">
        <f>IF(Q311="","",($T$307^2*Tables!D80+Tables!D81)*Q311)</f>
        <v/>
      </c>
      <c r="V311" s="77"/>
      <c r="W311" s="41" t="s">
        <v>283</v>
      </c>
      <c r="X311" s="115" t="str">
        <f>IF(U315="","",Q315*($T$307^2*Tables!P78+Tables!P79))</f>
        <v/>
      </c>
      <c r="Y311" s="139"/>
    </row>
    <row r="312" spans="1:25">
      <c r="A312" s="1">
        <v>40</v>
      </c>
      <c r="B312" s="197"/>
      <c r="C312" s="77"/>
      <c r="D312" s="41" t="s">
        <v>251</v>
      </c>
      <c r="E312" s="275" t="str">
        <f t="shared" si="54"/>
        <v/>
      </c>
      <c r="F312" s="121" t="str">
        <f t="shared" si="54"/>
        <v/>
      </c>
      <c r="G312" s="232" t="str">
        <f t="shared" si="54"/>
        <v/>
      </c>
      <c r="H312" s="260" t="str">
        <f t="shared" si="54"/>
        <v/>
      </c>
      <c r="I312" s="245" t="str">
        <f t="shared" si="54"/>
        <v/>
      </c>
      <c r="J312" s="77"/>
      <c r="K312" s="41" t="s">
        <v>289</v>
      </c>
      <c r="L312" s="279" t="str">
        <f t="shared" si="53"/>
        <v/>
      </c>
      <c r="M312" s="78"/>
      <c r="N312" s="5"/>
      <c r="O312" s="156"/>
      <c r="P312" s="77"/>
      <c r="Q312" s="111"/>
      <c r="R312" s="111"/>
      <c r="S312" s="111"/>
      <c r="T312" s="260" t="str">
        <f>IF(Q312="","",Q312/$T$308)</f>
        <v/>
      </c>
      <c r="U312" s="232" t="str">
        <f>IF(Q312="","",($T$307^2*Tables!D80+Tables!D81)*Q312)</f>
        <v/>
      </c>
      <c r="V312" s="77"/>
      <c r="W312" s="41" t="s">
        <v>285</v>
      </c>
      <c r="X312" s="262" t="str">
        <f>IF(Q307="","",Tables!I100)</f>
        <v/>
      </c>
      <c r="Y312" s="139"/>
    </row>
    <row r="313" spans="1:25" ht="16.5" thickBot="1">
      <c r="A313" s="1">
        <v>41</v>
      </c>
      <c r="B313" s="197"/>
      <c r="C313" s="77"/>
      <c r="D313" s="41" t="s">
        <v>291</v>
      </c>
      <c r="E313" s="174" t="str">
        <f t="shared" si="54"/>
        <v/>
      </c>
      <c r="F313" s="175" t="str">
        <f t="shared" si="54"/>
        <v/>
      </c>
      <c r="G313" s="175" t="str">
        <f t="shared" si="54"/>
        <v/>
      </c>
      <c r="H313" s="175" t="str">
        <f t="shared" si="54"/>
        <v/>
      </c>
      <c r="I313" s="176" t="str">
        <f t="shared" si="54"/>
        <v/>
      </c>
      <c r="J313" s="77"/>
      <c r="K313" s="77"/>
      <c r="L313" s="77"/>
      <c r="M313" s="78"/>
      <c r="N313" s="5"/>
      <c r="O313" s="156"/>
      <c r="P313" s="77"/>
      <c r="Q313" s="111"/>
      <c r="R313" s="111"/>
      <c r="S313" s="111"/>
      <c r="T313" s="260" t="str">
        <f>IF(Q313="","",Q313/$T$308)</f>
        <v/>
      </c>
      <c r="U313" s="232" t="str">
        <f>IF(Q313="","",($T$307^2*Tables!D80+Tables!D81)*Q313)</f>
        <v/>
      </c>
      <c r="V313" s="77"/>
      <c r="W313" s="41" t="s">
        <v>286</v>
      </c>
      <c r="X313" s="115" t="str">
        <f>IF($O$34=2,"NA",IF(OR(X311="",X312=""),"",(X312*(X311/8.76))/100))</f>
        <v/>
      </c>
      <c r="Y313" s="139"/>
    </row>
    <row r="314" spans="1:25">
      <c r="A314" s="1">
        <v>42</v>
      </c>
      <c r="B314" s="197"/>
      <c r="C314" s="77"/>
      <c r="D314" s="77"/>
      <c r="E314" s="77"/>
      <c r="F314" s="77"/>
      <c r="G314" s="77"/>
      <c r="H314" s="77"/>
      <c r="I314" s="77"/>
      <c r="J314" s="77"/>
      <c r="K314" s="41" t="s">
        <v>293</v>
      </c>
      <c r="L314" s="279" t="str">
        <f>IF(X305="","",X305)</f>
        <v/>
      </c>
      <c r="M314" s="78"/>
      <c r="N314" s="5"/>
      <c r="O314" s="156"/>
      <c r="P314" s="77"/>
      <c r="Q314" s="111"/>
      <c r="R314" s="111"/>
      <c r="S314" s="111"/>
      <c r="T314" s="260" t="str">
        <f>IF(Q314="","",Q314/$T$308)</f>
        <v/>
      </c>
      <c r="U314" s="232" t="str">
        <f>IF(Q314="","",($T$307^2*Tables!D80+Tables!D81)*Q314)</f>
        <v/>
      </c>
      <c r="V314" s="77"/>
      <c r="W314" s="41" t="s">
        <v>287</v>
      </c>
      <c r="X314" s="264" t="str">
        <f>IF(AB91="","",AB91)</f>
        <v/>
      </c>
      <c r="Y314" s="139"/>
    </row>
    <row r="315" spans="1:25" ht="16.5" thickBot="1">
      <c r="A315" s="1">
        <v>43</v>
      </c>
      <c r="B315" s="197"/>
      <c r="C315" s="77"/>
      <c r="D315" s="77"/>
      <c r="E315" s="77"/>
      <c r="F315" s="77"/>
      <c r="G315" s="77"/>
      <c r="H315" s="77"/>
      <c r="I315" s="77"/>
      <c r="J315" s="77"/>
      <c r="K315" s="77"/>
      <c r="L315" s="77"/>
      <c r="M315" s="78"/>
      <c r="N315" s="5"/>
      <c r="O315" s="156"/>
      <c r="P315" s="41" t="s">
        <v>251</v>
      </c>
      <c r="Q315" s="234" t="str">
        <f>IF(OR(Q311="",Q312="",Q313="",Q314=""),"",AVERAGE(Q311:Q314))</f>
        <v/>
      </c>
      <c r="R315" s="235" t="str">
        <f>IF(OR(R311="",R312="",R313="",R314=""),"",AVERAGE(R311:R314))</f>
        <v/>
      </c>
      <c r="S315" s="232" t="str">
        <f>IF(OR(S311="",S312="",S313="",S314=""),"",AVERAGE(S311:S314))</f>
        <v/>
      </c>
      <c r="T315" s="260" t="str">
        <f>IF(OR(T311="",T312="",T313="",T314=""),"",AVERAGE(T311:T314))</f>
        <v/>
      </c>
      <c r="U315" s="232" t="str">
        <f>IF(OR(U311="",U312="",U313="",U314=""),"",AVERAGE(U311:U314))</f>
        <v/>
      </c>
      <c r="V315" s="77"/>
      <c r="W315" s="41" t="s">
        <v>289</v>
      </c>
      <c r="X315" s="265" t="str">
        <f>IF(OR(X313="",X314=""),"",(X313-X314)/X314)</f>
        <v/>
      </c>
      <c r="Y315" s="139"/>
    </row>
    <row r="316" spans="1:25">
      <c r="A316" s="1">
        <v>44</v>
      </c>
      <c r="B316" s="197"/>
      <c r="C316" s="77"/>
      <c r="D316" s="77"/>
      <c r="E316" s="632" t="str">
        <f>O306&amp;" "&amp;P307&amp;" "&amp;Q307</f>
        <v xml:space="preserve">Combo Mode 3D Target/Filter: </v>
      </c>
      <c r="F316" s="632"/>
      <c r="G316" s="632"/>
      <c r="H316" s="632"/>
      <c r="I316" s="632"/>
      <c r="J316" s="77"/>
      <c r="K316" s="77"/>
      <c r="L316" s="77"/>
      <c r="M316" s="78"/>
      <c r="N316" s="5"/>
      <c r="O316" s="156"/>
      <c r="P316" s="41" t="s">
        <v>291</v>
      </c>
      <c r="Q316" s="186" t="str">
        <f>IF(Q315="","",STDEV(Q311:Q314)/Q315)</f>
        <v/>
      </c>
      <c r="R316" s="186" t="str">
        <f>IF(R315="","",STDEV(R311:R314)/R315)</f>
        <v/>
      </c>
      <c r="S316" s="186" t="str">
        <f>IF(S315="","",STDEV(S311:S314)/S315)</f>
        <v/>
      </c>
      <c r="T316" s="186" t="str">
        <f>IF(T315="","",STDEV(T311:T314)/T315)</f>
        <v/>
      </c>
      <c r="U316" s="186" t="str">
        <f>IF(U315="","",STDEV(U311:U314)/U315)</f>
        <v/>
      </c>
      <c r="V316" s="77"/>
      <c r="W316" s="77"/>
      <c r="X316" s="77"/>
      <c r="Y316" s="139"/>
    </row>
    <row r="317" spans="1:25">
      <c r="A317" s="1">
        <v>45</v>
      </c>
      <c r="B317" s="197"/>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65" t="str">
        <f>IF(X313="","",(X313-AVERAGE(S311:S314))/AVERAGE(S311:S314))</f>
        <v/>
      </c>
      <c r="Y317" s="139"/>
    </row>
    <row r="318" spans="1:25" ht="16.5" thickBot="1">
      <c r="A318" s="1">
        <v>46</v>
      </c>
      <c r="B318" s="197"/>
      <c r="C318" s="40"/>
      <c r="D318" s="77"/>
      <c r="E318" s="256" t="s">
        <v>50</v>
      </c>
      <c r="F318" s="16" t="s">
        <v>241</v>
      </c>
      <c r="G318" s="16" t="s">
        <v>242</v>
      </c>
      <c r="H318" s="16" t="s">
        <v>278</v>
      </c>
      <c r="I318" s="285"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
      </c>
      <c r="Y318" s="139"/>
    </row>
    <row r="319" spans="1:25" ht="16.5" thickBot="1">
      <c r="A319" s="1">
        <v>47</v>
      </c>
      <c r="B319" s="197"/>
      <c r="C319" s="77"/>
      <c r="D319" s="77"/>
      <c r="E319" s="273" t="str">
        <f t="shared" ref="E319:I324" si="56">IF(Q311="","",Q311)</f>
        <v/>
      </c>
      <c r="F319" s="207" t="str">
        <f t="shared" si="56"/>
        <v/>
      </c>
      <c r="G319" s="207" t="str">
        <f t="shared" si="56"/>
        <v/>
      </c>
      <c r="H319" s="274" t="str">
        <f t="shared" si="56"/>
        <v/>
      </c>
      <c r="I319" s="286" t="str">
        <f t="shared" si="56"/>
        <v/>
      </c>
      <c r="J319" s="77"/>
      <c r="K319" s="41" t="s">
        <v>283</v>
      </c>
      <c r="L319" s="115" t="str">
        <f t="shared" si="55"/>
        <v/>
      </c>
      <c r="M319" s="78"/>
      <c r="N319" s="5"/>
      <c r="O319" s="287"/>
      <c r="P319" s="267"/>
      <c r="Q319" s="267"/>
      <c r="R319" s="267"/>
      <c r="S319" s="267"/>
      <c r="T319" s="267"/>
      <c r="U319" s="267"/>
      <c r="V319" s="267"/>
      <c r="W319" s="271" t="s">
        <v>302</v>
      </c>
      <c r="X319" s="264" t="str">
        <f>IF(AB92="","",AB92)</f>
        <v/>
      </c>
      <c r="Y319" s="288"/>
    </row>
    <row r="320" spans="1:25">
      <c r="A320" s="1">
        <v>48</v>
      </c>
      <c r="B320" s="197"/>
      <c r="C320" s="77"/>
      <c r="D320" s="77"/>
      <c r="E320" s="275" t="str">
        <f t="shared" si="56"/>
        <v/>
      </c>
      <c r="F320" s="121" t="str">
        <f t="shared" si="56"/>
        <v/>
      </c>
      <c r="G320" s="121" t="str">
        <f t="shared" si="56"/>
        <v/>
      </c>
      <c r="H320" s="260" t="str">
        <f t="shared" si="56"/>
        <v/>
      </c>
      <c r="I320" s="289" t="str">
        <f t="shared" si="56"/>
        <v/>
      </c>
      <c r="J320" s="77"/>
      <c r="K320" s="41" t="s">
        <v>285</v>
      </c>
      <c r="L320" s="115" t="str">
        <f t="shared" si="55"/>
        <v/>
      </c>
      <c r="M320" s="78"/>
      <c r="N320" s="5"/>
      <c r="O320" s="110" t="s">
        <v>303</v>
      </c>
      <c r="P320" s="290"/>
      <c r="Q320" s="290"/>
      <c r="R320" s="7"/>
      <c r="S320" s="7"/>
      <c r="T320" s="290"/>
      <c r="U320" s="290"/>
      <c r="V320" s="7"/>
      <c r="W320" s="7"/>
      <c r="X320" s="7"/>
      <c r="Y320" s="8"/>
    </row>
    <row r="321" spans="1:25">
      <c r="A321" s="1">
        <v>49</v>
      </c>
      <c r="B321" s="197"/>
      <c r="C321" s="77"/>
      <c r="D321" s="77"/>
      <c r="E321" s="275" t="str">
        <f t="shared" si="56"/>
        <v/>
      </c>
      <c r="F321" s="121" t="str">
        <f t="shared" si="56"/>
        <v/>
      </c>
      <c r="G321" s="121" t="str">
        <f t="shared" si="56"/>
        <v/>
      </c>
      <c r="H321" s="260" t="str">
        <f t="shared" si="56"/>
        <v/>
      </c>
      <c r="I321" s="289" t="str">
        <f t="shared" si="56"/>
        <v/>
      </c>
      <c r="J321" s="77"/>
      <c r="K321" s="41" t="s">
        <v>286</v>
      </c>
      <c r="L321" s="115" t="str">
        <f t="shared" si="55"/>
        <v/>
      </c>
      <c r="M321" s="78"/>
      <c r="N321" s="5"/>
      <c r="O321" s="13" t="s">
        <v>304</v>
      </c>
      <c r="P321" s="211" t="s">
        <v>647</v>
      </c>
      <c r="Q321" s="5"/>
      <c r="R321" s="77"/>
      <c r="S321" s="41" t="s">
        <v>305</v>
      </c>
      <c r="T321" s="633">
        <v>43014</v>
      </c>
      <c r="U321" s="633"/>
      <c r="V321" s="5"/>
      <c r="W321" s="5"/>
      <c r="X321" s="5"/>
      <c r="Y321" s="15"/>
    </row>
    <row r="322" spans="1:25" ht="16.5" thickBot="1">
      <c r="A322" s="1">
        <v>50</v>
      </c>
      <c r="B322" s="197"/>
      <c r="C322" s="77"/>
      <c r="D322" s="77"/>
      <c r="E322" s="277" t="str">
        <f t="shared" si="56"/>
        <v/>
      </c>
      <c r="F322" s="213" t="str">
        <f t="shared" si="56"/>
        <v/>
      </c>
      <c r="G322" s="213" t="str">
        <f t="shared" si="56"/>
        <v/>
      </c>
      <c r="H322" s="278" t="str">
        <f t="shared" si="56"/>
        <v/>
      </c>
      <c r="I322" s="291" t="str">
        <f t="shared" si="56"/>
        <v/>
      </c>
      <c r="J322" s="77"/>
      <c r="K322" s="251" t="s">
        <v>287</v>
      </c>
      <c r="L322" s="115" t="str">
        <f t="shared" si="55"/>
        <v/>
      </c>
      <c r="M322" s="78"/>
      <c r="N322" s="5"/>
      <c r="O322" s="13" t="s">
        <v>306</v>
      </c>
      <c r="P322" s="292" t="s">
        <v>648</v>
      </c>
      <c r="Q322" s="5"/>
      <c r="R322" s="77"/>
      <c r="S322" s="41" t="s">
        <v>307</v>
      </c>
      <c r="T322" s="633">
        <v>43744</v>
      </c>
      <c r="U322" s="633"/>
      <c r="V322" s="5"/>
      <c r="W322" s="5"/>
      <c r="X322" s="5"/>
      <c r="Y322" s="15"/>
    </row>
    <row r="323" spans="1:25">
      <c r="A323" s="1">
        <v>51</v>
      </c>
      <c r="B323" s="197"/>
      <c r="C323" s="77"/>
      <c r="D323" s="41" t="s">
        <v>251</v>
      </c>
      <c r="E323" s="275" t="str">
        <f t="shared" si="56"/>
        <v/>
      </c>
      <c r="F323" s="121" t="str">
        <f t="shared" si="56"/>
        <v/>
      </c>
      <c r="G323" s="232" t="str">
        <f t="shared" si="56"/>
        <v/>
      </c>
      <c r="H323" s="260" t="str">
        <f t="shared" si="56"/>
        <v/>
      </c>
      <c r="I323" s="289" t="str">
        <f t="shared" si="56"/>
        <v/>
      </c>
      <c r="J323" s="77"/>
      <c r="K323" s="41" t="s">
        <v>289</v>
      </c>
      <c r="L323" s="279" t="str">
        <f t="shared" si="55"/>
        <v/>
      </c>
      <c r="M323" s="78"/>
      <c r="N323" s="5"/>
      <c r="O323" s="13"/>
      <c r="P323" s="5"/>
      <c r="Q323" s="5"/>
      <c r="R323" s="5"/>
      <c r="S323" s="5"/>
      <c r="T323" s="5"/>
      <c r="U323" s="5"/>
      <c r="V323" s="5"/>
      <c r="W323" s="5"/>
      <c r="X323" s="5"/>
      <c r="Y323" s="15"/>
    </row>
    <row r="324" spans="1:25" ht="16.5" thickBot="1">
      <c r="A324" s="1">
        <v>52</v>
      </c>
      <c r="B324" s="197"/>
      <c r="C324" s="77"/>
      <c r="D324" s="41" t="s">
        <v>291</v>
      </c>
      <c r="E324" s="174" t="str">
        <f t="shared" si="56"/>
        <v/>
      </c>
      <c r="F324" s="175" t="str">
        <f t="shared" si="56"/>
        <v/>
      </c>
      <c r="G324" s="175" t="str">
        <f t="shared" si="56"/>
        <v/>
      </c>
      <c r="H324" s="175" t="str">
        <f t="shared" si="56"/>
        <v/>
      </c>
      <c r="I324" s="293" t="str">
        <f t="shared" si="56"/>
        <v/>
      </c>
      <c r="J324" s="77"/>
      <c r="K324" s="77"/>
      <c r="L324" s="77"/>
      <c r="M324" s="78"/>
      <c r="N324" s="5"/>
      <c r="O324" s="13"/>
      <c r="P324" s="5"/>
      <c r="Q324" s="5"/>
      <c r="R324" s="5"/>
      <c r="S324" s="5"/>
      <c r="T324" s="626" t="s">
        <v>308</v>
      </c>
      <c r="U324" s="626"/>
      <c r="V324" s="626"/>
      <c r="W324" s="626"/>
      <c r="X324" s="626"/>
      <c r="Y324" s="15"/>
    </row>
    <row r="325" spans="1:25">
      <c r="A325" s="1">
        <v>53</v>
      </c>
      <c r="B325" s="197"/>
      <c r="C325" s="77"/>
      <c r="D325" s="84" t="s">
        <v>163</v>
      </c>
      <c r="E325" s="47" t="s">
        <v>292</v>
      </c>
      <c r="F325" s="77"/>
      <c r="G325" s="77"/>
      <c r="H325" s="77"/>
      <c r="I325" s="77"/>
      <c r="J325" s="77"/>
      <c r="K325" s="41" t="s">
        <v>293</v>
      </c>
      <c r="L325" s="279"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97"/>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32" t="str">
        <f>IF(AQ10="","",AQ10)</f>
        <v/>
      </c>
      <c r="U326" s="234" t="str">
        <f>IF(AN10="","",AN10)</f>
        <v/>
      </c>
      <c r="V326" s="232" t="str">
        <f>IF(AO10="","",AO10)</f>
        <v/>
      </c>
      <c r="W326" s="260" t="str">
        <f t="shared" ref="W326:W332" si="57">IF(V326="","",V326/S326)</f>
        <v/>
      </c>
      <c r="X326" s="232" t="str">
        <f t="shared" ref="X326:X332" si="58">IF(OR(V326="",U326=""),"",V326/(U326/1000))</f>
        <v/>
      </c>
      <c r="Y326" s="15"/>
    </row>
    <row r="327" spans="1:25">
      <c r="A327" s="1">
        <v>55</v>
      </c>
      <c r="B327" s="197"/>
      <c r="C327" s="77"/>
      <c r="D327" s="77"/>
      <c r="E327" s="77"/>
      <c r="F327" s="77"/>
      <c r="G327" s="77"/>
      <c r="H327" s="77"/>
      <c r="I327" s="77"/>
      <c r="J327" s="77"/>
      <c r="K327" s="294" t="s">
        <v>313</v>
      </c>
      <c r="L327" s="295" t="str">
        <f>IF(X318="","",X318)</f>
        <v/>
      </c>
      <c r="M327" s="78"/>
      <c r="N327" s="5"/>
      <c r="O327" s="13"/>
      <c r="P327" s="121" t="str">
        <f>IF(AK18="","",AK18)</f>
        <v/>
      </c>
      <c r="Q327" s="121" t="str">
        <f>IF(AL18="","",AL18)</f>
        <v/>
      </c>
      <c r="R327" s="121">
        <f>IF(AH18="","",AH18)</f>
        <v>25</v>
      </c>
      <c r="S327" s="121">
        <f>IF(AI18="","",AI18)</f>
        <v>50</v>
      </c>
      <c r="T327" s="232" t="str">
        <f>IF(AQ18="","",AQ18)</f>
        <v/>
      </c>
      <c r="U327" s="234" t="str">
        <f>IF(AN18="","",AN18)</f>
        <v/>
      </c>
      <c r="V327" s="232" t="str">
        <f>IF(AO18="","",AO18)</f>
        <v/>
      </c>
      <c r="W327" s="260" t="str">
        <f t="shared" si="57"/>
        <v/>
      </c>
      <c r="X327" s="232" t="str">
        <f t="shared" si="58"/>
        <v/>
      </c>
      <c r="Y327" s="15"/>
    </row>
    <row r="328" spans="1:25">
      <c r="A328" s="1">
        <v>56</v>
      </c>
      <c r="B328" s="197"/>
      <c r="C328" s="77"/>
      <c r="D328" s="77"/>
      <c r="E328" s="77"/>
      <c r="F328" s="77"/>
      <c r="G328" s="77"/>
      <c r="H328" s="77"/>
      <c r="I328" s="77"/>
      <c r="J328" s="77"/>
      <c r="K328" s="294" t="s">
        <v>302</v>
      </c>
      <c r="L328" s="296" t="str">
        <f>IF(X319="","",X319)</f>
        <v/>
      </c>
      <c r="M328" s="78"/>
      <c r="N328" s="5"/>
      <c r="O328" s="13"/>
      <c r="P328" s="121" t="str">
        <f>IF(AK26="","",AK26)</f>
        <v/>
      </c>
      <c r="Q328" s="121" t="str">
        <f>IF(AL26="","",AL26)</f>
        <v/>
      </c>
      <c r="R328" s="121">
        <f>IF(AH26="","",AH26)</f>
        <v>26</v>
      </c>
      <c r="S328" s="121">
        <f>IF(AI26="","",AI26)</f>
        <v>50</v>
      </c>
      <c r="T328" s="232" t="str">
        <f>IF(AQ26="","",AQ26)</f>
        <v/>
      </c>
      <c r="U328" s="234" t="str">
        <f>IF(AN26="","",AN26)</f>
        <v/>
      </c>
      <c r="V328" s="232" t="str">
        <f>IF(AO26="","",AO26)</f>
        <v/>
      </c>
      <c r="W328" s="260" t="str">
        <f t="shared" si="57"/>
        <v/>
      </c>
      <c r="X328" s="232" t="str">
        <f t="shared" si="58"/>
        <v/>
      </c>
      <c r="Y328" s="15"/>
    </row>
    <row r="329" spans="1:25">
      <c r="A329" s="1">
        <v>57</v>
      </c>
      <c r="B329" s="197"/>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32" t="str">
        <f>IF(AQ28="","",AQ28)</f>
        <v/>
      </c>
      <c r="U329" s="234" t="str">
        <f>IF(AN28="","",AN28)</f>
        <v/>
      </c>
      <c r="V329" s="232" t="str">
        <f>IF(AO28="","",AO28)</f>
        <v/>
      </c>
      <c r="W329" s="260" t="str">
        <f t="shared" si="57"/>
        <v/>
      </c>
      <c r="X329" s="232" t="str">
        <f t="shared" si="58"/>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32" t="str">
        <f>IF(AQ40="","",AQ40)</f>
        <v/>
      </c>
      <c r="U330" s="234" t="str">
        <f>IF(AN40="","",AN40)</f>
        <v/>
      </c>
      <c r="V330" s="232" t="str">
        <f>IF(AO40="","",AO40)</f>
        <v/>
      </c>
      <c r="W330" s="260" t="str">
        <f t="shared" si="57"/>
        <v/>
      </c>
      <c r="X330" s="232" t="str">
        <f t="shared" si="58"/>
        <v/>
      </c>
      <c r="Y330" s="15"/>
    </row>
    <row r="331" spans="1:25">
      <c r="A331" s="1">
        <v>59</v>
      </c>
      <c r="B331" s="297"/>
      <c r="C331" s="298" t="s">
        <v>314</v>
      </c>
      <c r="D331" s="299"/>
      <c r="E331" s="299"/>
      <c r="F331" s="299"/>
      <c r="G331" s="299"/>
      <c r="H331" s="299"/>
      <c r="I331" s="299"/>
      <c r="J331" s="299"/>
      <c r="K331" s="299"/>
      <c r="L331" s="299"/>
      <c r="M331" s="300"/>
      <c r="N331" s="5"/>
      <c r="O331" s="13"/>
      <c r="P331" s="121" t="str">
        <f>IF(AK41="","",AK41)</f>
        <v/>
      </c>
      <c r="Q331" s="121" t="str">
        <f>IF(AL41="","",AL41)</f>
        <v/>
      </c>
      <c r="R331" s="121">
        <f>IF(AH41="","",AH41)</f>
        <v>32</v>
      </c>
      <c r="S331" s="121">
        <f>IF(AI41="","",AI41)</f>
        <v>50</v>
      </c>
      <c r="T331" s="232" t="str">
        <f>IF(AQ41="","",AQ41)</f>
        <v/>
      </c>
      <c r="U331" s="234" t="str">
        <f>IF(AN41="","",AN41)</f>
        <v/>
      </c>
      <c r="V331" s="232" t="str">
        <f>IF(AO41="","",AO41)</f>
        <v/>
      </c>
      <c r="W331" s="260" t="str">
        <f t="shared" si="57"/>
        <v/>
      </c>
      <c r="X331" s="232" t="str">
        <f t="shared" si="58"/>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32" t="str">
        <f>IF(AQ49="","",AQ49)</f>
        <v/>
      </c>
      <c r="U332" s="234" t="str">
        <f>IF(AN49="","",AN49)</f>
        <v/>
      </c>
      <c r="V332" s="232" t="str">
        <f>IF(AO49="","",AO49)</f>
        <v/>
      </c>
      <c r="W332" s="260" t="str">
        <f t="shared" si="57"/>
        <v/>
      </c>
      <c r="X332" s="232" t="str">
        <f t="shared" si="58"/>
        <v/>
      </c>
      <c r="Y332" s="15"/>
    </row>
    <row r="333" spans="1:25" ht="16.5" thickBot="1">
      <c r="A333" s="1">
        <v>61</v>
      </c>
      <c r="B333" s="39"/>
      <c r="C333" s="5"/>
      <c r="D333" s="41" t="s">
        <v>178</v>
      </c>
      <c r="E333" s="119">
        <f>IF(Q438="","",Q438)</f>
        <v>0</v>
      </c>
      <c r="F333" s="5"/>
      <c r="G333" s="41" t="s">
        <v>317</v>
      </c>
      <c r="H333" s="301" t="str">
        <f t="shared" ref="H333:K334" si="59">IF(T441="","",T441)</f>
        <v/>
      </c>
      <c r="I333" s="121" t="str">
        <f t="shared" si="59"/>
        <v/>
      </c>
      <c r="J333" s="186" t="str">
        <f t="shared" si="59"/>
        <v/>
      </c>
      <c r="K333" s="302" t="str">
        <f t="shared" si="59"/>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301" t="str">
        <f t="shared" si="59"/>
        <v/>
      </c>
      <c r="I334" s="121" t="str">
        <f t="shared" si="59"/>
        <v/>
      </c>
      <c r="J334" s="186" t="str">
        <f t="shared" si="59"/>
        <v/>
      </c>
      <c r="K334" s="121" t="str">
        <f t="shared" si="59"/>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26" t="s">
        <v>308</v>
      </c>
      <c r="U335" s="626"/>
      <c r="V335" s="626"/>
      <c r="W335" s="626"/>
      <c r="X335" s="626"/>
      <c r="Y335" s="15"/>
    </row>
    <row r="336" spans="1:25">
      <c r="A336" s="1">
        <v>64</v>
      </c>
      <c r="B336" s="39"/>
      <c r="C336" s="5"/>
      <c r="D336" s="84" t="s">
        <v>163</v>
      </c>
      <c r="E336" s="200"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32" t="str">
        <f>IF(AQ57="","",AQ57)</f>
        <v/>
      </c>
      <c r="U337" s="234" t="str">
        <f>IF(AN57="","",AN57)</f>
        <v/>
      </c>
      <c r="V337" s="232" t="str">
        <f>IF(AO57="","",AO57)</f>
        <v/>
      </c>
      <c r="W337" s="260" t="str">
        <f t="shared" ref="W337:W342" si="60">IF(V337="","",V337/S337)</f>
        <v/>
      </c>
      <c r="X337" s="232" t="str">
        <f t="shared" ref="X337:X342" si="61">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32" t="str">
        <f>IF(AQ65="","",AQ65)</f>
        <v/>
      </c>
      <c r="U338" s="234" t="str">
        <f>IF(AN65="","",AN65)</f>
        <v/>
      </c>
      <c r="V338" s="232" t="str">
        <f>IF(AO65="","",AO65)</f>
        <v/>
      </c>
      <c r="W338" s="260" t="str">
        <f t="shared" si="60"/>
        <v/>
      </c>
      <c r="X338" s="232" t="str">
        <f t="shared" si="61"/>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32" t="str">
        <f>IF(AQ73="","",AQ73)</f>
        <v/>
      </c>
      <c r="U339" s="234" t="str">
        <f>IF(AN73="","",AN73)</f>
        <v/>
      </c>
      <c r="V339" s="232" t="str">
        <f>IF(AO73="","",AO73)</f>
        <v/>
      </c>
      <c r="W339" s="260" t="str">
        <f t="shared" si="60"/>
        <v/>
      </c>
      <c r="X339" s="232" t="str">
        <f t="shared" si="61"/>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32" t="str">
        <f>IF(AQ81="","",AQ81)</f>
        <v/>
      </c>
      <c r="U340" s="234" t="str">
        <f>IF(AN81="","",AN81)</f>
        <v/>
      </c>
      <c r="V340" s="232" t="str">
        <f>IF(AO81="","",AO81)</f>
        <v/>
      </c>
      <c r="W340" s="260" t="str">
        <f t="shared" si="60"/>
        <v/>
      </c>
      <c r="X340" s="232" t="str">
        <f t="shared" si="61"/>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32" t="str">
        <f>IF(AQ89="","",AQ89)</f>
        <v/>
      </c>
      <c r="U341" s="234" t="str">
        <f>IF(AN89="","",AN89)</f>
        <v/>
      </c>
      <c r="V341" s="232" t="str">
        <f>IF(AO89="","",AO89)</f>
        <v/>
      </c>
      <c r="W341" s="260" t="str">
        <f t="shared" si="60"/>
        <v/>
      </c>
      <c r="X341" s="232" t="str">
        <f t="shared" si="61"/>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32" t="str">
        <f>IF(AQ90="","",AQ90)</f>
        <v/>
      </c>
      <c r="U342" s="234" t="str">
        <f>IF(AN90="","",AN90)</f>
        <v/>
      </c>
      <c r="V342" s="232" t="str">
        <f>IF(AO90="","",AO90)</f>
        <v/>
      </c>
      <c r="W342" s="260" t="str">
        <f t="shared" si="60"/>
        <v/>
      </c>
      <c r="X342" s="232" t="str">
        <f t="shared" si="61"/>
        <v/>
      </c>
      <c r="Y342" s="15"/>
    </row>
    <row r="343" spans="1:25" ht="16.5" thickTop="1">
      <c r="A343" s="1">
        <v>3</v>
      </c>
      <c r="B343" s="32"/>
      <c r="C343" s="303" t="s">
        <v>304</v>
      </c>
      <c r="D343" s="304" t="str">
        <f>IF(P321="","",P321)</f>
        <v>Piranha</v>
      </c>
      <c r="E343" s="303"/>
      <c r="F343" s="305"/>
      <c r="G343" s="33"/>
      <c r="H343" s="303" t="s">
        <v>305</v>
      </c>
      <c r="I343" s="627">
        <f>IF(T321="","",T321)</f>
        <v>43014</v>
      </c>
      <c r="J343" s="627"/>
      <c r="K343" s="33"/>
      <c r="L343" s="33"/>
      <c r="M343" s="35"/>
      <c r="N343" s="5"/>
      <c r="O343" s="13"/>
      <c r="P343" s="84" t="s">
        <v>163</v>
      </c>
      <c r="Q343" s="10" t="s">
        <v>318</v>
      </c>
      <c r="R343" s="5"/>
      <c r="S343" s="5"/>
      <c r="T343" s="5"/>
      <c r="U343" s="5"/>
      <c r="V343" s="5"/>
      <c r="W343" s="5"/>
      <c r="X343" s="5"/>
      <c r="Y343" s="15"/>
    </row>
    <row r="344" spans="1:25">
      <c r="A344" s="1">
        <v>4</v>
      </c>
      <c r="B344" s="39"/>
      <c r="C344" s="251" t="s">
        <v>322</v>
      </c>
      <c r="D344" s="272" t="str">
        <f>IF(P322="","",P322)</f>
        <v>CB2-17090320</v>
      </c>
      <c r="E344" s="47"/>
      <c r="F344" s="47"/>
      <c r="G344" s="47"/>
      <c r="H344" s="251" t="s">
        <v>307</v>
      </c>
      <c r="I344" s="628">
        <f>IF(T322="","",T322)</f>
        <v>43744</v>
      </c>
      <c r="J344" s="628"/>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26" t="s">
        <v>308</v>
      </c>
      <c r="U345" s="626"/>
      <c r="V345" s="626"/>
      <c r="W345" s="626"/>
      <c r="X345" s="626"/>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32" t="str">
        <f>IF(AQ91="","",AQ91)</f>
        <v/>
      </c>
      <c r="U347" s="234" t="str">
        <f>IF(AN91="","",AN91)</f>
        <v/>
      </c>
      <c r="V347" s="232" t="str">
        <f>IF(AO91="","",AO91)</f>
        <v/>
      </c>
      <c r="W347" s="260" t="str">
        <f>IF(V347="","",V347/S347)</f>
        <v/>
      </c>
      <c r="X347" s="232" t="str">
        <f>IF(OR(V347="",U347=""),"",V347/(U347/1000))</f>
        <v/>
      </c>
      <c r="Y347" s="15"/>
    </row>
    <row r="348" spans="1:25">
      <c r="A348" s="1">
        <v>8</v>
      </c>
      <c r="B348" s="39"/>
      <c r="C348" s="41" t="s">
        <v>178</v>
      </c>
      <c r="D348" s="119">
        <f>IF(S326="","",S326)</f>
        <v>50</v>
      </c>
      <c r="E348" s="5"/>
      <c r="F348" s="5"/>
      <c r="G348" s="41" t="s">
        <v>178</v>
      </c>
      <c r="H348" s="306">
        <f>IF(S337="","",S337)</f>
        <v>50</v>
      </c>
      <c r="I348" s="5"/>
      <c r="J348" s="77"/>
      <c r="K348" s="41" t="s">
        <v>178</v>
      </c>
      <c r="L348" s="306">
        <f>IF(S347="","",S347)</f>
        <v>50</v>
      </c>
      <c r="M348" s="42"/>
      <c r="N348" s="5"/>
      <c r="O348" s="13"/>
      <c r="P348" s="121" t="str">
        <f>IF(AK99="","",AK99)</f>
        <v/>
      </c>
      <c r="Q348" s="121" t="str">
        <f>IF(AL99="","",AL99)</f>
        <v/>
      </c>
      <c r="R348" s="121">
        <f>IF(AH99="","",AH99)</f>
        <v>30</v>
      </c>
      <c r="S348" s="121">
        <f>IF(AI99="","",AI99)</f>
        <v>50</v>
      </c>
      <c r="T348" s="232" t="str">
        <f>IF(AQ99="","",AQ99)</f>
        <v/>
      </c>
      <c r="U348" s="234" t="str">
        <f>IF(AN99="","",AN99)</f>
        <v/>
      </c>
      <c r="V348" s="232" t="str">
        <f>IF(AO99="","",AO99)</f>
        <v/>
      </c>
      <c r="W348" s="260" t="str">
        <f>IF(V348="","",V348/S348)</f>
        <v/>
      </c>
      <c r="X348" s="232"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307"/>
      <c r="N349" s="5"/>
      <c r="O349" s="13"/>
      <c r="P349" s="121" t="str">
        <f>IF(AK107="","",AK107)</f>
        <v/>
      </c>
      <c r="Q349" s="121" t="str">
        <f>IF(AL107="","",AL107)</f>
        <v/>
      </c>
      <c r="R349" s="121">
        <f>IF(AH107="","",AH107)</f>
        <v>32</v>
      </c>
      <c r="S349" s="121">
        <f>IF(AI107="","",AI107)</f>
        <v>50</v>
      </c>
      <c r="T349" s="232" t="str">
        <f>IF(AQ107="","",AQ107)</f>
        <v/>
      </c>
      <c r="U349" s="234" t="str">
        <f>IF(AN107="","",AN107)</f>
        <v/>
      </c>
      <c r="V349" s="232" t="str">
        <f>IF(AO107="","",AO107)</f>
        <v/>
      </c>
      <c r="W349" s="260" t="str">
        <f>IF(V349="","",V349/S349)</f>
        <v/>
      </c>
      <c r="X349" s="232" t="str">
        <f>IF(OR(V349="",U349=""),"",V349/(U349/1000))</f>
        <v/>
      </c>
      <c r="Y349" s="15"/>
    </row>
    <row r="350" spans="1:25" ht="16.5" thickBot="1">
      <c r="A350" s="1">
        <v>10</v>
      </c>
      <c r="B350" s="39"/>
      <c r="C350" s="308" t="s">
        <v>49</v>
      </c>
      <c r="D350" s="308" t="s">
        <v>49</v>
      </c>
      <c r="E350" s="308" t="s">
        <v>324</v>
      </c>
      <c r="F350" s="5"/>
      <c r="G350" s="308" t="s">
        <v>49</v>
      </c>
      <c r="H350" s="308" t="s">
        <v>49</v>
      </c>
      <c r="I350" s="308" t="s">
        <v>324</v>
      </c>
      <c r="J350" s="77"/>
      <c r="K350" s="308" t="s">
        <v>49</v>
      </c>
      <c r="L350" s="308" t="s">
        <v>49</v>
      </c>
      <c r="M350" s="309" t="s">
        <v>324</v>
      </c>
      <c r="N350" s="5"/>
      <c r="O350" s="13"/>
      <c r="P350" s="121" t="str">
        <f>IF(AK115="","",AK115)</f>
        <v/>
      </c>
      <c r="Q350" s="121" t="str">
        <f>IF(AL115="","",AL115)</f>
        <v/>
      </c>
      <c r="R350" s="121">
        <f>IF(AH115="","",AH115)</f>
        <v>34</v>
      </c>
      <c r="S350" s="121">
        <f>IF(AI115="","",AI115)</f>
        <v>50</v>
      </c>
      <c r="T350" s="232" t="str">
        <f>IF(AQ115="","",AQ115)</f>
        <v/>
      </c>
      <c r="U350" s="234" t="str">
        <f>IF(AN115="","",AN115)</f>
        <v/>
      </c>
      <c r="V350" s="232" t="str">
        <f>IF(AO115="","",AO115)</f>
        <v/>
      </c>
      <c r="W350" s="260" t="str">
        <f>IF(V350="","",V350/S350)</f>
        <v/>
      </c>
      <c r="X350" s="232" t="str">
        <f>IF(OR(V350="",U350=""),"",V350/(U350/1000))</f>
        <v/>
      </c>
      <c r="Y350" s="15"/>
    </row>
    <row r="351" spans="1:25">
      <c r="A351" s="1">
        <v>11</v>
      </c>
      <c r="B351" s="39"/>
      <c r="C351" s="121">
        <f t="shared" ref="C351:C357" si="62">IF(R326="","",R326)</f>
        <v>24</v>
      </c>
      <c r="D351" s="232" t="str">
        <f t="shared" ref="D351:D357" si="63">IF(T326="","",T326)</f>
        <v/>
      </c>
      <c r="E351" s="310" t="str">
        <f t="shared" ref="E351:E357" si="64">IF(OR(C351="",D351=""),"",IF(AND(C351&gt;0,D351&gt;0),(D351-C351)/C351,""))</f>
        <v/>
      </c>
      <c r="F351" s="5"/>
      <c r="G351" s="121">
        <f t="shared" ref="G351:G356" si="65">IF(R337="","",R337)</f>
        <v>28</v>
      </c>
      <c r="H351" s="232" t="str">
        <f t="shared" ref="H351:H356" si="66">IF(T337="","",T337)</f>
        <v/>
      </c>
      <c r="I351" s="310" t="str">
        <f t="shared" ref="I351:I356" si="67">IF(OR(G351="",H351=""),"",IF(AND(G351&gt;0,H351&gt;0),(H351-G351)/G351,""))</f>
        <v/>
      </c>
      <c r="J351" s="77"/>
      <c r="K351" s="121">
        <f>IF(R347="","",R347)</f>
        <v>28</v>
      </c>
      <c r="L351" s="232" t="str">
        <f>IF(T347="","",T347)</f>
        <v/>
      </c>
      <c r="M351" s="311" t="str">
        <f>IF(OR(K351="",L351=""),"",IF(AND(K351&gt;0,L351&gt;0),(L351-K351)/K351,""))</f>
        <v/>
      </c>
      <c r="N351" s="5"/>
      <c r="O351" s="13"/>
      <c r="P351" s="121" t="str">
        <f>IF(AK123="","",AK123)</f>
        <v/>
      </c>
      <c r="Q351" s="121" t="str">
        <f>IF(AL123="","",AL123)</f>
        <v/>
      </c>
      <c r="R351" s="121">
        <f>IF(AH123="","",AH123)</f>
        <v>38</v>
      </c>
      <c r="S351" s="121">
        <f>IF(AI123="","",AI123)</f>
        <v>50</v>
      </c>
      <c r="T351" s="232" t="str">
        <f>IF(AQ123="","",AQ123)</f>
        <v/>
      </c>
      <c r="U351" s="234" t="str">
        <f>IF(AN123="","",AN123)</f>
        <v/>
      </c>
      <c r="V351" s="232" t="str">
        <f>IF(AO123="","",AO123)</f>
        <v/>
      </c>
      <c r="W351" s="260" t="str">
        <f>IF(V351="","",V351/S351)</f>
        <v/>
      </c>
      <c r="X351" s="232" t="str">
        <f>IF(OR(V351="",U351=""),"",V351/(U351/1000))</f>
        <v/>
      </c>
      <c r="Y351" s="15"/>
    </row>
    <row r="352" spans="1:25">
      <c r="A352" s="1">
        <v>12</v>
      </c>
      <c r="B352" s="39"/>
      <c r="C352" s="121">
        <f t="shared" si="62"/>
        <v>25</v>
      </c>
      <c r="D352" s="232" t="str">
        <f t="shared" si="63"/>
        <v/>
      </c>
      <c r="E352" s="310" t="str">
        <f t="shared" si="64"/>
        <v/>
      </c>
      <c r="F352" s="5"/>
      <c r="G352" s="121">
        <f t="shared" si="65"/>
        <v>30</v>
      </c>
      <c r="H352" s="232" t="str">
        <f t="shared" si="66"/>
        <v/>
      </c>
      <c r="I352" s="310" t="str">
        <f t="shared" si="67"/>
        <v/>
      </c>
      <c r="J352" s="77"/>
      <c r="K352" s="121">
        <f>IF(R348="","",R348)</f>
        <v>30</v>
      </c>
      <c r="L352" s="232" t="str">
        <f>IF(T348="","",T348)</f>
        <v/>
      </c>
      <c r="M352" s="311" t="str">
        <f>IF(OR(K352="",L352=""),"",IF(AND(K352&gt;0,L352&gt;0),(L352-K352)/K352,""))</f>
        <v/>
      </c>
      <c r="N352" s="5"/>
      <c r="O352" s="13"/>
      <c r="P352" s="84" t="s">
        <v>163</v>
      </c>
      <c r="Q352" s="10" t="s">
        <v>318</v>
      </c>
      <c r="R352" s="312"/>
      <c r="S352" s="312"/>
      <c r="T352" s="313"/>
      <c r="U352" s="314"/>
      <c r="V352" s="313"/>
      <c r="W352" s="315"/>
      <c r="X352" s="313"/>
      <c r="Y352" s="15"/>
    </row>
    <row r="353" spans="1:25" ht="16.5" thickBot="1">
      <c r="A353" s="1">
        <v>13</v>
      </c>
      <c r="B353" s="39"/>
      <c r="C353" s="121">
        <f t="shared" si="62"/>
        <v>26</v>
      </c>
      <c r="D353" s="232" t="str">
        <f t="shared" si="63"/>
        <v/>
      </c>
      <c r="E353" s="310" t="str">
        <f t="shared" si="64"/>
        <v/>
      </c>
      <c r="F353" s="5"/>
      <c r="G353" s="121">
        <f t="shared" si="65"/>
        <v>32</v>
      </c>
      <c r="H353" s="232" t="str">
        <f t="shared" si="66"/>
        <v/>
      </c>
      <c r="I353" s="310" t="str">
        <f t="shared" si="67"/>
        <v/>
      </c>
      <c r="J353" s="77"/>
      <c r="K353" s="121">
        <f>IF(R349="","",R349)</f>
        <v>32</v>
      </c>
      <c r="L353" s="232" t="str">
        <f>IF(T349="","",T349)</f>
        <v/>
      </c>
      <c r="M353" s="311" t="str">
        <f>IF(OR(K353="",L353=""),"",IF(AND(K353&gt;0,L353&gt;0),(L353-K353)/K353,""))</f>
        <v/>
      </c>
      <c r="N353" s="5"/>
      <c r="O353" s="20"/>
      <c r="P353" s="21"/>
      <c r="Q353" s="21"/>
      <c r="R353" s="21"/>
      <c r="S353" s="21"/>
      <c r="T353" s="21"/>
      <c r="U353" s="21"/>
      <c r="V353" s="21"/>
      <c r="W353" s="21"/>
      <c r="X353" s="21"/>
      <c r="Y353" s="22"/>
    </row>
    <row r="354" spans="1:25">
      <c r="A354" s="1">
        <v>14</v>
      </c>
      <c r="B354" s="39"/>
      <c r="C354" s="121">
        <f t="shared" si="62"/>
        <v>28</v>
      </c>
      <c r="D354" s="232" t="str">
        <f t="shared" si="63"/>
        <v/>
      </c>
      <c r="E354" s="310" t="str">
        <f t="shared" si="64"/>
        <v/>
      </c>
      <c r="F354" s="5"/>
      <c r="G354" s="121">
        <f t="shared" si="65"/>
        <v>34</v>
      </c>
      <c r="H354" s="232" t="str">
        <f t="shared" si="66"/>
        <v/>
      </c>
      <c r="I354" s="310" t="str">
        <f t="shared" si="67"/>
        <v/>
      </c>
      <c r="J354" s="77"/>
      <c r="K354" s="121">
        <f>IF(R350="","",R350)</f>
        <v>34</v>
      </c>
      <c r="L354" s="232" t="str">
        <f>IF(T350="","",T350)</f>
        <v/>
      </c>
      <c r="M354" s="311" t="str">
        <f>IF(OR(K354="",L354=""),"",IF(AND(K354&gt;0,L354&gt;0),(L354-K354)/K354,""))</f>
        <v/>
      </c>
      <c r="N354" s="5"/>
      <c r="O354" s="110" t="s">
        <v>325</v>
      </c>
      <c r="P354" s="7"/>
      <c r="Q354" s="7"/>
      <c r="R354" s="7"/>
      <c r="S354" s="7"/>
      <c r="T354" s="7"/>
      <c r="U354" s="7"/>
      <c r="V354" s="7"/>
      <c r="W354" s="7"/>
      <c r="X354" s="7"/>
      <c r="Y354" s="8"/>
    </row>
    <row r="355" spans="1:25">
      <c r="A355" s="1">
        <v>15</v>
      </c>
      <c r="B355" s="39"/>
      <c r="C355" s="121">
        <f t="shared" si="62"/>
        <v>30</v>
      </c>
      <c r="D355" s="232" t="str">
        <f t="shared" si="63"/>
        <v/>
      </c>
      <c r="E355" s="310" t="str">
        <f t="shared" si="64"/>
        <v/>
      </c>
      <c r="F355" s="5"/>
      <c r="G355" s="121">
        <f t="shared" si="65"/>
        <v>36</v>
      </c>
      <c r="H355" s="232" t="str">
        <f t="shared" si="66"/>
        <v/>
      </c>
      <c r="I355" s="310" t="str">
        <f t="shared" si="67"/>
        <v/>
      </c>
      <c r="J355" s="77"/>
      <c r="K355" s="121">
        <f>IF(R351="","",R351)</f>
        <v>38</v>
      </c>
      <c r="L355" s="232" t="str">
        <f>IF(T351="","",T351)</f>
        <v/>
      </c>
      <c r="M355" s="311" t="str">
        <f>IF(OR(K355="",L355=""),"",IF(AND(K355&gt;0,L355&gt;0),(L355-K355)/K355,""))</f>
        <v/>
      </c>
      <c r="N355" s="5"/>
      <c r="O355" s="13"/>
      <c r="P355" s="5"/>
      <c r="Q355" s="5"/>
      <c r="R355" s="5"/>
      <c r="S355" s="41"/>
      <c r="T355" s="5"/>
      <c r="U355" s="5"/>
      <c r="V355" s="5"/>
      <c r="W355" s="5"/>
      <c r="X355" s="5"/>
      <c r="Y355" s="15"/>
    </row>
    <row r="356" spans="1:25">
      <c r="A356" s="1">
        <v>16</v>
      </c>
      <c r="B356" s="39"/>
      <c r="C356" s="121">
        <f t="shared" si="62"/>
        <v>32</v>
      </c>
      <c r="D356" s="232" t="str">
        <f t="shared" si="63"/>
        <v/>
      </c>
      <c r="E356" s="310" t="str">
        <f t="shared" si="64"/>
        <v/>
      </c>
      <c r="F356" s="5"/>
      <c r="G356" s="121">
        <f t="shared" si="65"/>
        <v>38</v>
      </c>
      <c r="H356" s="232" t="str">
        <f t="shared" si="66"/>
        <v/>
      </c>
      <c r="I356" s="310" t="str">
        <f t="shared" si="67"/>
        <v/>
      </c>
      <c r="J356" s="77"/>
      <c r="K356" s="5"/>
      <c r="L356" s="5"/>
      <c r="M356" s="42"/>
      <c r="N356" s="5"/>
      <c r="O356" s="13"/>
      <c r="P356" s="5"/>
      <c r="Q356" s="5"/>
      <c r="R356" s="5"/>
      <c r="S356" s="41"/>
      <c r="T356" s="626" t="s">
        <v>308</v>
      </c>
      <c r="U356" s="626"/>
      <c r="V356" s="626"/>
      <c r="W356" s="626"/>
      <c r="X356" s="626"/>
      <c r="Y356" s="15"/>
    </row>
    <row r="357" spans="1:25" ht="16.5" thickBot="1">
      <c r="A357" s="1">
        <v>17</v>
      </c>
      <c r="B357" s="39"/>
      <c r="C357" s="121">
        <f t="shared" si="62"/>
        <v>34</v>
      </c>
      <c r="D357" s="232" t="str">
        <f t="shared" si="63"/>
        <v/>
      </c>
      <c r="E357" s="310" t="str">
        <f t="shared" si="64"/>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316" t="s">
        <v>180</v>
      </c>
      <c r="E358" s="317" t="str">
        <f>IF(E353="","",IF(AND(ABS(MAX(E353:E357))&lt;=0.05,ABS(MIN(E353:E357))&lt;=0.05),"YES","NO"))</f>
        <v/>
      </c>
      <c r="F358" s="5"/>
      <c r="G358" s="5"/>
      <c r="H358" s="316" t="s">
        <v>180</v>
      </c>
      <c r="I358" s="317" t="str">
        <f>IF(I351="","",IF(AND(ABS(MAX(I351:I356))&lt;=0.05,ABS(MIN(I351:I356))&lt;=0.05),"YES","NO"))</f>
        <v/>
      </c>
      <c r="J358" s="77"/>
      <c r="K358" s="5"/>
      <c r="L358" s="316" t="s">
        <v>180</v>
      </c>
      <c r="M358" s="318" t="str">
        <f>IF(M351="","",IF(AND(ABS(MAX(M351:M355))&lt;=0.05,ABS(MIN(M351:M355))&lt;=0.05),"YES","NO"))</f>
        <v/>
      </c>
      <c r="N358" s="5"/>
      <c r="O358" s="13"/>
      <c r="P358" s="121" t="str">
        <f>IF($AK$28="","",$AK$28)</f>
        <v/>
      </c>
      <c r="Q358" s="121" t="str">
        <f>IF($AL$28="","",$AL$28)</f>
        <v/>
      </c>
      <c r="R358" s="121">
        <f t="shared" ref="R358:S361" si="68">IF(AH28="","",AH28)</f>
        <v>28</v>
      </c>
      <c r="S358" s="121">
        <f t="shared" si="68"/>
        <v>50</v>
      </c>
      <c r="T358" s="232" t="str">
        <f>IF(AQ28="","",AQ28)</f>
        <v/>
      </c>
      <c r="U358" s="234" t="str">
        <f t="shared" ref="U358:V361" si="69">IF(AN28="","",AN28)</f>
        <v/>
      </c>
      <c r="V358" s="232" t="str">
        <f t="shared" si="69"/>
        <v/>
      </c>
      <c r="W358" s="260" t="str">
        <f>IF(V358="","",V358/S358)</f>
        <v/>
      </c>
      <c r="X358" s="232"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68"/>
        <v>28</v>
      </c>
      <c r="S359" s="121">
        <f t="shared" si="68"/>
        <v>50</v>
      </c>
      <c r="T359" s="232" t="str">
        <f>IF(AQ29="","",AQ29)</f>
        <v/>
      </c>
      <c r="U359" s="234" t="str">
        <f t="shared" si="69"/>
        <v/>
      </c>
      <c r="V359" s="232" t="str">
        <f t="shared" si="69"/>
        <v/>
      </c>
      <c r="W359" s="260" t="str">
        <f>IF(V359="","",V359/S359)</f>
        <v/>
      </c>
      <c r="X359" s="232"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68"/>
        <v>28</v>
      </c>
      <c r="S360" s="121">
        <f t="shared" si="68"/>
        <v>50</v>
      </c>
      <c r="T360" s="232" t="str">
        <f>IF(AQ30="","",AQ30)</f>
        <v/>
      </c>
      <c r="U360" s="234" t="str">
        <f t="shared" si="69"/>
        <v/>
      </c>
      <c r="V360" s="232" t="str">
        <f t="shared" si="69"/>
        <v/>
      </c>
      <c r="W360" s="260" t="str">
        <f>IF(V360="","",V360/S360)</f>
        <v/>
      </c>
      <c r="X360" s="232" t="str">
        <f>IF(OR(V360="",U360=""),"",V360/(U360/1000))</f>
        <v/>
      </c>
      <c r="Y360" s="15"/>
    </row>
    <row r="361" spans="1:25">
      <c r="A361" s="1">
        <v>21</v>
      </c>
      <c r="B361" s="39"/>
      <c r="C361" s="5"/>
      <c r="D361" s="47"/>
      <c r="E361" s="47"/>
      <c r="F361" s="5"/>
      <c r="G361" s="5"/>
      <c r="H361" s="5"/>
      <c r="I361" s="319"/>
      <c r="J361" s="319"/>
      <c r="K361" s="5"/>
      <c r="L361" s="5"/>
      <c r="M361" s="42"/>
      <c r="N361" s="5"/>
      <c r="O361" s="13"/>
      <c r="P361" s="121" t="str">
        <f>IF($AK$28="","",$AK$28)</f>
        <v/>
      </c>
      <c r="Q361" s="121" t="str">
        <f>IF($AL$28="","",$AL$28)</f>
        <v/>
      </c>
      <c r="R361" s="121">
        <f t="shared" si="68"/>
        <v>28</v>
      </c>
      <c r="S361" s="121">
        <f t="shared" si="68"/>
        <v>50</v>
      </c>
      <c r="T361" s="232" t="str">
        <f>IF(AQ31="","",AQ31)</f>
        <v/>
      </c>
      <c r="U361" s="234" t="str">
        <f t="shared" si="69"/>
        <v/>
      </c>
      <c r="V361" s="232" t="str">
        <f t="shared" si="69"/>
        <v/>
      </c>
      <c r="W361" s="260" t="str">
        <f>IF(V361="","",V361/S361)</f>
        <v/>
      </c>
      <c r="X361" s="232"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320" t="str">
        <f>IF(OR(T358="",T359="",T360="",T361=""),"",AVERAGE(T358:T361))</f>
        <v/>
      </c>
      <c r="U362" s="321" t="str">
        <f>IF(OR(U358="",U359="",U360="",U361=""),"",AVERAGE(U358:U361))</f>
        <v/>
      </c>
      <c r="V362" s="320" t="str">
        <f>IF(OR(V358="",V359="",V360="",V361=""),"",AVERAGE(V358:V361))</f>
        <v/>
      </c>
      <c r="W362" s="322" t="str">
        <f>IF(OR(W358="",W359="",W360="",W361=""),"",AVERAGE(W358:W361))</f>
        <v/>
      </c>
      <c r="X362" s="320" t="str">
        <f>IF(OR(X358="",X359="",X360="",X361=""),"",AVERAGE(X358:X361))</f>
        <v/>
      </c>
      <c r="Y362" s="15"/>
    </row>
    <row r="363" spans="1:25">
      <c r="A363" s="1">
        <v>23</v>
      </c>
      <c r="B363" s="39"/>
      <c r="C363" s="41" t="s">
        <v>29</v>
      </c>
      <c r="D363" s="119" t="str">
        <f>IF(P358="","",P358)</f>
        <v/>
      </c>
      <c r="E363" s="41" t="s">
        <v>31</v>
      </c>
      <c r="F363" s="119" t="str">
        <f>IF(Q358="","",Q358)</f>
        <v/>
      </c>
      <c r="G363" s="5"/>
      <c r="H363" s="5"/>
      <c r="I363" s="323"/>
      <c r="J363" s="323"/>
      <c r="K363" s="5"/>
      <c r="L363" s="5"/>
      <c r="M363" s="42"/>
      <c r="N363" s="5"/>
      <c r="O363" s="112"/>
      <c r="P363" s="5"/>
      <c r="Q363" s="5"/>
      <c r="R363" s="5"/>
      <c r="S363" s="41" t="s">
        <v>328</v>
      </c>
      <c r="T363" s="320" t="str">
        <f>IF(OR(T358="",T359="",T360="",T361=""),"",STDEV(T358:T361))</f>
        <v/>
      </c>
      <c r="U363" s="320" t="str">
        <f>IF(OR(U358="",U359="",U360="",U361=""),"",STDEV(U358:U361))</f>
        <v/>
      </c>
      <c r="V363" s="320" t="str">
        <f>IF(OR(V358="",V359="",V360="",V361=""),"",STDEV(V358:V361))</f>
        <v/>
      </c>
      <c r="W363" s="320" t="str">
        <f>IF(OR(W358="",W359="",W360="",W361=""),"",STDEV(W358:W361))</f>
        <v/>
      </c>
      <c r="X363" s="320" t="str">
        <f>IF(OR(X358="",X359="",X360="",X361=""),"",STDEV(X358:X361))</f>
        <v/>
      </c>
      <c r="Y363" s="15"/>
    </row>
    <row r="364" spans="1:25">
      <c r="A364" s="1">
        <v>24</v>
      </c>
      <c r="B364" s="39"/>
      <c r="C364" s="41" t="s">
        <v>178</v>
      </c>
      <c r="D364" s="119">
        <f>IF(S358="","",S358)</f>
        <v>50</v>
      </c>
      <c r="E364" s="5"/>
      <c r="F364" s="5"/>
      <c r="G364" s="5"/>
      <c r="H364" s="5"/>
      <c r="I364" s="323"/>
      <c r="J364" s="5"/>
      <c r="K364" s="5"/>
      <c r="L364" s="5"/>
      <c r="M364" s="42"/>
      <c r="N364" s="5"/>
      <c r="O364" s="13"/>
      <c r="P364" s="5"/>
      <c r="Q364" s="5"/>
      <c r="R364" s="5"/>
      <c r="S364" s="41" t="s">
        <v>291</v>
      </c>
      <c r="T364" s="324" t="str">
        <f>IF(OR(T362="",T363=""),"",T363/T362)</f>
        <v/>
      </c>
      <c r="U364" s="324" t="str">
        <f>IF(OR(U362="",U363=""),"",U363/U362)</f>
        <v/>
      </c>
      <c r="V364" s="324" t="str">
        <f>IF(OR(V362="",V363=""),"",V363/V362)</f>
        <v/>
      </c>
      <c r="W364" s="324" t="str">
        <f>IF(OR(W362="",W363=""),"",W363/W362)</f>
        <v/>
      </c>
      <c r="X364" s="324"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325"/>
      <c r="U365" s="325"/>
      <c r="V365" s="326"/>
      <c r="W365" s="327" t="str">
        <f>IF(AB87="","",AB87)</f>
        <v/>
      </c>
      <c r="X365" s="328" t="str">
        <f>IF(AB88="","",AB88)</f>
        <v/>
      </c>
      <c r="Y365" s="15"/>
    </row>
    <row r="366" spans="1:25" ht="16.5" thickBot="1">
      <c r="A366" s="1">
        <v>26</v>
      </c>
      <c r="B366" s="39"/>
      <c r="C366" s="308" t="s">
        <v>49</v>
      </c>
      <c r="D366" s="308" t="s">
        <v>49</v>
      </c>
      <c r="E366" s="308" t="s">
        <v>329</v>
      </c>
      <c r="F366" s="308" t="s">
        <v>311</v>
      </c>
      <c r="G366" s="308"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32" t="str">
        <f t="shared" ref="D367:D373" si="70">IF(T358="","",T358)</f>
        <v/>
      </c>
      <c r="E367" s="232" t="str">
        <f t="shared" ref="E367:G373" si="71">IF(V358="","",V358)</f>
        <v/>
      </c>
      <c r="F367" s="260" t="str">
        <f t="shared" si="71"/>
        <v/>
      </c>
      <c r="G367" s="232" t="str">
        <f t="shared" si="71"/>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32" t="str">
        <f t="shared" si="70"/>
        <v/>
      </c>
      <c r="E368" s="232" t="str">
        <f t="shared" si="71"/>
        <v/>
      </c>
      <c r="F368" s="260" t="str">
        <f t="shared" si="71"/>
        <v/>
      </c>
      <c r="G368" s="232" t="str">
        <f t="shared" si="71"/>
        <v/>
      </c>
      <c r="H368" s="5"/>
      <c r="I368" s="47"/>
      <c r="J368" s="47"/>
      <c r="K368" s="5"/>
      <c r="L368" s="5"/>
      <c r="M368" s="42"/>
      <c r="N368" s="5"/>
      <c r="O368" s="20"/>
      <c r="P368" s="21"/>
      <c r="Q368" s="204" t="s">
        <v>332</v>
      </c>
      <c r="R368" s="21"/>
      <c r="S368" s="21"/>
      <c r="T368" s="21"/>
      <c r="U368" s="21"/>
      <c r="V368" s="21"/>
      <c r="W368" s="21"/>
      <c r="X368" s="21"/>
      <c r="Y368" s="22"/>
    </row>
    <row r="369" spans="1:25">
      <c r="A369" s="1">
        <v>29</v>
      </c>
      <c r="B369" s="39"/>
      <c r="C369" s="5"/>
      <c r="D369" s="232" t="str">
        <f t="shared" si="70"/>
        <v/>
      </c>
      <c r="E369" s="232" t="str">
        <f t="shared" si="71"/>
        <v/>
      </c>
      <c r="F369" s="260" t="str">
        <f t="shared" si="71"/>
        <v/>
      </c>
      <c r="G369" s="232" t="str">
        <f t="shared" si="71"/>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32" t="str">
        <f t="shared" si="70"/>
        <v/>
      </c>
      <c r="E370" s="232" t="str">
        <f t="shared" si="71"/>
        <v/>
      </c>
      <c r="F370" s="260" t="str">
        <f t="shared" si="71"/>
        <v/>
      </c>
      <c r="G370" s="232" t="str">
        <f t="shared" si="71"/>
        <v/>
      </c>
      <c r="H370" s="5"/>
      <c r="I370" s="5"/>
      <c r="J370" s="5"/>
      <c r="K370" s="5"/>
      <c r="L370" s="5"/>
      <c r="M370" s="42"/>
      <c r="N370" s="5"/>
      <c r="O370" s="13"/>
      <c r="P370" s="5"/>
      <c r="Q370" s="5"/>
      <c r="R370" s="5"/>
      <c r="S370" s="5"/>
      <c r="T370" s="626" t="s">
        <v>308</v>
      </c>
      <c r="U370" s="626"/>
      <c r="V370" s="626"/>
      <c r="W370" s="626"/>
      <c r="X370" s="626"/>
      <c r="Y370" s="15"/>
    </row>
    <row r="371" spans="1:25">
      <c r="A371" s="1">
        <v>31</v>
      </c>
      <c r="B371" s="39"/>
      <c r="C371" s="41" t="s">
        <v>169</v>
      </c>
      <c r="D371" s="232" t="str">
        <f t="shared" si="70"/>
        <v/>
      </c>
      <c r="E371" s="232" t="str">
        <f t="shared" si="71"/>
        <v/>
      </c>
      <c r="F371" s="260" t="str">
        <f t="shared" si="71"/>
        <v/>
      </c>
      <c r="G371" s="232" t="str">
        <f t="shared" si="71"/>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32" t="str">
        <f t="shared" si="70"/>
        <v/>
      </c>
      <c r="E372" s="232" t="str">
        <f t="shared" si="71"/>
        <v/>
      </c>
      <c r="F372" s="260" t="str">
        <f t="shared" si="71"/>
        <v/>
      </c>
      <c r="G372" s="232" t="str">
        <f t="shared" si="71"/>
        <v/>
      </c>
      <c r="H372" s="5"/>
      <c r="I372" s="5"/>
      <c r="J372" s="5"/>
      <c r="K372" s="5"/>
      <c r="L372" s="5"/>
      <c r="M372" s="42"/>
      <c r="N372" s="5"/>
      <c r="O372" s="13"/>
      <c r="P372" s="121" t="str">
        <f>IF(AK27="","",AK27)</f>
        <v/>
      </c>
      <c r="Q372" s="121" t="str">
        <f>IF(AL27="","",AL27)</f>
        <v/>
      </c>
      <c r="R372" s="121">
        <f>IF(AH27="","",AH27)</f>
        <v>28</v>
      </c>
      <c r="S372" s="121">
        <f>IF(AI27="","",AI27)</f>
        <v>20</v>
      </c>
      <c r="T372" s="232" t="str">
        <f>IF(AQ27="","",AQ27)</f>
        <v/>
      </c>
      <c r="U372" s="232" t="str">
        <f>IF(AN27="","",AN27)</f>
        <v/>
      </c>
      <c r="V372" s="232" t="str">
        <f>IF(AO27="","",AO27)</f>
        <v/>
      </c>
      <c r="W372" s="260" t="str">
        <f>IF(V372="","",V372/S372)</f>
        <v/>
      </c>
      <c r="X372" s="232" t="str">
        <f>IF(OR(V372="",U372=""),"",V372/(U372/1000))</f>
        <v/>
      </c>
      <c r="Y372" s="15"/>
    </row>
    <row r="373" spans="1:25" ht="16.5" thickBot="1">
      <c r="A373" s="1">
        <v>33</v>
      </c>
      <c r="B373" s="39"/>
      <c r="C373" s="41" t="s">
        <v>291</v>
      </c>
      <c r="D373" s="186" t="str">
        <f t="shared" si="70"/>
        <v/>
      </c>
      <c r="E373" s="186" t="str">
        <f t="shared" si="71"/>
        <v/>
      </c>
      <c r="F373" s="186" t="str">
        <f t="shared" si="71"/>
        <v/>
      </c>
      <c r="G373" s="186" t="str">
        <f t="shared" si="71"/>
        <v/>
      </c>
      <c r="H373" s="5"/>
      <c r="I373" s="5"/>
      <c r="J373" s="5"/>
      <c r="K373" s="5"/>
      <c r="L373" s="5"/>
      <c r="M373" s="42"/>
      <c r="N373" s="5"/>
      <c r="O373" s="13"/>
      <c r="P373" s="121" t="str">
        <f>IF(AK28="","",AK28)</f>
        <v/>
      </c>
      <c r="Q373" s="121" t="str">
        <f>IF(AL28="","",AL28)</f>
        <v/>
      </c>
      <c r="R373" s="121">
        <f>IF(AH28="","",AH28)</f>
        <v>28</v>
      </c>
      <c r="S373" s="121">
        <f>IF(AI28="","",AI28)</f>
        <v>50</v>
      </c>
      <c r="T373" s="232" t="str">
        <f>T362</f>
        <v/>
      </c>
      <c r="U373" s="232" t="str">
        <f>U362</f>
        <v/>
      </c>
      <c r="V373" s="232" t="str">
        <f>V362</f>
        <v/>
      </c>
      <c r="W373" s="260" t="str">
        <f>W362</f>
        <v/>
      </c>
      <c r="X373" s="232"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29"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32" t="str">
        <f>IF(AQ38="","",AQ38)</f>
        <v/>
      </c>
      <c r="U374" s="232" t="str">
        <f>IF(AN38="","",AN38)</f>
        <v/>
      </c>
      <c r="V374" s="232" t="str">
        <f>IF(AO38="","",AO38)</f>
        <v/>
      </c>
      <c r="W374" s="260" t="str">
        <f>IF(V374="","",V374/S374)</f>
        <v/>
      </c>
      <c r="X374" s="232"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32" t="str">
        <f>IF(AQ39="","",AQ39)</f>
        <v/>
      </c>
      <c r="U375" s="232" t="str">
        <f>IF(AN39="","",AN39)</f>
        <v/>
      </c>
      <c r="V375" s="232" t="str">
        <f>IF(AO39="","",AO39)</f>
        <v/>
      </c>
      <c r="W375" s="260" t="str">
        <f>IF(V375="","",V375/S375)</f>
        <v/>
      </c>
      <c r="X375" s="232"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24" t="str">
        <f>IF(OR(W372="",W373="",W374="",W375=""),"",(MAX(W372:W375)-MIN(W372:W375))/(MAX(W372:W375)+MIN(W372:W375)))</f>
        <v/>
      </c>
      <c r="X376" s="5"/>
      <c r="Y376" s="15"/>
    </row>
    <row r="377" spans="1:25">
      <c r="A377" s="1">
        <v>37</v>
      </c>
      <c r="B377" s="39"/>
      <c r="C377" s="5"/>
      <c r="D377" s="40"/>
      <c r="E377" s="200"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79"/>
      <c r="E381" s="5"/>
      <c r="F381" s="5"/>
      <c r="G381" s="5"/>
      <c r="H381" s="5"/>
      <c r="I381" s="5"/>
      <c r="J381" s="5"/>
      <c r="K381" s="5"/>
      <c r="L381" s="5"/>
      <c r="M381" s="42"/>
      <c r="N381" s="5"/>
      <c r="O381" s="13"/>
      <c r="P381" s="330" t="s">
        <v>48</v>
      </c>
      <c r="Q381" s="330" t="str">
        <f>$P$326&amp;"/"&amp;$Q$326</f>
        <v>/</v>
      </c>
      <c r="R381" s="330" t="str">
        <f>$P$326&amp;"/"&amp;$Q$326</f>
        <v>/</v>
      </c>
      <c r="S381" s="330" t="str">
        <f>$P$326&amp;"/"&amp;$Q$326</f>
        <v>/</v>
      </c>
      <c r="T381" s="330" t="str">
        <f>$P$326&amp;"/"&amp;$Q$326</f>
        <v>/</v>
      </c>
      <c r="U381" s="330" t="str">
        <f>$P$337&amp;"/"&amp;$Q$337</f>
        <v>/</v>
      </c>
      <c r="V381" s="330" t="str">
        <f>$P$337&amp;"/"&amp;$Q$337</f>
        <v>/</v>
      </c>
      <c r="W381" s="330" t="str">
        <f>$P$337&amp;"/"&amp;$Q$337</f>
        <v>/</v>
      </c>
      <c r="X381" s="330" t="str">
        <f>$P$337&amp;"/"&amp;$Q$337</f>
        <v>/</v>
      </c>
      <c r="Y381" s="15"/>
    </row>
    <row r="382" spans="1:25" ht="16.5" thickBot="1">
      <c r="A382" s="1">
        <v>42</v>
      </c>
      <c r="B382" s="39"/>
      <c r="C382" s="308" t="s">
        <v>339</v>
      </c>
      <c r="D382" s="308" t="s">
        <v>49</v>
      </c>
      <c r="E382" s="308" t="s">
        <v>329</v>
      </c>
      <c r="F382" s="308" t="s">
        <v>311</v>
      </c>
      <c r="G382" s="308"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2">IF(S372="","",S372)</f>
        <v>20</v>
      </c>
      <c r="D383" s="232" t="str">
        <f t="shared" si="72"/>
        <v/>
      </c>
      <c r="E383" s="232" t="str">
        <f t="shared" ref="E383:G386" si="73">IF(V372="","",V372)</f>
        <v/>
      </c>
      <c r="F383" s="260" t="str">
        <f t="shared" si="73"/>
        <v/>
      </c>
      <c r="G383" s="232" t="str">
        <f t="shared" si="73"/>
        <v/>
      </c>
      <c r="H383" s="5"/>
      <c r="I383" s="5"/>
      <c r="J383" s="5"/>
      <c r="K383" s="5"/>
      <c r="L383" s="5"/>
      <c r="M383" s="42"/>
      <c r="N383" s="5"/>
      <c r="O383" s="13"/>
      <c r="P383" s="331" t="s">
        <v>340</v>
      </c>
      <c r="Q383" s="634" t="s">
        <v>341</v>
      </c>
      <c r="R383" s="634"/>
      <c r="S383" s="634"/>
      <c r="T383" s="634"/>
      <c r="U383" s="634"/>
      <c r="V383" s="634"/>
      <c r="W383" s="634"/>
      <c r="X383" s="634"/>
      <c r="Y383" s="15"/>
    </row>
    <row r="384" spans="1:25">
      <c r="A384" s="1">
        <v>44</v>
      </c>
      <c r="B384" s="39"/>
      <c r="C384" s="121">
        <f t="shared" si="72"/>
        <v>50</v>
      </c>
      <c r="D384" s="232" t="str">
        <f t="shared" si="72"/>
        <v/>
      </c>
      <c r="E384" s="232" t="str">
        <f t="shared" si="73"/>
        <v/>
      </c>
      <c r="F384" s="260" t="str">
        <f t="shared" si="73"/>
        <v/>
      </c>
      <c r="G384" s="232" t="str">
        <f t="shared" si="73"/>
        <v/>
      </c>
      <c r="H384" s="5"/>
      <c r="I384" s="5"/>
      <c r="J384" s="5"/>
      <c r="K384" s="5"/>
      <c r="L384" s="5"/>
      <c r="M384" s="42"/>
      <c r="N384" s="5"/>
      <c r="O384" s="13"/>
      <c r="P384" s="332">
        <v>0</v>
      </c>
      <c r="Q384" s="333" t="str">
        <f>IF(AO10="","",AO10)</f>
        <v/>
      </c>
      <c r="R384" s="333" t="str">
        <f>IF(AO18="","",AO18)</f>
        <v/>
      </c>
      <c r="S384" s="333" t="str">
        <f>IF(AO29="","",AO29)</f>
        <v/>
      </c>
      <c r="T384" s="333" t="str">
        <f>IF(AO41="","",AO41)</f>
        <v/>
      </c>
      <c r="U384" s="333" t="str">
        <f>IF(AO57="","",AO57)</f>
        <v/>
      </c>
      <c r="V384" s="333" t="str">
        <f>IF(AO65="","",AO65)</f>
        <v/>
      </c>
      <c r="W384" s="333" t="str">
        <f>IF(AO73="","",AO73)</f>
        <v/>
      </c>
      <c r="X384" s="334" t="str">
        <f>IF(AO81="","",AO81)</f>
        <v/>
      </c>
      <c r="Y384" s="15"/>
    </row>
    <row r="385" spans="1:25" ht="16.5" thickBot="1">
      <c r="A385" s="1">
        <v>45</v>
      </c>
      <c r="B385" s="39"/>
      <c r="C385" s="121">
        <f t="shared" si="72"/>
        <v>100</v>
      </c>
      <c r="D385" s="232" t="str">
        <f t="shared" si="72"/>
        <v/>
      </c>
      <c r="E385" s="232" t="str">
        <f t="shared" si="73"/>
        <v/>
      </c>
      <c r="F385" s="260" t="str">
        <f t="shared" si="73"/>
        <v/>
      </c>
      <c r="G385" s="232" t="str">
        <f t="shared" si="73"/>
        <v/>
      </c>
      <c r="H385" s="5"/>
      <c r="I385" s="5"/>
      <c r="J385" s="5"/>
      <c r="K385" s="5"/>
      <c r="L385" s="5"/>
      <c r="M385" s="42"/>
      <c r="N385" s="5"/>
      <c r="O385" s="13"/>
      <c r="P385" s="335">
        <v>0</v>
      </c>
      <c r="Q385" s="336" t="str">
        <f>IF(AO11="","",AO11)</f>
        <v/>
      </c>
      <c r="R385" s="336" t="str">
        <f>IF(AO19="","",AO19)</f>
        <v/>
      </c>
      <c r="S385" s="336" t="str">
        <f>IF(AO30="","",AO30)</f>
        <v/>
      </c>
      <c r="T385" s="336" t="str">
        <f>IF(AO42="","",AO42)</f>
        <v/>
      </c>
      <c r="U385" s="336" t="str">
        <f>IF(AO57="","",AO57)</f>
        <v/>
      </c>
      <c r="V385" s="337" t="str">
        <f>IF(AO66="","",AO66)</f>
        <v/>
      </c>
      <c r="W385" s="337" t="str">
        <f>IF(AO74="","",AO74)</f>
        <v/>
      </c>
      <c r="X385" s="338" t="str">
        <f>IF(AO82="","",AO82)</f>
        <v/>
      </c>
      <c r="Y385" s="15"/>
    </row>
    <row r="386" spans="1:25" ht="16.5" thickBot="1">
      <c r="A386" s="1">
        <v>46</v>
      </c>
      <c r="B386" s="39"/>
      <c r="C386" s="121">
        <f t="shared" si="72"/>
        <v>300</v>
      </c>
      <c r="D386" s="232" t="str">
        <f t="shared" si="72"/>
        <v/>
      </c>
      <c r="E386" s="232" t="str">
        <f t="shared" si="73"/>
        <v/>
      </c>
      <c r="F386" s="260" t="str">
        <f t="shared" si="73"/>
        <v/>
      </c>
      <c r="G386" s="232" t="str">
        <f t="shared" si="73"/>
        <v/>
      </c>
      <c r="H386" s="5"/>
      <c r="I386" s="5"/>
      <c r="J386" s="5"/>
      <c r="K386" s="5"/>
      <c r="L386" s="5"/>
      <c r="M386" s="42"/>
      <c r="N386" s="5"/>
      <c r="O386" s="13"/>
      <c r="P386" s="339" t="s">
        <v>342</v>
      </c>
      <c r="Q386" s="340" t="str">
        <f>HVLProcessing!G3</f>
        <v/>
      </c>
      <c r="R386" s="340" t="str">
        <f>HVLProcessing!G11</f>
        <v/>
      </c>
      <c r="S386" s="340" t="str">
        <f>HVLProcessing!G19</f>
        <v/>
      </c>
      <c r="T386" s="340" t="str">
        <f>HVLProcessing!G27</f>
        <v/>
      </c>
      <c r="U386" s="340" t="str">
        <f>HVLProcessing!O3</f>
        <v/>
      </c>
      <c r="V386" s="340" t="str">
        <f>HVLProcessing!O11</f>
        <v/>
      </c>
      <c r="W386" s="340" t="str">
        <f>HVLProcessing!O19</f>
        <v/>
      </c>
      <c r="X386" s="341" t="str">
        <f>HVLProcessing!O27</f>
        <v/>
      </c>
      <c r="Y386" s="15"/>
    </row>
    <row r="387" spans="1:25" ht="16.5" thickBot="1">
      <c r="A387" s="1">
        <v>47</v>
      </c>
      <c r="B387" s="39"/>
      <c r="C387" s="5"/>
      <c r="D387" s="5"/>
      <c r="E387" s="41" t="s">
        <v>335</v>
      </c>
      <c r="F387" s="342" t="str">
        <f>IF(W376="","",W376)</f>
        <v/>
      </c>
      <c r="G387" s="5"/>
      <c r="H387" s="5"/>
      <c r="I387" s="5"/>
      <c r="J387" s="5"/>
      <c r="K387" s="5"/>
      <c r="L387" s="5"/>
      <c r="M387" s="42"/>
      <c r="N387" s="5"/>
      <c r="O387" s="13"/>
      <c r="P387" s="343" t="s">
        <v>343</v>
      </c>
      <c r="Q387" s="344" t="str">
        <f t="shared" ref="Q387:X387" si="74">IF(OR(Q384="",Q385=""),"",ABS(Q385-Q384)/Q384)</f>
        <v/>
      </c>
      <c r="R387" s="344" t="str">
        <f t="shared" si="74"/>
        <v/>
      </c>
      <c r="S387" s="344" t="str">
        <f t="shared" si="74"/>
        <v/>
      </c>
      <c r="T387" s="344" t="str">
        <f t="shared" si="74"/>
        <v/>
      </c>
      <c r="U387" s="344" t="str">
        <f t="shared" si="74"/>
        <v/>
      </c>
      <c r="V387" s="344" t="str">
        <f t="shared" si="74"/>
        <v/>
      </c>
      <c r="W387" s="344" t="str">
        <f t="shared" si="74"/>
        <v/>
      </c>
      <c r="X387" s="345" t="str">
        <f t="shared" si="74"/>
        <v/>
      </c>
      <c r="Y387" s="15"/>
    </row>
    <row r="388" spans="1:25">
      <c r="A388" s="1">
        <v>48</v>
      </c>
      <c r="B388" s="39"/>
      <c r="C388" s="5"/>
      <c r="D388" s="84" t="s">
        <v>163</v>
      </c>
      <c r="E388" s="10" t="s">
        <v>334</v>
      </c>
      <c r="F388" s="5"/>
      <c r="G388" s="5"/>
      <c r="H388" s="5"/>
      <c r="I388" s="5"/>
      <c r="J388" s="5"/>
      <c r="K388" s="5"/>
      <c r="L388" s="5"/>
      <c r="M388" s="42"/>
      <c r="N388" s="5"/>
      <c r="O388" s="13"/>
      <c r="P388" s="339" t="s">
        <v>344</v>
      </c>
      <c r="Q388" s="346">
        <f t="shared" ref="Q388:X388" si="75">IF($Q$380=1,Q382/100+0.03,Q382/100)</f>
        <v>0.27</v>
      </c>
      <c r="R388" s="346">
        <f t="shared" si="75"/>
        <v>0.28000000000000003</v>
      </c>
      <c r="S388" s="346">
        <f t="shared" si="75"/>
        <v>0.31000000000000005</v>
      </c>
      <c r="T388" s="346">
        <f t="shared" si="75"/>
        <v>0.35</v>
      </c>
      <c r="U388" s="346">
        <f t="shared" si="75"/>
        <v>0.31000000000000005</v>
      </c>
      <c r="V388" s="346">
        <f t="shared" si="75"/>
        <v>0.32999999999999996</v>
      </c>
      <c r="W388" s="346">
        <f t="shared" si="75"/>
        <v>0.35</v>
      </c>
      <c r="X388" s="347">
        <f t="shared" si="75"/>
        <v>0.37</v>
      </c>
      <c r="Y388" s="15"/>
    </row>
    <row r="389" spans="1:25" ht="16.5" thickBot="1">
      <c r="A389" s="1">
        <v>49</v>
      </c>
      <c r="B389" s="39"/>
      <c r="C389" s="5"/>
      <c r="D389" s="5"/>
      <c r="E389" s="5"/>
      <c r="F389" s="5"/>
      <c r="G389" s="5"/>
      <c r="H389" s="5"/>
      <c r="I389" s="5"/>
      <c r="J389" s="5"/>
      <c r="K389" s="5"/>
      <c r="L389" s="5"/>
      <c r="M389" s="42"/>
      <c r="N389" s="5"/>
      <c r="O389" s="13"/>
      <c r="P389" s="348" t="s">
        <v>345</v>
      </c>
      <c r="Q389" s="349">
        <f>Q382/100+0.12</f>
        <v>0.36</v>
      </c>
      <c r="R389" s="349">
        <f>R382/100+0.12</f>
        <v>0.37</v>
      </c>
      <c r="S389" s="349">
        <f>S382/100+0.12</f>
        <v>0.4</v>
      </c>
      <c r="T389" s="349">
        <f>T382/100+0.12</f>
        <v>0.44</v>
      </c>
      <c r="U389" s="349">
        <f>U382/100+0.19</f>
        <v>0.47000000000000003</v>
      </c>
      <c r="V389" s="349">
        <f>V382/100+0.19</f>
        <v>0.49</v>
      </c>
      <c r="W389" s="349">
        <f>W382/100+0.19</f>
        <v>0.51</v>
      </c>
      <c r="X389" s="350">
        <f>X382/100+0.19</f>
        <v>0.53</v>
      </c>
      <c r="Y389" s="15"/>
    </row>
    <row r="390" spans="1:25" ht="16.5" thickBot="1">
      <c r="A390" s="1">
        <v>50</v>
      </c>
      <c r="B390" s="39"/>
      <c r="C390" s="45" t="s">
        <v>346</v>
      </c>
      <c r="D390" s="5"/>
      <c r="E390" s="5"/>
      <c r="F390" s="5"/>
      <c r="G390" s="5"/>
      <c r="H390" s="5"/>
      <c r="I390" s="5"/>
      <c r="J390" s="5"/>
      <c r="K390" s="5"/>
      <c r="L390" s="5"/>
      <c r="M390" s="42"/>
      <c r="N390" s="5"/>
      <c r="O390" s="13"/>
      <c r="P390" s="351"/>
      <c r="Q390" s="352" t="str">
        <f>IF(Q386="","",IF($P$326="Mo",IF(AND(Q386&gt;Q388,Q386&lt;Q389),"Pass","Fail"),IF($P$326="W",IF(Q386&gt;Q388,"Pass","Fail"),"")))</f>
        <v/>
      </c>
      <c r="R390" s="352" t="str">
        <f>IF(R386="","",IF($P$326="Mo",IF(AND(R386&gt;R388,R386&lt;R389),"Pass","Fail"),IF($P$326="W",IF(R386&gt;R388,"Pass","Fail"),"")))</f>
        <v/>
      </c>
      <c r="S390" s="352" t="str">
        <f>IF(S386="","",IF($P$326="Mo",IF(AND(S386&gt;S388,S386&lt;S389),"Pass","Fail"),IF($P$326="W",IF(S386&gt;S388,"Pass","Fail"),"")))</f>
        <v/>
      </c>
      <c r="T390" s="352" t="str">
        <f>IF(T386="","",IF($P$326="Mo",IF(AND(T386&gt;T388,T386&lt;T389),"Pass","Fail"),IF($P$326="W",IF(T386&gt;T388,"Pass","Fail"),"")))</f>
        <v/>
      </c>
      <c r="U390" s="352" t="str">
        <f>IF(U386="","",IF($P$337="Mo",IF(AND(U386&gt;U388,U386&lt;U389),"Pass","Fail"),IF($P$337="W",IF(U386&gt;U388,"Pass","Fail"),"")))</f>
        <v/>
      </c>
      <c r="V390" s="352" t="str">
        <f>IF(V386="","",IF($P$337="Mo",IF(AND(V386&gt;V388,V386&lt;V389),"Pass","Fail"),IF($P$337="W",IF(V386&gt;V388,"Pass","Fail"),"")))</f>
        <v/>
      </c>
      <c r="W390" s="352" t="str">
        <f>IF(W386="","",IF($P$337="Mo",IF(AND(W386&gt;W388,W386&lt;W389),"Pass","Fail"),IF($P$337="W",IF(W386&gt;W388,"Pass","Fail"),"")))</f>
        <v/>
      </c>
      <c r="X390" s="352" t="str">
        <f>IF(X386="","",IF($P$337="Mo",IF(AND(X386&gt;X388,X386&lt;X389),"Pass","Fail"),IF($P$337="W",IF(X386&gt;X388,"Pass","Fail"),"")))</f>
        <v/>
      </c>
      <c r="Y390" s="15"/>
    </row>
    <row r="391" spans="1:25">
      <c r="A391" s="1">
        <v>51</v>
      </c>
      <c r="B391" s="39"/>
      <c r="C391" s="330" t="s">
        <v>48</v>
      </c>
      <c r="D391" s="330" t="str">
        <f>$P$326&amp;"/"&amp;$Q$326</f>
        <v>/</v>
      </c>
      <c r="E391" s="330" t="str">
        <f>$P$326&amp;"/"&amp;$Q$326</f>
        <v>/</v>
      </c>
      <c r="F391" s="330" t="str">
        <f>$P$326&amp;"/"&amp;$Q$326</f>
        <v>/</v>
      </c>
      <c r="G391" s="330" t="str">
        <f>$P$326&amp;"/"&amp;$Q$326</f>
        <v>/</v>
      </c>
      <c r="H391" s="330" t="str">
        <f>$P$337&amp;"/"&amp;$Q$337</f>
        <v>/</v>
      </c>
      <c r="I391" s="330" t="str">
        <f>$P$337&amp;"/"&amp;$Q$337</f>
        <v>/</v>
      </c>
      <c r="J391" s="330" t="str">
        <f>$P$337&amp;"/"&amp;$Q$337</f>
        <v>/</v>
      </c>
      <c r="K391" s="330"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76">Q382</f>
        <v>24</v>
      </c>
      <c r="E392" s="65">
        <f t="shared" si="76"/>
        <v>25</v>
      </c>
      <c r="F392" s="65">
        <f t="shared" si="76"/>
        <v>28</v>
      </c>
      <c r="G392" s="65">
        <f t="shared" si="76"/>
        <v>32</v>
      </c>
      <c r="H392" s="65">
        <f t="shared" si="76"/>
        <v>28</v>
      </c>
      <c r="I392" s="65">
        <f t="shared" si="76"/>
        <v>30</v>
      </c>
      <c r="J392" s="65">
        <f t="shared" si="76"/>
        <v>32</v>
      </c>
      <c r="K392" s="65">
        <f t="shared" si="76"/>
        <v>34</v>
      </c>
      <c r="L392" s="5"/>
      <c r="M392" s="42"/>
      <c r="N392" s="5"/>
      <c r="O392" s="13"/>
      <c r="P392" s="84" t="s">
        <v>163</v>
      </c>
      <c r="Q392" s="47" t="s">
        <v>347</v>
      </c>
      <c r="R392" s="47"/>
      <c r="S392" s="47"/>
      <c r="T392" s="47"/>
      <c r="U392" s="47"/>
      <c r="V392" s="77"/>
      <c r="W392" s="77"/>
      <c r="X392" s="77"/>
      <c r="Y392" s="15"/>
    </row>
    <row r="393" spans="1:25">
      <c r="A393" s="1">
        <v>53</v>
      </c>
      <c r="B393" s="39"/>
      <c r="C393" s="339" t="s">
        <v>342</v>
      </c>
      <c r="D393" s="353" t="str">
        <f t="shared" ref="D393:K394" si="77">IF(Q386="","",Q386)</f>
        <v/>
      </c>
      <c r="E393" s="353" t="str">
        <f t="shared" si="77"/>
        <v/>
      </c>
      <c r="F393" s="353" t="str">
        <f t="shared" si="77"/>
        <v/>
      </c>
      <c r="G393" s="353" t="str">
        <f t="shared" si="77"/>
        <v/>
      </c>
      <c r="H393" s="353" t="str">
        <f t="shared" si="77"/>
        <v/>
      </c>
      <c r="I393" s="353" t="str">
        <f t="shared" si="77"/>
        <v/>
      </c>
      <c r="J393" s="353" t="str">
        <f t="shared" si="77"/>
        <v/>
      </c>
      <c r="K393" s="242" t="str">
        <f t="shared" si="77"/>
        <v/>
      </c>
      <c r="L393" s="5"/>
      <c r="M393" s="42"/>
      <c r="N393" s="5"/>
      <c r="O393" s="112" t="s">
        <v>348</v>
      </c>
      <c r="P393" s="77"/>
      <c r="Q393" s="77"/>
      <c r="R393" s="77"/>
      <c r="S393" s="77"/>
      <c r="T393" s="77"/>
      <c r="U393" s="77"/>
      <c r="V393" s="77"/>
      <c r="W393" s="77"/>
      <c r="X393" s="77"/>
      <c r="Y393" s="15"/>
    </row>
    <row r="394" spans="1:25" ht="16.5" thickBot="1">
      <c r="A394" s="1">
        <v>54</v>
      </c>
      <c r="B394" s="39"/>
      <c r="C394" s="343" t="s">
        <v>343</v>
      </c>
      <c r="D394" s="175" t="str">
        <f t="shared" si="77"/>
        <v/>
      </c>
      <c r="E394" s="175" t="str">
        <f t="shared" si="77"/>
        <v/>
      </c>
      <c r="F394" s="175" t="str">
        <f t="shared" si="77"/>
        <v/>
      </c>
      <c r="G394" s="175" t="str">
        <f t="shared" si="77"/>
        <v/>
      </c>
      <c r="H394" s="175" t="str">
        <f t="shared" si="77"/>
        <v/>
      </c>
      <c r="I394" s="175" t="str">
        <f t="shared" si="77"/>
        <v/>
      </c>
      <c r="J394" s="175" t="str">
        <f t="shared" si="77"/>
        <v/>
      </c>
      <c r="K394" s="176" t="str">
        <f t="shared" si="77"/>
        <v/>
      </c>
      <c r="L394" s="5"/>
      <c r="M394" s="42"/>
      <c r="N394" s="5"/>
      <c r="O394" s="13"/>
      <c r="P394" s="330" t="s">
        <v>48</v>
      </c>
      <c r="Q394" s="330" t="str">
        <f>$P$347&amp;"/"&amp;$Q$347</f>
        <v>/</v>
      </c>
      <c r="R394" s="330" t="str">
        <f>$P$347&amp;"/"&amp;$Q$347</f>
        <v>/</v>
      </c>
      <c r="S394" s="330" t="str">
        <f>$P$347&amp;"/"&amp;$Q$347</f>
        <v>/</v>
      </c>
      <c r="T394" s="330" t="str">
        <f>$P$347&amp;"/"&amp;$Q$347</f>
        <v>/</v>
      </c>
      <c r="U394" s="330" t="str">
        <f>$P$347&amp;"/"&amp;$Q$347</f>
        <v>/</v>
      </c>
      <c r="V394" s="77"/>
      <c r="W394" s="77"/>
      <c r="X394" s="77"/>
      <c r="Y394" s="15"/>
    </row>
    <row r="395" spans="1:25">
      <c r="A395" s="1">
        <v>55</v>
      </c>
      <c r="B395" s="39"/>
      <c r="C395" s="339" t="s">
        <v>344</v>
      </c>
      <c r="D395" s="353">
        <f t="shared" ref="D395:K397" si="78">Q388</f>
        <v>0.27</v>
      </c>
      <c r="E395" s="353">
        <f t="shared" si="78"/>
        <v>0.28000000000000003</v>
      </c>
      <c r="F395" s="353">
        <f t="shared" si="78"/>
        <v>0.31000000000000005</v>
      </c>
      <c r="G395" s="353">
        <f t="shared" si="78"/>
        <v>0.35</v>
      </c>
      <c r="H395" s="353">
        <f t="shared" si="78"/>
        <v>0.31000000000000005</v>
      </c>
      <c r="I395" s="353">
        <f t="shared" si="78"/>
        <v>0.32999999999999996</v>
      </c>
      <c r="J395" s="353">
        <f t="shared" si="78"/>
        <v>0.35</v>
      </c>
      <c r="K395" s="242">
        <f t="shared" si="78"/>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54"/>
    </row>
    <row r="396" spans="1:25" ht="16.5" thickBot="1">
      <c r="A396" s="1">
        <v>56</v>
      </c>
      <c r="B396" s="39"/>
      <c r="C396" s="343" t="s">
        <v>345</v>
      </c>
      <c r="D396" s="237">
        <f t="shared" si="78"/>
        <v>0.36</v>
      </c>
      <c r="E396" s="237">
        <f t="shared" si="78"/>
        <v>0.37</v>
      </c>
      <c r="F396" s="237">
        <f t="shared" si="78"/>
        <v>0.4</v>
      </c>
      <c r="G396" s="237">
        <f t="shared" si="78"/>
        <v>0.44</v>
      </c>
      <c r="H396" s="237">
        <f t="shared" si="78"/>
        <v>0.47000000000000003</v>
      </c>
      <c r="I396" s="237">
        <f t="shared" si="78"/>
        <v>0.49</v>
      </c>
      <c r="J396" s="237">
        <f t="shared" si="78"/>
        <v>0.51</v>
      </c>
      <c r="K396" s="248">
        <f t="shared" si="78"/>
        <v>0.53</v>
      </c>
      <c r="L396" s="5"/>
      <c r="M396" s="42"/>
      <c r="N396" s="5"/>
      <c r="O396" s="13"/>
      <c r="P396" s="331" t="s">
        <v>340</v>
      </c>
      <c r="Q396" s="634" t="s">
        <v>341</v>
      </c>
      <c r="R396" s="634"/>
      <c r="S396" s="634"/>
      <c r="T396" s="634"/>
      <c r="U396" s="634"/>
      <c r="V396" s="77"/>
      <c r="W396" s="77"/>
      <c r="X396" s="77"/>
      <c r="Y396" s="354"/>
    </row>
    <row r="397" spans="1:25" ht="16.5" thickBot="1">
      <c r="A397" s="1">
        <v>57</v>
      </c>
      <c r="B397" s="39"/>
      <c r="C397" s="41" t="s">
        <v>180</v>
      </c>
      <c r="D397" s="193" t="str">
        <f t="shared" si="78"/>
        <v/>
      </c>
      <c r="E397" s="194" t="str">
        <f t="shared" si="78"/>
        <v/>
      </c>
      <c r="F397" s="194" t="str">
        <f t="shared" si="78"/>
        <v/>
      </c>
      <c r="G397" s="194" t="str">
        <f t="shared" si="78"/>
        <v/>
      </c>
      <c r="H397" s="194" t="str">
        <f t="shared" si="78"/>
        <v/>
      </c>
      <c r="I397" s="194" t="str">
        <f t="shared" si="78"/>
        <v/>
      </c>
      <c r="J397" s="194" t="str">
        <f t="shared" si="78"/>
        <v/>
      </c>
      <c r="K397" s="196" t="str">
        <f t="shared" si="78"/>
        <v/>
      </c>
      <c r="L397" s="5"/>
      <c r="M397" s="42"/>
      <c r="N397" s="5"/>
      <c r="O397" s="13"/>
      <c r="P397" s="332">
        <v>0</v>
      </c>
      <c r="Q397" s="333" t="str">
        <f>IF(AO91="","",AO91)</f>
        <v/>
      </c>
      <c r="R397" s="333" t="str">
        <f>IF(AO99="","",AO99)</f>
        <v/>
      </c>
      <c r="S397" s="333" t="str">
        <f>IF(AO107="","",AO107)</f>
        <v/>
      </c>
      <c r="T397" s="333" t="str">
        <f>IF(AO115="","",AO115)</f>
        <v/>
      </c>
      <c r="U397" s="333" t="str">
        <f>IF(AO123="","",AO123)</f>
        <v/>
      </c>
      <c r="V397" s="355"/>
      <c r="W397" s="331"/>
      <c r="X397" s="331"/>
      <c r="Y397" s="15"/>
    </row>
    <row r="398" spans="1:25" ht="16.5" thickBot="1">
      <c r="A398" s="1">
        <v>58</v>
      </c>
      <c r="B398" s="39"/>
      <c r="C398" s="5"/>
      <c r="D398" s="77"/>
      <c r="E398" s="77"/>
      <c r="F398" s="5"/>
      <c r="G398" s="5"/>
      <c r="H398" s="5"/>
      <c r="I398" s="5"/>
      <c r="J398" s="5"/>
      <c r="K398" s="5"/>
      <c r="L398" s="5"/>
      <c r="M398" s="42"/>
      <c r="N398" s="5"/>
      <c r="O398" s="13"/>
      <c r="P398" s="335">
        <v>0</v>
      </c>
      <c r="Q398" s="336" t="str">
        <f>IF(AO92="","",AO92)</f>
        <v/>
      </c>
      <c r="R398" s="336" t="str">
        <f>IF(AO100="","",AO100)</f>
        <v/>
      </c>
      <c r="S398" s="336" t="str">
        <f>IF(AO108="","",AO108)</f>
        <v/>
      </c>
      <c r="T398" s="336" t="str">
        <f>IF(AO116="","",AO116)</f>
        <v/>
      </c>
      <c r="U398" s="336" t="str">
        <f>IF(AO124="","",AO124)</f>
        <v/>
      </c>
      <c r="V398" s="355"/>
      <c r="W398" s="331"/>
      <c r="X398" s="331"/>
      <c r="Y398" s="15"/>
    </row>
    <row r="399" spans="1:25">
      <c r="A399" s="1">
        <v>59</v>
      </c>
      <c r="B399" s="39"/>
      <c r="C399" s="330" t="s">
        <v>48</v>
      </c>
      <c r="D399" s="330" t="str">
        <f>$P$347&amp;"/"&amp;$Q$347</f>
        <v>/</v>
      </c>
      <c r="E399" s="330" t="str">
        <f>$P$347&amp;"/"&amp;$Q$347</f>
        <v>/</v>
      </c>
      <c r="F399" s="330" t="str">
        <f>$P$347&amp;"/"&amp;$Q$347</f>
        <v>/</v>
      </c>
      <c r="G399" s="330" t="str">
        <f>$P$347&amp;"/"&amp;$Q$347</f>
        <v>/</v>
      </c>
      <c r="H399" s="330" t="str">
        <f>$P$347&amp;"/"&amp;$Q$347</f>
        <v>/</v>
      </c>
      <c r="I399" s="5"/>
      <c r="J399" s="5"/>
      <c r="K399" s="5"/>
      <c r="L399" s="5"/>
      <c r="M399" s="42"/>
      <c r="N399" s="5"/>
      <c r="O399" s="13"/>
      <c r="P399" s="339" t="s">
        <v>342</v>
      </c>
      <c r="Q399" s="340" t="str">
        <f>HVLProcessing!W3</f>
        <v/>
      </c>
      <c r="R399" s="340" t="str">
        <f>HVLProcessing!W11</f>
        <v/>
      </c>
      <c r="S399" s="340" t="str">
        <f>HVLProcessing!W19</f>
        <v/>
      </c>
      <c r="T399" s="340" t="str">
        <f>HVLProcessing!W27</f>
        <v/>
      </c>
      <c r="U399" s="340" t="str">
        <f>HVLProcessing!W35</f>
        <v/>
      </c>
      <c r="V399" s="356"/>
      <c r="W399" s="357"/>
      <c r="X399" s="357"/>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43" t="s">
        <v>343</v>
      </c>
      <c r="Q400" s="344" t="str">
        <f>IF(OR(Q397="",Q398=""),"",ABS(Q398-Q397)/Q397)</f>
        <v/>
      </c>
      <c r="R400" s="344" t="str">
        <f>IF(OR(R397="",R398=""),"",ABS(R398-R397)/R397)</f>
        <v/>
      </c>
      <c r="S400" s="344" t="str">
        <f>IF(OR(S397="",S398=""),"",ABS(S398-S397)/S397)</f>
        <v/>
      </c>
      <c r="T400" s="344" t="str">
        <f>IF(OR(T397="",T398=""),"",ABS(T398-T397)/T397)</f>
        <v/>
      </c>
      <c r="U400" s="344" t="str">
        <f>IF(OR(U397="",U398=""),"",ABS(U398-U397)/U397)</f>
        <v/>
      </c>
      <c r="V400" s="358"/>
      <c r="W400" s="359"/>
      <c r="X400" s="359"/>
      <c r="Y400" s="15"/>
    </row>
    <row r="401" spans="1:25">
      <c r="A401" s="1">
        <v>61</v>
      </c>
      <c r="B401" s="39"/>
      <c r="C401" s="339" t="s">
        <v>342</v>
      </c>
      <c r="D401" s="353" t="str">
        <f t="shared" ref="D401:H404" si="79">IF(Q399="","",Q399)</f>
        <v/>
      </c>
      <c r="E401" s="353" t="str">
        <f t="shared" si="79"/>
        <v/>
      </c>
      <c r="F401" s="353" t="str">
        <f t="shared" si="79"/>
        <v/>
      </c>
      <c r="G401" s="353" t="str">
        <f t="shared" si="79"/>
        <v/>
      </c>
      <c r="H401" s="353" t="str">
        <f t="shared" si="79"/>
        <v/>
      </c>
      <c r="I401" s="5"/>
      <c r="J401" s="5"/>
      <c r="K401" s="5"/>
      <c r="L401" s="5"/>
      <c r="M401" s="42"/>
      <c r="N401" s="5"/>
      <c r="O401" s="13"/>
      <c r="P401" s="339" t="s">
        <v>344</v>
      </c>
      <c r="Q401" s="346">
        <f>IF($Q$380=1,Q395/100+0.03,Q395/100)</f>
        <v>0.31000000000000005</v>
      </c>
      <c r="R401" s="346">
        <f>IF($Q$380=1,R395/100+0.03,R395/100)</f>
        <v>0.32999999999999996</v>
      </c>
      <c r="S401" s="346">
        <f>IF($Q$380=1,S395/100+0.03,S395/100)</f>
        <v>0.35</v>
      </c>
      <c r="T401" s="346">
        <f>IF($Q$380=1,T395/100+0.03,T395/100)</f>
        <v>0.37</v>
      </c>
      <c r="U401" s="346">
        <f>IF($Q$380=1,U395/100+0.03,U395/100)</f>
        <v>0.41000000000000003</v>
      </c>
      <c r="V401" s="360"/>
      <c r="W401" s="361"/>
      <c r="X401" s="361"/>
      <c r="Y401" s="15"/>
    </row>
    <row r="402" spans="1:25" ht="16.5" thickBot="1">
      <c r="A402" s="1">
        <v>62</v>
      </c>
      <c r="B402" s="39"/>
      <c r="C402" s="343" t="s">
        <v>343</v>
      </c>
      <c r="D402" s="175" t="str">
        <f t="shared" si="79"/>
        <v/>
      </c>
      <c r="E402" s="175" t="str">
        <f t="shared" si="79"/>
        <v/>
      </c>
      <c r="F402" s="175" t="str">
        <f t="shared" si="79"/>
        <v/>
      </c>
      <c r="G402" s="175" t="str">
        <f t="shared" si="79"/>
        <v/>
      </c>
      <c r="H402" s="175" t="str">
        <f t="shared" si="79"/>
        <v/>
      </c>
      <c r="I402" s="5"/>
      <c r="J402" s="5"/>
      <c r="K402" s="5"/>
      <c r="L402" s="5"/>
      <c r="M402" s="42"/>
      <c r="N402" s="5"/>
      <c r="O402" s="13"/>
      <c r="P402" s="348" t="s">
        <v>345</v>
      </c>
      <c r="Q402" s="349">
        <f>Q395/100+0.12</f>
        <v>0.4</v>
      </c>
      <c r="R402" s="349">
        <f>R395/100+0.12</f>
        <v>0.42</v>
      </c>
      <c r="S402" s="349">
        <f>S395/100+0.12</f>
        <v>0.44</v>
      </c>
      <c r="T402" s="349">
        <f>T395/100+0.12</f>
        <v>0.46</v>
      </c>
      <c r="U402" s="349">
        <f>U395/100+0.19</f>
        <v>0.57000000000000006</v>
      </c>
      <c r="V402" s="360"/>
      <c r="W402" s="361"/>
      <c r="X402" s="361"/>
      <c r="Y402" s="15"/>
    </row>
    <row r="403" spans="1:25" ht="16.5" thickBot="1">
      <c r="A403" s="1">
        <v>63</v>
      </c>
      <c r="B403" s="39"/>
      <c r="C403" s="339" t="s">
        <v>344</v>
      </c>
      <c r="D403" s="353">
        <f t="shared" si="79"/>
        <v>0.31000000000000005</v>
      </c>
      <c r="E403" s="353">
        <f t="shared" si="79"/>
        <v>0.32999999999999996</v>
      </c>
      <c r="F403" s="353">
        <f t="shared" si="79"/>
        <v>0.35</v>
      </c>
      <c r="G403" s="353">
        <f t="shared" si="79"/>
        <v>0.37</v>
      </c>
      <c r="H403" s="353">
        <f t="shared" si="79"/>
        <v>0.41000000000000003</v>
      </c>
      <c r="I403" s="5"/>
      <c r="J403" s="5"/>
      <c r="K403" s="5"/>
      <c r="L403" s="5"/>
      <c r="M403" s="42"/>
      <c r="N403" s="5"/>
      <c r="O403" s="13"/>
      <c r="P403" s="351"/>
      <c r="Q403" s="352" t="str">
        <f>IF(Q399="","",IF($P$326="Mo",IF(AND(Q399&gt;Q401,Q399&lt;Q402),"Pass","Fail"),IF($P$326="W",IF(Q399&gt;Q401,"Pass","Fail"),"")))</f>
        <v/>
      </c>
      <c r="R403" s="352" t="str">
        <f>IF(R399="","",IF($P$326="Mo",IF(AND(R399&gt;R401,R399&lt;R402),"Pass","Fail"),IF($P$326="W",IF(R399&gt;R401,"Pass","Fail"),"")))</f>
        <v/>
      </c>
      <c r="S403" s="352" t="str">
        <f>IF(S399="","",IF($P$326="Mo",IF(AND(S399&gt;S401,S399&lt;S402),"Pass","Fail"),IF($P$326="W",IF(S399&gt;S401,"Pass","Fail"),"")))</f>
        <v/>
      </c>
      <c r="T403" s="352" t="str">
        <f>IF(T399="","",IF($P$326="Mo",IF(AND(T399&gt;T401,T399&lt;T402),"Pass","Fail"),IF($P$326="W",IF(T399&gt;T401,"Pass","Fail"),"")))</f>
        <v/>
      </c>
      <c r="U403" s="352" t="str">
        <f>IF(U399="","",IF($P$337="Mo",IF(AND(U399&gt;U401,U399&lt;U402),"Pass","Fail"),IF($P$337="W",IF(U399&gt;U401,"Pass","Fail"),"")))</f>
        <v/>
      </c>
      <c r="V403" s="358"/>
      <c r="W403" s="359"/>
      <c r="X403" s="359"/>
      <c r="Y403" s="15"/>
    </row>
    <row r="404" spans="1:25" ht="16.5" thickBot="1">
      <c r="A404" s="1">
        <v>64</v>
      </c>
      <c r="B404" s="39"/>
      <c r="C404" s="343" t="s">
        <v>345</v>
      </c>
      <c r="D404" s="237">
        <f t="shared" si="79"/>
        <v>0.4</v>
      </c>
      <c r="E404" s="237">
        <f t="shared" si="79"/>
        <v>0.42</v>
      </c>
      <c r="F404" s="237">
        <f t="shared" si="79"/>
        <v>0.44</v>
      </c>
      <c r="G404" s="237">
        <f t="shared" si="79"/>
        <v>0.46</v>
      </c>
      <c r="H404" s="237">
        <f t="shared" si="79"/>
        <v>0.57000000000000006</v>
      </c>
      <c r="I404" s="5"/>
      <c r="J404" s="5"/>
      <c r="K404" s="5"/>
      <c r="L404" s="5"/>
      <c r="M404" s="42"/>
      <c r="N404" s="5"/>
      <c r="O404" s="13"/>
      <c r="P404" s="84" t="s">
        <v>163</v>
      </c>
      <c r="Q404" s="47" t="s">
        <v>349</v>
      </c>
      <c r="R404" s="47"/>
      <c r="S404" s="47"/>
      <c r="T404" s="47"/>
      <c r="U404" s="47"/>
      <c r="V404" s="47"/>
      <c r="W404" s="47"/>
      <c r="X404" s="47"/>
      <c r="Y404" s="354"/>
    </row>
    <row r="405" spans="1:25" ht="16.5" thickBot="1">
      <c r="A405" s="1">
        <v>65</v>
      </c>
      <c r="B405" s="39"/>
      <c r="C405" s="41" t="s">
        <v>180</v>
      </c>
      <c r="D405" s="193" t="str">
        <f>IF($O$34=2,"NA",IF(Q403="","",Q403))</f>
        <v/>
      </c>
      <c r="E405" s="194" t="str">
        <f>IF($O$34=2,"NA",IF(R403="","",R403))</f>
        <v/>
      </c>
      <c r="F405" s="194" t="str">
        <f>IF($O$34=2,"NA",IF(S403="","",S403))</f>
        <v/>
      </c>
      <c r="G405" s="194" t="str">
        <f>IF($O$34=2,"NA",IF(T403="","",T403))</f>
        <v/>
      </c>
      <c r="H405" s="194"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49" t="s">
        <v>163</v>
      </c>
      <c r="E406" s="362"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63" t="s">
        <v>263</v>
      </c>
      <c r="P407" s="41" t="s">
        <v>23</v>
      </c>
      <c r="Q407" s="364"/>
      <c r="R407" s="41" t="s">
        <v>322</v>
      </c>
      <c r="S407" s="113"/>
      <c r="T407" s="5"/>
      <c r="U407" s="41" t="s">
        <v>351</v>
      </c>
      <c r="V407" s="365"/>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208" t="str">
        <f t="shared" ref="R410:R415" si="80">IF(AB99="","",AB99)</f>
        <v/>
      </c>
      <c r="S410" s="5"/>
      <c r="T410" s="41" t="s">
        <v>274</v>
      </c>
      <c r="U410" s="111"/>
      <c r="V410" s="208"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208" t="str">
        <f t="shared" si="80"/>
        <v/>
      </c>
      <c r="S411" s="5"/>
      <c r="T411" s="41" t="s">
        <v>277</v>
      </c>
      <c r="U411" s="111"/>
      <c r="V411" s="208"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208" t="str">
        <f t="shared" si="80"/>
        <v/>
      </c>
      <c r="S412" s="5"/>
      <c r="T412" s="41" t="s">
        <v>282</v>
      </c>
      <c r="U412" s="111"/>
      <c r="V412" s="208"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208" t="str">
        <f t="shared" si="80"/>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208" t="str">
        <f t="shared" si="80"/>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208" t="str">
        <f t="shared" si="80"/>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63"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65"/>
      <c r="S418" s="5"/>
      <c r="T418" s="5"/>
      <c r="U418" s="41" t="s">
        <v>271</v>
      </c>
      <c r="V418" s="365"/>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63"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66" t="s">
        <v>354</v>
      </c>
      <c r="Q425" s="255" t="s">
        <v>316</v>
      </c>
      <c r="R425" s="366" t="s">
        <v>268</v>
      </c>
      <c r="S425" s="255" t="s">
        <v>316</v>
      </c>
      <c r="T425" s="366" t="s">
        <v>355</v>
      </c>
      <c r="U425" s="255" t="s">
        <v>316</v>
      </c>
      <c r="V425" s="77"/>
      <c r="W425" s="77"/>
      <c r="X425" s="77"/>
      <c r="Y425" s="139"/>
    </row>
    <row r="426" spans="1:25">
      <c r="A426" s="16"/>
      <c r="B426" s="5"/>
      <c r="C426" s="5"/>
      <c r="D426" s="5"/>
      <c r="E426" s="5"/>
      <c r="F426" s="5"/>
      <c r="G426" s="5"/>
      <c r="H426" s="5"/>
      <c r="I426" s="5"/>
      <c r="J426" s="5"/>
      <c r="K426" s="5"/>
      <c r="L426" s="5"/>
      <c r="M426" s="5"/>
      <c r="N426" s="5"/>
      <c r="O426" s="138" t="s">
        <v>177</v>
      </c>
      <c r="P426" s="209">
        <f>T260</f>
        <v>0</v>
      </c>
      <c r="Q426" s="367" t="str">
        <f t="shared" ref="Q426:Q431" si="81">IF(AB109="","",AB109)</f>
        <v/>
      </c>
      <c r="R426" s="220"/>
      <c r="S426" s="367" t="str">
        <f t="shared" ref="S426:S431" si="82">IF(AB115="","",AB115)</f>
        <v/>
      </c>
      <c r="T426" s="220"/>
      <c r="U426" s="367" t="str">
        <f t="shared" ref="U426:U431" si="83">IF(AB121="","",AB121)</f>
        <v/>
      </c>
      <c r="V426" s="77"/>
      <c r="W426" s="41"/>
      <c r="X426" s="77"/>
      <c r="Y426" s="139"/>
    </row>
    <row r="427" spans="1:25">
      <c r="A427" s="16"/>
      <c r="B427" s="5"/>
      <c r="C427" s="5"/>
      <c r="D427" s="5"/>
      <c r="E427" s="5"/>
      <c r="F427" s="5"/>
      <c r="G427" s="5"/>
      <c r="H427" s="5"/>
      <c r="I427" s="5"/>
      <c r="J427" s="5"/>
      <c r="K427" s="5"/>
      <c r="L427" s="5"/>
      <c r="M427" s="5"/>
      <c r="N427" s="5"/>
      <c r="O427" s="138" t="s">
        <v>178</v>
      </c>
      <c r="P427" s="209">
        <f>Q267</f>
        <v>0</v>
      </c>
      <c r="Q427" s="367" t="str">
        <f t="shared" si="81"/>
        <v/>
      </c>
      <c r="R427" s="220"/>
      <c r="S427" s="367" t="str">
        <f t="shared" si="82"/>
        <v/>
      </c>
      <c r="T427" s="220"/>
      <c r="U427" s="367" t="str">
        <f t="shared" si="83"/>
        <v/>
      </c>
      <c r="V427" s="77"/>
      <c r="W427" s="41"/>
      <c r="X427" s="77"/>
      <c r="Y427" s="139"/>
    </row>
    <row r="428" spans="1:25">
      <c r="A428" s="16"/>
      <c r="B428" s="5"/>
      <c r="C428" s="5"/>
      <c r="D428" s="5"/>
      <c r="E428" s="5"/>
      <c r="F428" s="5"/>
      <c r="G428" s="5"/>
      <c r="H428" s="5"/>
      <c r="I428" s="5"/>
      <c r="J428" s="5"/>
      <c r="K428" s="5"/>
      <c r="L428" s="5"/>
      <c r="M428" s="5"/>
      <c r="N428" s="5"/>
      <c r="O428" s="138" t="s">
        <v>179</v>
      </c>
      <c r="P428" s="209">
        <f>R267</f>
        <v>0</v>
      </c>
      <c r="Q428" s="367" t="str">
        <f t="shared" si="81"/>
        <v/>
      </c>
      <c r="R428" s="220"/>
      <c r="S428" s="367" t="str">
        <f t="shared" si="82"/>
        <v/>
      </c>
      <c r="T428" s="220"/>
      <c r="U428" s="367" t="str">
        <f t="shared" si="83"/>
        <v/>
      </c>
      <c r="V428" s="77"/>
      <c r="W428" s="41"/>
      <c r="X428" s="77"/>
      <c r="Y428" s="139"/>
    </row>
    <row r="429" spans="1:25">
      <c r="A429" s="16"/>
      <c r="B429" s="5"/>
      <c r="C429" s="5"/>
      <c r="D429" s="5"/>
      <c r="E429" s="5"/>
      <c r="F429" s="5"/>
      <c r="G429" s="5"/>
      <c r="H429" s="5"/>
      <c r="I429" s="5"/>
      <c r="J429" s="5"/>
      <c r="K429" s="5"/>
      <c r="L429" s="5"/>
      <c r="M429" s="5"/>
      <c r="N429" s="5"/>
      <c r="O429" s="138" t="s">
        <v>274</v>
      </c>
      <c r="P429" s="220"/>
      <c r="Q429" s="367" t="str">
        <f t="shared" si="81"/>
        <v/>
      </c>
      <c r="R429" s="220"/>
      <c r="S429" s="367" t="str">
        <f t="shared" si="82"/>
        <v/>
      </c>
      <c r="T429" s="220"/>
      <c r="U429" s="367" t="str">
        <f t="shared" si="83"/>
        <v/>
      </c>
      <c r="V429" s="77"/>
      <c r="W429" s="41"/>
      <c r="X429" s="77"/>
      <c r="Y429" s="139"/>
    </row>
    <row r="430" spans="1:25">
      <c r="A430" s="16"/>
      <c r="B430" s="5"/>
      <c r="C430" s="5"/>
      <c r="D430" s="5"/>
      <c r="E430" s="5"/>
      <c r="F430" s="5"/>
      <c r="G430" s="5"/>
      <c r="H430" s="5"/>
      <c r="I430" s="5"/>
      <c r="J430" s="5"/>
      <c r="K430" s="5"/>
      <c r="L430" s="5"/>
      <c r="M430" s="5"/>
      <c r="N430" s="5"/>
      <c r="O430" s="138" t="s">
        <v>277</v>
      </c>
      <c r="P430" s="220"/>
      <c r="Q430" s="367" t="str">
        <f t="shared" si="81"/>
        <v/>
      </c>
      <c r="R430" s="220"/>
      <c r="S430" s="367" t="str">
        <f t="shared" si="82"/>
        <v/>
      </c>
      <c r="T430" s="220"/>
      <c r="U430" s="367" t="str">
        <f t="shared" si="83"/>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24"/>
      <c r="Q431" s="368" t="str">
        <f t="shared" si="81"/>
        <v/>
      </c>
      <c r="R431" s="224"/>
      <c r="S431" s="368" t="str">
        <f t="shared" si="82"/>
        <v/>
      </c>
      <c r="T431" s="224"/>
      <c r="U431" s="368" t="str">
        <f t="shared" si="83"/>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204"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64"/>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64"/>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301" t="str">
        <f>IF(OR(T438="",U438=""),"",(T438-50)/U438)</f>
        <v/>
      </c>
      <c r="U441" s="369" t="str">
        <f>IF(AB128="","",AB128)</f>
        <v/>
      </c>
      <c r="V441" s="186" t="str">
        <f>IF(OR(T441="",U441=""),"",(T441-U441)/U441)</f>
        <v/>
      </c>
      <c r="W441" s="302"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301" t="str">
        <f>IF(OR(T438="",T437=""),"",(T438-T437)/U438)</f>
        <v/>
      </c>
      <c r="U442" s="369" t="str">
        <f>IF(AB129="","",AB129)</f>
        <v/>
      </c>
      <c r="V442" s="186"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200"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70"/>
      <c r="P446" s="371"/>
      <c r="Q446" s="371"/>
      <c r="R446" s="371"/>
      <c r="S446" s="372" t="s">
        <v>361</v>
      </c>
      <c r="T446" s="371"/>
      <c r="U446" s="371"/>
      <c r="V446" s="371"/>
      <c r="W446" s="371"/>
      <c r="X446" s="371"/>
      <c r="Y446" s="373"/>
    </row>
    <row r="447" spans="1:25">
      <c r="A447" s="16"/>
      <c r="B447" s="5"/>
      <c r="C447" s="5"/>
      <c r="D447" s="5"/>
      <c r="E447" s="5"/>
      <c r="F447" s="5"/>
      <c r="G447" s="5"/>
      <c r="H447" s="5"/>
      <c r="I447" s="5"/>
      <c r="J447" s="5"/>
      <c r="K447" s="5"/>
      <c r="L447" s="5"/>
      <c r="M447" s="5"/>
      <c r="N447" s="5"/>
      <c r="O447" s="257"/>
      <c r="P447" s="79" t="s">
        <v>181</v>
      </c>
      <c r="Q447" s="374"/>
      <c r="R447" s="375"/>
      <c r="S447" s="376" t="str">
        <f>IF(AB131="","",AB131)</f>
        <v/>
      </c>
      <c r="T447" s="157"/>
      <c r="U447" s="157"/>
      <c r="V447" s="47"/>
      <c r="W447" s="10"/>
      <c r="X447" s="157"/>
      <c r="Y447" s="354"/>
    </row>
    <row r="448" spans="1:25">
      <c r="A448" s="16"/>
      <c r="B448" s="5"/>
      <c r="C448" s="5"/>
      <c r="D448" s="5"/>
      <c r="E448" s="5"/>
      <c r="F448" s="5"/>
      <c r="G448" s="5"/>
      <c r="H448" s="5"/>
      <c r="I448" s="5"/>
      <c r="J448" s="5"/>
      <c r="K448" s="5"/>
      <c r="L448" s="5"/>
      <c r="M448" s="5"/>
      <c r="N448" s="5"/>
      <c r="O448" s="257"/>
      <c r="P448" s="377" t="s">
        <v>182</v>
      </c>
      <c r="Q448" s="162"/>
      <c r="R448" s="378">
        <f>LEN(Q447)</f>
        <v>0</v>
      </c>
      <c r="S448" s="163"/>
      <c r="T448" s="163"/>
      <c r="U448" s="379" t="s">
        <v>362</v>
      </c>
      <c r="V448" s="163"/>
      <c r="W448" s="163"/>
      <c r="X448" s="163"/>
      <c r="Y448" s="354"/>
    </row>
    <row r="449" spans="1:25">
      <c r="A449" s="16"/>
      <c r="B449" s="5"/>
      <c r="C449" s="5"/>
      <c r="D449" s="5"/>
      <c r="E449" s="5"/>
      <c r="F449" s="5"/>
      <c r="G449" s="5"/>
      <c r="H449" s="5"/>
      <c r="I449" s="5"/>
      <c r="J449" s="5"/>
      <c r="K449" s="5"/>
      <c r="L449" s="5"/>
      <c r="M449" s="5"/>
      <c r="N449" s="5"/>
      <c r="O449" s="257"/>
      <c r="P449" s="79" t="s">
        <v>363</v>
      </c>
      <c r="Q449" s="374"/>
      <c r="R449" s="375"/>
      <c r="S449" s="376" t="str">
        <f>IF(AB133="","",AB133)</f>
        <v/>
      </c>
      <c r="T449" s="157"/>
      <c r="U449" s="157"/>
      <c r="V449" s="47"/>
      <c r="W449" s="10"/>
      <c r="X449" s="157"/>
      <c r="Y449" s="354"/>
    </row>
    <row r="450" spans="1:25">
      <c r="A450" s="16"/>
      <c r="B450" s="5"/>
      <c r="C450" s="5"/>
      <c r="D450" s="5"/>
      <c r="E450" s="5"/>
      <c r="F450" s="5"/>
      <c r="G450" s="5"/>
      <c r="H450" s="5"/>
      <c r="I450" s="5"/>
      <c r="J450" s="5"/>
      <c r="K450" s="5"/>
      <c r="L450" s="5"/>
      <c r="M450" s="5"/>
      <c r="N450" s="5"/>
      <c r="O450" s="257"/>
      <c r="P450" s="377" t="s">
        <v>182</v>
      </c>
      <c r="Q450" s="162"/>
      <c r="R450" s="378">
        <f>LEN(Q449)</f>
        <v>0</v>
      </c>
      <c r="S450" s="163"/>
      <c r="T450" s="163"/>
      <c r="U450" s="379" t="s">
        <v>364</v>
      </c>
      <c r="V450" s="163"/>
      <c r="W450" s="163"/>
      <c r="X450" s="163"/>
      <c r="Y450" s="354"/>
    </row>
    <row r="451" spans="1:25">
      <c r="A451" s="16"/>
      <c r="B451" s="5"/>
      <c r="C451" s="5"/>
      <c r="D451" s="5"/>
      <c r="E451" s="5"/>
      <c r="F451" s="5"/>
      <c r="G451" s="5"/>
      <c r="H451" s="5"/>
      <c r="I451" s="5"/>
      <c r="J451" s="5"/>
      <c r="K451" s="5"/>
      <c r="L451" s="5"/>
      <c r="M451" s="5"/>
      <c r="N451" s="5"/>
      <c r="O451" s="257"/>
      <c r="P451" s="79" t="s">
        <v>363</v>
      </c>
      <c r="Q451" s="374"/>
      <c r="R451" s="375"/>
      <c r="S451" s="376" t="str">
        <f>IF(AB135="","",AB135)</f>
        <v/>
      </c>
      <c r="T451" s="157"/>
      <c r="U451" s="157"/>
      <c r="V451" s="47"/>
      <c r="W451" s="10"/>
      <c r="X451" s="157"/>
      <c r="Y451" s="354"/>
    </row>
    <row r="452" spans="1:25">
      <c r="A452" s="16"/>
      <c r="B452" s="5"/>
      <c r="C452" s="5"/>
      <c r="D452" s="5"/>
      <c r="E452" s="5"/>
      <c r="F452" s="5"/>
      <c r="G452" s="5"/>
      <c r="H452" s="5"/>
      <c r="I452" s="5"/>
      <c r="J452" s="5"/>
      <c r="K452" s="5"/>
      <c r="L452" s="5"/>
      <c r="M452" s="5"/>
      <c r="N452" s="5"/>
      <c r="O452" s="257"/>
      <c r="P452" s="377" t="s">
        <v>182</v>
      </c>
      <c r="Q452" s="162"/>
      <c r="R452" s="378">
        <f>LEN(Q451)</f>
        <v>0</v>
      </c>
      <c r="S452" s="163"/>
      <c r="T452" s="163"/>
      <c r="U452" s="379" t="s">
        <v>365</v>
      </c>
      <c r="V452" s="163"/>
      <c r="W452" s="163"/>
      <c r="X452" s="163"/>
      <c r="Y452" s="354"/>
    </row>
    <row r="453" spans="1:25">
      <c r="A453" s="16"/>
      <c r="B453" s="5"/>
      <c r="C453" s="5"/>
      <c r="D453" s="5"/>
      <c r="E453" s="5"/>
      <c r="F453" s="5"/>
      <c r="G453" s="5"/>
      <c r="H453" s="5"/>
      <c r="I453" s="5"/>
      <c r="J453" s="5"/>
      <c r="K453" s="5"/>
      <c r="L453" s="5"/>
      <c r="M453" s="5"/>
      <c r="N453" s="5"/>
      <c r="O453" s="257"/>
      <c r="P453" s="79" t="s">
        <v>363</v>
      </c>
      <c r="Q453" s="374"/>
      <c r="R453" s="375"/>
      <c r="S453" s="376" t="str">
        <f>IF(AB137="","",AB137)</f>
        <v/>
      </c>
      <c r="T453" s="157"/>
      <c r="U453" s="157"/>
      <c r="V453" s="47"/>
      <c r="W453" s="10"/>
      <c r="X453" s="157"/>
      <c r="Y453" s="354"/>
    </row>
    <row r="454" spans="1:25">
      <c r="A454" s="16"/>
      <c r="B454" s="5"/>
      <c r="C454" s="5"/>
      <c r="D454" s="5"/>
      <c r="E454" s="5"/>
      <c r="F454" s="5"/>
      <c r="G454" s="5"/>
      <c r="H454" s="5"/>
      <c r="I454" s="5"/>
      <c r="J454" s="5"/>
      <c r="K454" s="5"/>
      <c r="L454" s="5"/>
      <c r="M454" s="5"/>
      <c r="N454" s="5"/>
      <c r="O454" s="257"/>
      <c r="P454" s="377" t="s">
        <v>182</v>
      </c>
      <c r="Q454" s="162"/>
      <c r="R454" s="378">
        <f>LEN(Q453)</f>
        <v>0</v>
      </c>
      <c r="S454" s="163"/>
      <c r="T454" s="163"/>
      <c r="U454" s="379" t="s">
        <v>366</v>
      </c>
      <c r="V454" s="163"/>
      <c r="W454" s="163"/>
      <c r="X454" s="163"/>
      <c r="Y454" s="354"/>
    </row>
    <row r="455" spans="1:25">
      <c r="A455" s="16"/>
      <c r="B455" s="5"/>
      <c r="C455" s="5"/>
      <c r="D455" s="5"/>
      <c r="E455" s="5"/>
      <c r="F455" s="5"/>
      <c r="G455" s="5"/>
      <c r="H455" s="5"/>
      <c r="I455" s="5"/>
      <c r="J455" s="5"/>
      <c r="K455" s="5"/>
      <c r="L455" s="5"/>
      <c r="M455" s="5"/>
      <c r="N455" s="5"/>
      <c r="O455" s="257"/>
      <c r="P455" s="79" t="s">
        <v>363</v>
      </c>
      <c r="Q455" s="374"/>
      <c r="R455" s="375"/>
      <c r="S455" s="376" t="str">
        <f>IF(AB139="","",AB139)</f>
        <v/>
      </c>
      <c r="T455" s="157"/>
      <c r="U455" s="157"/>
      <c r="V455" s="47"/>
      <c r="W455" s="10"/>
      <c r="X455" s="157"/>
      <c r="Y455" s="354"/>
    </row>
    <row r="456" spans="1:25">
      <c r="A456" s="16"/>
      <c r="B456" s="5"/>
      <c r="C456" s="5"/>
      <c r="D456" s="5"/>
      <c r="E456" s="5"/>
      <c r="F456" s="5"/>
      <c r="G456" s="5"/>
      <c r="H456" s="5"/>
      <c r="I456" s="5"/>
      <c r="J456" s="5"/>
      <c r="K456" s="5"/>
      <c r="L456" s="5"/>
      <c r="M456" s="5"/>
      <c r="N456" s="5"/>
      <c r="O456" s="257"/>
      <c r="P456" s="377" t="s">
        <v>182</v>
      </c>
      <c r="Q456" s="162"/>
      <c r="R456" s="378">
        <f>LEN(Q455)</f>
        <v>0</v>
      </c>
      <c r="S456" s="163"/>
      <c r="T456" s="163"/>
      <c r="U456" s="379" t="s">
        <v>367</v>
      </c>
      <c r="V456" s="163"/>
      <c r="W456" s="163"/>
      <c r="X456" s="163"/>
      <c r="Y456" s="354"/>
    </row>
    <row r="457" spans="1:25">
      <c r="A457" s="16"/>
      <c r="B457" s="5"/>
      <c r="C457" s="5"/>
      <c r="D457" s="5"/>
      <c r="E457" s="5"/>
      <c r="F457" s="5"/>
      <c r="G457" s="5"/>
      <c r="H457" s="5"/>
      <c r="I457" s="5"/>
      <c r="J457" s="5"/>
      <c r="K457" s="5"/>
      <c r="L457" s="5"/>
      <c r="M457" s="5"/>
      <c r="N457" s="5"/>
      <c r="O457" s="257"/>
      <c r="P457" s="79" t="s">
        <v>363</v>
      </c>
      <c r="Q457" s="374"/>
      <c r="R457" s="375"/>
      <c r="S457" s="376" t="str">
        <f>IF(AB141="","",AB141)</f>
        <v/>
      </c>
      <c r="T457" s="157"/>
      <c r="U457" s="157"/>
      <c r="V457" s="47"/>
      <c r="W457" s="10"/>
      <c r="X457" s="157"/>
      <c r="Y457" s="354"/>
    </row>
    <row r="458" spans="1:25">
      <c r="A458" s="16"/>
      <c r="B458" s="5"/>
      <c r="C458" s="5"/>
      <c r="D458" s="5"/>
      <c r="E458" s="5"/>
      <c r="F458" s="5"/>
      <c r="G458" s="5"/>
      <c r="H458" s="5"/>
      <c r="I458" s="5"/>
      <c r="J458" s="5"/>
      <c r="K458" s="5"/>
      <c r="L458" s="5"/>
      <c r="M458" s="5"/>
      <c r="N458" s="5"/>
      <c r="O458" s="257"/>
      <c r="P458" s="377" t="s">
        <v>182</v>
      </c>
      <c r="Q458" s="162"/>
      <c r="R458" s="378">
        <f>LEN(Q457)</f>
        <v>0</v>
      </c>
      <c r="S458" s="163"/>
      <c r="T458" s="163"/>
      <c r="U458" s="163"/>
      <c r="V458" s="163"/>
      <c r="W458" s="163"/>
      <c r="X458" s="163"/>
      <c r="Y458" s="354"/>
    </row>
    <row r="459" spans="1:25">
      <c r="A459" s="16"/>
      <c r="B459" s="5"/>
      <c r="C459" s="5"/>
      <c r="D459" s="5"/>
      <c r="E459" s="5"/>
      <c r="F459" s="5"/>
      <c r="G459" s="5"/>
      <c r="H459" s="5"/>
      <c r="I459" s="5"/>
      <c r="J459" s="5"/>
      <c r="K459" s="5"/>
      <c r="L459" s="5"/>
      <c r="M459" s="5"/>
      <c r="N459" s="5"/>
      <c r="O459" s="257"/>
      <c r="P459" s="79" t="s">
        <v>363</v>
      </c>
      <c r="Q459" s="374"/>
      <c r="R459" s="375"/>
      <c r="S459" s="376" t="str">
        <f>IF(AB143="","",AB143)</f>
        <v/>
      </c>
      <c r="T459" s="157"/>
      <c r="U459" s="157"/>
      <c r="V459" s="47"/>
      <c r="W459" s="10"/>
      <c r="X459" s="157"/>
      <c r="Y459" s="354"/>
    </row>
    <row r="460" spans="1:25">
      <c r="A460" s="16"/>
      <c r="B460" s="5"/>
      <c r="C460" s="5"/>
      <c r="D460" s="5"/>
      <c r="E460" s="5"/>
      <c r="F460" s="5"/>
      <c r="G460" s="5"/>
      <c r="H460" s="5"/>
      <c r="I460" s="5"/>
      <c r="J460" s="5"/>
      <c r="K460" s="5"/>
      <c r="L460" s="5"/>
      <c r="M460" s="5"/>
      <c r="N460" s="5"/>
      <c r="O460" s="257"/>
      <c r="P460" s="377" t="s">
        <v>182</v>
      </c>
      <c r="Q460" s="162"/>
      <c r="R460" s="378">
        <f>LEN(Q459)</f>
        <v>0</v>
      </c>
      <c r="S460" s="163"/>
      <c r="T460" s="163"/>
      <c r="U460" s="163"/>
      <c r="V460" s="163"/>
      <c r="W460" s="163"/>
      <c r="X460" s="163"/>
      <c r="Y460" s="354"/>
    </row>
    <row r="461" spans="1:25">
      <c r="A461" s="16"/>
      <c r="B461" s="5"/>
      <c r="C461" s="5"/>
      <c r="D461" s="5"/>
      <c r="E461" s="5"/>
      <c r="F461" s="5"/>
      <c r="G461" s="5"/>
      <c r="H461" s="5"/>
      <c r="I461" s="5"/>
      <c r="J461" s="5"/>
      <c r="K461" s="5"/>
      <c r="L461" s="5"/>
      <c r="M461" s="5"/>
      <c r="N461" s="5"/>
      <c r="O461" s="257"/>
      <c r="P461" s="79" t="s">
        <v>363</v>
      </c>
      <c r="Q461" s="374"/>
      <c r="R461" s="375"/>
      <c r="S461" s="376" t="str">
        <f>IF(AB145="","",AB145)</f>
        <v/>
      </c>
      <c r="T461" s="157"/>
      <c r="U461" s="157"/>
      <c r="V461" s="47"/>
      <c r="W461" s="10"/>
      <c r="X461" s="157"/>
      <c r="Y461" s="354"/>
    </row>
    <row r="462" spans="1:25">
      <c r="A462" s="16"/>
      <c r="B462" s="5"/>
      <c r="C462" s="5"/>
      <c r="D462" s="5"/>
      <c r="E462" s="5"/>
      <c r="F462" s="5"/>
      <c r="G462" s="5"/>
      <c r="H462" s="5"/>
      <c r="I462" s="5"/>
      <c r="J462" s="5"/>
      <c r="K462" s="5"/>
      <c r="L462" s="5"/>
      <c r="M462" s="5"/>
      <c r="N462" s="5"/>
      <c r="O462" s="257"/>
      <c r="P462" s="377" t="s">
        <v>182</v>
      </c>
      <c r="Q462" s="162"/>
      <c r="R462" s="378">
        <f>LEN(Q461)</f>
        <v>0</v>
      </c>
      <c r="S462" s="163"/>
      <c r="T462" s="163"/>
      <c r="U462" s="163"/>
      <c r="V462" s="163"/>
      <c r="W462" s="163"/>
      <c r="X462" s="163"/>
      <c r="Y462" s="354"/>
    </row>
    <row r="463" spans="1:25">
      <c r="A463" s="16"/>
      <c r="B463" s="5"/>
      <c r="C463" s="5"/>
      <c r="D463" s="5"/>
      <c r="E463" s="5"/>
      <c r="F463" s="5"/>
      <c r="G463" s="5"/>
      <c r="H463" s="5"/>
      <c r="I463" s="5"/>
      <c r="J463" s="5"/>
      <c r="K463" s="5"/>
      <c r="L463" s="5"/>
      <c r="M463" s="5"/>
      <c r="N463" s="5"/>
      <c r="O463" s="257"/>
      <c r="P463" s="79" t="s">
        <v>363</v>
      </c>
      <c r="Q463" s="374"/>
      <c r="R463" s="375"/>
      <c r="S463" s="376" t="str">
        <f>IF(AB147="","",AB147)</f>
        <v/>
      </c>
      <c r="T463" s="157"/>
      <c r="U463" s="157"/>
      <c r="V463" s="47"/>
      <c r="W463" s="10"/>
      <c r="X463" s="157"/>
      <c r="Y463" s="354"/>
    </row>
    <row r="464" spans="1:25">
      <c r="A464" s="16"/>
      <c r="B464" s="5"/>
      <c r="C464" s="5"/>
      <c r="D464" s="5"/>
      <c r="E464" s="5"/>
      <c r="F464" s="5"/>
      <c r="G464" s="5"/>
      <c r="H464" s="5"/>
      <c r="I464" s="5"/>
      <c r="J464" s="5"/>
      <c r="K464" s="5"/>
      <c r="L464" s="5"/>
      <c r="M464" s="5"/>
      <c r="N464" s="5"/>
      <c r="O464" s="257"/>
      <c r="P464" s="377" t="s">
        <v>182</v>
      </c>
      <c r="Q464" s="162"/>
      <c r="R464" s="378">
        <f>LEN(Q463)</f>
        <v>0</v>
      </c>
      <c r="S464" s="163"/>
      <c r="T464" s="163"/>
      <c r="U464" s="163"/>
      <c r="V464" s="163"/>
      <c r="W464" s="163"/>
      <c r="X464" s="163"/>
      <c r="Y464" s="354"/>
    </row>
    <row r="465" spans="1:25" ht="16.5" thickBot="1">
      <c r="A465" s="16"/>
      <c r="B465" s="5"/>
      <c r="C465" s="5"/>
      <c r="D465" s="5"/>
      <c r="E465" s="5"/>
      <c r="F465" s="5"/>
      <c r="G465" s="5"/>
      <c r="H465" s="5"/>
      <c r="I465" s="5"/>
      <c r="J465" s="5"/>
      <c r="K465" s="5"/>
      <c r="L465" s="5"/>
      <c r="M465" s="5"/>
      <c r="N465" s="5"/>
      <c r="O465" s="380"/>
      <c r="P465" s="270"/>
      <c r="Q465" s="270"/>
      <c r="R465" s="270"/>
      <c r="S465" s="270"/>
      <c r="T465" s="270"/>
      <c r="U465" s="270"/>
      <c r="V465" s="270"/>
      <c r="W465" s="270"/>
      <c r="X465" s="270"/>
      <c r="Y465" s="381"/>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zoomScale="75" zoomScaleNormal="75" workbookViewId="0"/>
  </sheetViews>
  <sheetFormatPr defaultRowHeight="15.75"/>
  <sheetData>
    <row r="1" spans="1:30">
      <c r="A1" t="s">
        <v>651</v>
      </c>
      <c r="K1" t="s">
        <v>652</v>
      </c>
      <c r="U1" t="s">
        <v>653</v>
      </c>
    </row>
    <row r="2" spans="1:30" ht="16.5" thickBot="1">
      <c r="B2" s="637" t="s">
        <v>49</v>
      </c>
      <c r="C2" s="637"/>
      <c r="D2" s="637"/>
      <c r="E2" s="637"/>
      <c r="F2" s="637"/>
      <c r="G2" s="637"/>
      <c r="H2" s="637"/>
      <c r="I2" s="637"/>
      <c r="J2" s="637"/>
      <c r="L2" s="637" t="s">
        <v>49</v>
      </c>
      <c r="M2" s="637"/>
      <c r="N2" s="637"/>
      <c r="O2" s="637"/>
      <c r="P2" s="637"/>
      <c r="Q2" s="637"/>
      <c r="R2" s="637"/>
      <c r="S2" s="637"/>
      <c r="T2" s="637"/>
      <c r="V2" s="637" t="s">
        <v>49</v>
      </c>
      <c r="W2" s="637"/>
      <c r="X2" s="637"/>
      <c r="Y2" s="637"/>
      <c r="Z2" s="637"/>
      <c r="AA2" s="637"/>
      <c r="AB2" s="637"/>
      <c r="AC2" s="637"/>
      <c r="AD2" s="637"/>
    </row>
    <row r="3" spans="1:30" ht="16.5" thickTop="1">
      <c r="A3" s="559" t="s">
        <v>342</v>
      </c>
      <c r="B3" s="560">
        <v>23</v>
      </c>
      <c r="C3" s="560">
        <v>24</v>
      </c>
      <c r="D3" s="560">
        <v>25</v>
      </c>
      <c r="E3" s="560">
        <v>26</v>
      </c>
      <c r="F3" s="560">
        <v>27</v>
      </c>
      <c r="G3" s="560">
        <v>28</v>
      </c>
      <c r="H3" s="560">
        <v>29</v>
      </c>
      <c r="I3" s="560">
        <v>30</v>
      </c>
      <c r="J3" s="561">
        <v>31</v>
      </c>
      <c r="K3" s="559" t="s">
        <v>342</v>
      </c>
      <c r="L3" s="560">
        <v>23</v>
      </c>
      <c r="M3" s="560">
        <v>24</v>
      </c>
      <c r="N3" s="560">
        <v>25</v>
      </c>
      <c r="O3" s="560">
        <v>26</v>
      </c>
      <c r="P3" s="560">
        <v>27</v>
      </c>
      <c r="Q3" s="560">
        <v>28</v>
      </c>
      <c r="R3" s="560">
        <v>29</v>
      </c>
      <c r="S3" s="560">
        <v>30</v>
      </c>
      <c r="T3" s="561">
        <v>31</v>
      </c>
      <c r="U3" s="559" t="s">
        <v>342</v>
      </c>
      <c r="V3" s="560">
        <v>23</v>
      </c>
      <c r="W3" s="560">
        <v>24</v>
      </c>
      <c r="X3" s="560">
        <v>25</v>
      </c>
      <c r="Y3" s="560">
        <v>26</v>
      </c>
      <c r="Z3" s="560">
        <v>27</v>
      </c>
      <c r="AA3" s="560">
        <v>28</v>
      </c>
      <c r="AB3" s="560">
        <v>29</v>
      </c>
      <c r="AC3" s="560">
        <v>30</v>
      </c>
      <c r="AD3" s="561">
        <v>31</v>
      </c>
    </row>
    <row r="4" spans="1:30">
      <c r="A4" s="562">
        <v>0.23</v>
      </c>
      <c r="B4" s="563">
        <v>116</v>
      </c>
      <c r="C4" s="563"/>
      <c r="D4" s="563"/>
      <c r="E4" s="563"/>
      <c r="F4" s="563"/>
      <c r="G4" s="563"/>
      <c r="H4" s="563"/>
      <c r="I4" s="563"/>
      <c r="J4" s="564"/>
      <c r="K4" s="562">
        <v>0.23</v>
      </c>
      <c r="L4" s="563"/>
      <c r="M4" s="563"/>
      <c r="N4" s="563"/>
      <c r="O4" s="563"/>
      <c r="P4" s="563"/>
      <c r="Q4" s="563"/>
      <c r="R4" s="563"/>
      <c r="S4" s="563"/>
      <c r="T4" s="564"/>
      <c r="U4" s="562">
        <v>0.23</v>
      </c>
      <c r="V4" s="563"/>
      <c r="W4" s="563"/>
      <c r="X4" s="563"/>
      <c r="Y4" s="563"/>
      <c r="Z4" s="563"/>
      <c r="AA4" s="563"/>
      <c r="AB4" s="563"/>
      <c r="AC4" s="563"/>
      <c r="AD4" s="564"/>
    </row>
    <row r="5" spans="1:30">
      <c r="A5" s="562">
        <v>0.24</v>
      </c>
      <c r="B5" s="563">
        <v>121</v>
      </c>
      <c r="C5" s="563">
        <v>124</v>
      </c>
      <c r="D5" s="563"/>
      <c r="E5" s="563"/>
      <c r="F5" s="563"/>
      <c r="G5" s="563"/>
      <c r="H5" s="563"/>
      <c r="I5" s="563"/>
      <c r="J5" s="564"/>
      <c r="K5" s="562">
        <v>0.24</v>
      </c>
      <c r="L5" s="563"/>
      <c r="M5" s="563"/>
      <c r="N5" s="563"/>
      <c r="O5" s="563"/>
      <c r="P5" s="563"/>
      <c r="Q5" s="563"/>
      <c r="R5" s="563"/>
      <c r="S5" s="563"/>
      <c r="T5" s="564"/>
      <c r="U5" s="562">
        <v>0.24</v>
      </c>
      <c r="V5" s="563"/>
      <c r="W5" s="563"/>
      <c r="X5" s="563"/>
      <c r="Y5" s="563"/>
      <c r="Z5" s="563"/>
      <c r="AA5" s="563"/>
      <c r="AB5" s="563"/>
      <c r="AC5" s="563"/>
      <c r="AD5" s="564"/>
    </row>
    <row r="6" spans="1:30">
      <c r="A6" s="562">
        <v>0.25</v>
      </c>
      <c r="B6" s="563">
        <v>126</v>
      </c>
      <c r="C6" s="563">
        <v>129</v>
      </c>
      <c r="D6" s="563">
        <v>131</v>
      </c>
      <c r="E6" s="563"/>
      <c r="F6" s="563"/>
      <c r="G6" s="563"/>
      <c r="H6" s="563"/>
      <c r="I6" s="563"/>
      <c r="J6" s="564"/>
      <c r="K6" s="562">
        <v>0.25</v>
      </c>
      <c r="L6" s="563"/>
      <c r="M6" s="563"/>
      <c r="N6" s="563"/>
      <c r="O6" s="563"/>
      <c r="P6" s="563"/>
      <c r="Q6" s="563"/>
      <c r="R6" s="563"/>
      <c r="S6" s="563"/>
      <c r="T6" s="564"/>
      <c r="U6" s="562">
        <v>0.25</v>
      </c>
      <c r="V6" s="563"/>
      <c r="W6" s="563"/>
      <c r="X6" s="563"/>
      <c r="Y6" s="563"/>
      <c r="Z6" s="563"/>
      <c r="AA6" s="563"/>
      <c r="AB6" s="563"/>
      <c r="AC6" s="563"/>
      <c r="AD6" s="564"/>
    </row>
    <row r="7" spans="1:30">
      <c r="A7" s="562">
        <v>0.26</v>
      </c>
      <c r="B7" s="563">
        <v>130</v>
      </c>
      <c r="C7" s="563">
        <v>133</v>
      </c>
      <c r="D7" s="563">
        <v>135</v>
      </c>
      <c r="E7" s="563">
        <v>138</v>
      </c>
      <c r="F7" s="563"/>
      <c r="G7" s="563"/>
      <c r="H7" s="563"/>
      <c r="I7" s="563"/>
      <c r="J7" s="564"/>
      <c r="K7" s="562">
        <v>0.26</v>
      </c>
      <c r="L7" s="563"/>
      <c r="M7" s="563"/>
      <c r="N7" s="563"/>
      <c r="O7" s="563"/>
      <c r="P7" s="563"/>
      <c r="Q7" s="563"/>
      <c r="R7" s="563"/>
      <c r="S7" s="563"/>
      <c r="T7" s="564"/>
      <c r="U7" s="562">
        <v>0.26</v>
      </c>
      <c r="V7" s="563"/>
      <c r="W7" s="563"/>
      <c r="X7" s="563"/>
      <c r="Y7" s="563"/>
      <c r="Z7" s="563"/>
      <c r="AA7" s="563"/>
      <c r="AB7" s="563"/>
      <c r="AC7" s="563"/>
      <c r="AD7" s="564"/>
    </row>
    <row r="8" spans="1:30">
      <c r="A8" s="562">
        <v>0.27</v>
      </c>
      <c r="B8" s="563">
        <v>135</v>
      </c>
      <c r="C8" s="563">
        <v>138</v>
      </c>
      <c r="D8" s="563">
        <v>140</v>
      </c>
      <c r="E8" s="563">
        <v>142</v>
      </c>
      <c r="F8" s="563">
        <v>143</v>
      </c>
      <c r="G8" s="563"/>
      <c r="H8" s="563"/>
      <c r="I8" s="563"/>
      <c r="J8" s="564"/>
      <c r="K8" s="562">
        <v>0.27</v>
      </c>
      <c r="L8" s="563"/>
      <c r="M8" s="563"/>
      <c r="N8" s="563"/>
      <c r="O8" s="563"/>
      <c r="P8" s="563"/>
      <c r="Q8" s="563"/>
      <c r="R8" s="563"/>
      <c r="S8" s="563"/>
      <c r="T8" s="564"/>
      <c r="U8" s="562">
        <v>0.27</v>
      </c>
      <c r="V8" s="563"/>
      <c r="W8" s="563"/>
      <c r="X8" s="563"/>
      <c r="Y8" s="563"/>
      <c r="Z8" s="563"/>
      <c r="AA8" s="563"/>
      <c r="AB8" s="563"/>
      <c r="AC8" s="563"/>
      <c r="AD8" s="564"/>
    </row>
    <row r="9" spans="1:30">
      <c r="A9" s="562">
        <v>0.28000000000000003</v>
      </c>
      <c r="B9" s="563">
        <v>140</v>
      </c>
      <c r="C9" s="563">
        <v>142</v>
      </c>
      <c r="D9" s="563">
        <v>144</v>
      </c>
      <c r="E9" s="563">
        <v>146</v>
      </c>
      <c r="F9" s="563">
        <v>147</v>
      </c>
      <c r="G9" s="563">
        <v>149</v>
      </c>
      <c r="H9" s="563"/>
      <c r="I9" s="563"/>
      <c r="J9" s="564"/>
      <c r="K9" s="562">
        <v>0.28000000000000003</v>
      </c>
      <c r="L9" s="563"/>
      <c r="M9" s="563"/>
      <c r="N9" s="563">
        <v>149</v>
      </c>
      <c r="O9" s="563">
        <v>151</v>
      </c>
      <c r="P9" s="563">
        <v>154</v>
      </c>
      <c r="Q9" s="563"/>
      <c r="R9" s="563"/>
      <c r="S9" s="563"/>
      <c r="T9" s="564"/>
      <c r="U9" s="562">
        <v>0.28000000000000003</v>
      </c>
      <c r="V9" s="563"/>
      <c r="W9" s="563"/>
      <c r="X9" s="563">
        <v>150</v>
      </c>
      <c r="Y9" s="563">
        <v>155</v>
      </c>
      <c r="Z9" s="563">
        <v>159</v>
      </c>
      <c r="AA9" s="563"/>
      <c r="AB9" s="563"/>
      <c r="AC9" s="563"/>
      <c r="AD9" s="564"/>
    </row>
    <row r="10" spans="1:30">
      <c r="A10" s="562">
        <v>0.28999999999999998</v>
      </c>
      <c r="B10" s="563">
        <v>144</v>
      </c>
      <c r="C10" s="563">
        <v>146</v>
      </c>
      <c r="D10" s="563">
        <v>148</v>
      </c>
      <c r="E10" s="563">
        <v>150</v>
      </c>
      <c r="F10" s="563">
        <v>151</v>
      </c>
      <c r="G10" s="563">
        <v>153</v>
      </c>
      <c r="H10" s="563">
        <v>154</v>
      </c>
      <c r="I10" s="563"/>
      <c r="J10" s="564"/>
      <c r="K10" s="562">
        <v>0.28999999999999998</v>
      </c>
      <c r="L10" s="563"/>
      <c r="M10" s="563"/>
      <c r="N10" s="563">
        <v>154</v>
      </c>
      <c r="O10" s="563">
        <v>156</v>
      </c>
      <c r="P10" s="563">
        <v>158</v>
      </c>
      <c r="Q10" s="563">
        <v>159</v>
      </c>
      <c r="R10" s="563"/>
      <c r="S10" s="563"/>
      <c r="T10" s="564"/>
      <c r="U10" s="562">
        <v>0.28999999999999998</v>
      </c>
      <c r="V10" s="563"/>
      <c r="W10" s="563"/>
      <c r="X10" s="563">
        <v>155</v>
      </c>
      <c r="Y10" s="563">
        <v>160</v>
      </c>
      <c r="Z10" s="563">
        <v>164</v>
      </c>
      <c r="AA10" s="563">
        <v>168</v>
      </c>
      <c r="AB10" s="563"/>
      <c r="AC10" s="563"/>
      <c r="AD10" s="564"/>
    </row>
    <row r="11" spans="1:30">
      <c r="A11" s="562">
        <v>0.3</v>
      </c>
      <c r="B11" s="563">
        <v>149</v>
      </c>
      <c r="C11" s="563">
        <v>151</v>
      </c>
      <c r="D11" s="563">
        <v>153</v>
      </c>
      <c r="E11" s="563">
        <v>155</v>
      </c>
      <c r="F11" s="563">
        <v>156</v>
      </c>
      <c r="G11" s="563">
        <v>157</v>
      </c>
      <c r="H11" s="563">
        <v>158</v>
      </c>
      <c r="I11" s="563">
        <v>159</v>
      </c>
      <c r="J11" s="564"/>
      <c r="K11" s="562">
        <v>0.3</v>
      </c>
      <c r="L11" s="563"/>
      <c r="M11" s="563"/>
      <c r="N11" s="563">
        <v>158</v>
      </c>
      <c r="O11" s="563">
        <v>160</v>
      </c>
      <c r="P11" s="563">
        <v>162</v>
      </c>
      <c r="Q11" s="563">
        <v>162</v>
      </c>
      <c r="R11" s="563">
        <v>163</v>
      </c>
      <c r="S11" s="563"/>
      <c r="T11" s="564"/>
      <c r="U11" s="562">
        <v>0.3</v>
      </c>
      <c r="V11" s="563"/>
      <c r="W11" s="563"/>
      <c r="X11" s="563">
        <v>160</v>
      </c>
      <c r="Y11" s="563">
        <v>164</v>
      </c>
      <c r="Z11" s="563">
        <v>168</v>
      </c>
      <c r="AA11" s="563">
        <v>172</v>
      </c>
      <c r="AB11" s="563">
        <v>176</v>
      </c>
      <c r="AC11" s="563"/>
      <c r="AD11" s="564"/>
    </row>
    <row r="12" spans="1:30">
      <c r="A12" s="562">
        <v>0.31</v>
      </c>
      <c r="B12" s="563">
        <v>154</v>
      </c>
      <c r="C12" s="563">
        <v>156</v>
      </c>
      <c r="D12" s="563">
        <v>157</v>
      </c>
      <c r="E12" s="563">
        <v>159</v>
      </c>
      <c r="F12" s="563">
        <v>160</v>
      </c>
      <c r="G12" s="563">
        <v>161</v>
      </c>
      <c r="H12" s="563">
        <v>162</v>
      </c>
      <c r="I12" s="563">
        <v>163</v>
      </c>
      <c r="J12" s="564">
        <v>164</v>
      </c>
      <c r="K12" s="562">
        <v>0.31</v>
      </c>
      <c r="L12" s="563"/>
      <c r="M12" s="563"/>
      <c r="N12" s="563">
        <v>163</v>
      </c>
      <c r="O12" s="563">
        <v>164</v>
      </c>
      <c r="P12" s="563">
        <v>166</v>
      </c>
      <c r="Q12" s="563">
        <v>166</v>
      </c>
      <c r="R12" s="563">
        <v>167</v>
      </c>
      <c r="S12" s="563">
        <v>167</v>
      </c>
      <c r="T12" s="564"/>
      <c r="U12" s="562">
        <v>0.31</v>
      </c>
      <c r="V12" s="563"/>
      <c r="W12" s="563"/>
      <c r="X12" s="563">
        <v>165</v>
      </c>
      <c r="Y12" s="563">
        <v>168</v>
      </c>
      <c r="Z12" s="563">
        <v>172</v>
      </c>
      <c r="AA12" s="563">
        <v>174</v>
      </c>
      <c r="AB12" s="563">
        <v>180</v>
      </c>
      <c r="AC12" s="563">
        <v>182</v>
      </c>
      <c r="AD12" s="564"/>
    </row>
    <row r="13" spans="1:30">
      <c r="A13" s="562">
        <v>0.32</v>
      </c>
      <c r="B13" s="563">
        <v>158</v>
      </c>
      <c r="C13" s="563">
        <v>160</v>
      </c>
      <c r="D13" s="563">
        <v>162</v>
      </c>
      <c r="E13" s="563">
        <v>163</v>
      </c>
      <c r="F13" s="563">
        <v>164</v>
      </c>
      <c r="G13" s="563">
        <v>166</v>
      </c>
      <c r="H13" s="563">
        <v>167</v>
      </c>
      <c r="I13" s="563">
        <v>168</v>
      </c>
      <c r="J13" s="564">
        <v>168</v>
      </c>
      <c r="K13" s="562">
        <v>0.32</v>
      </c>
      <c r="L13" s="563"/>
      <c r="M13" s="563"/>
      <c r="N13" s="563">
        <v>167</v>
      </c>
      <c r="O13" s="563">
        <v>169</v>
      </c>
      <c r="P13" s="563">
        <v>171</v>
      </c>
      <c r="Q13" s="563">
        <v>171</v>
      </c>
      <c r="R13" s="563">
        <v>171</v>
      </c>
      <c r="S13" s="563">
        <v>172</v>
      </c>
      <c r="T13" s="564">
        <v>172</v>
      </c>
      <c r="U13" s="562">
        <v>0.32</v>
      </c>
      <c r="V13" s="563"/>
      <c r="W13" s="563"/>
      <c r="X13" s="563">
        <v>169</v>
      </c>
      <c r="Y13" s="563">
        <v>173</v>
      </c>
      <c r="Z13" s="563">
        <v>177</v>
      </c>
      <c r="AA13" s="563">
        <v>181</v>
      </c>
      <c r="AB13" s="563">
        <v>184</v>
      </c>
      <c r="AC13" s="563">
        <v>186</v>
      </c>
      <c r="AD13" s="564">
        <v>188</v>
      </c>
    </row>
    <row r="14" spans="1:30">
      <c r="A14" s="562">
        <v>0.33</v>
      </c>
      <c r="B14" s="563">
        <v>163</v>
      </c>
      <c r="C14" s="563">
        <v>165</v>
      </c>
      <c r="D14" s="563">
        <v>166</v>
      </c>
      <c r="E14" s="563">
        <v>168</v>
      </c>
      <c r="F14" s="563">
        <v>169</v>
      </c>
      <c r="G14" s="563">
        <v>170</v>
      </c>
      <c r="H14" s="563">
        <v>171</v>
      </c>
      <c r="I14" s="563">
        <v>173</v>
      </c>
      <c r="J14" s="564">
        <v>173</v>
      </c>
      <c r="K14" s="562">
        <v>0.33</v>
      </c>
      <c r="L14" s="563"/>
      <c r="M14" s="563"/>
      <c r="N14" s="563">
        <v>171</v>
      </c>
      <c r="O14" s="563">
        <v>173</v>
      </c>
      <c r="P14" s="563">
        <v>175</v>
      </c>
      <c r="Q14" s="563">
        <v>176</v>
      </c>
      <c r="R14" s="563">
        <v>176</v>
      </c>
      <c r="S14" s="563">
        <v>176</v>
      </c>
      <c r="T14" s="564">
        <v>176</v>
      </c>
      <c r="U14" s="562">
        <v>0.33</v>
      </c>
      <c r="V14" s="563"/>
      <c r="W14" s="563"/>
      <c r="X14" s="563">
        <v>174</v>
      </c>
      <c r="Y14" s="563">
        <v>178</v>
      </c>
      <c r="Z14" s="563">
        <v>181</v>
      </c>
      <c r="AA14" s="563">
        <v>185</v>
      </c>
      <c r="AB14" s="563">
        <v>188</v>
      </c>
      <c r="AC14" s="563">
        <v>190</v>
      </c>
      <c r="AD14" s="564">
        <v>192</v>
      </c>
    </row>
    <row r="15" spans="1:30">
      <c r="A15" s="562">
        <v>0.34</v>
      </c>
      <c r="B15" s="563">
        <v>168</v>
      </c>
      <c r="C15" s="563">
        <v>170</v>
      </c>
      <c r="D15" s="563">
        <v>171</v>
      </c>
      <c r="E15" s="563">
        <v>172</v>
      </c>
      <c r="F15" s="563">
        <v>173</v>
      </c>
      <c r="G15" s="563">
        <v>174</v>
      </c>
      <c r="H15" s="563">
        <v>175</v>
      </c>
      <c r="I15" s="563">
        <v>176</v>
      </c>
      <c r="J15" s="564">
        <v>177</v>
      </c>
      <c r="K15" s="562">
        <v>0.34</v>
      </c>
      <c r="L15" s="563"/>
      <c r="M15" s="563"/>
      <c r="N15" s="563">
        <v>176</v>
      </c>
      <c r="O15" s="563">
        <v>178</v>
      </c>
      <c r="P15" s="563">
        <v>179</v>
      </c>
      <c r="Q15" s="563">
        <v>179</v>
      </c>
      <c r="R15" s="563">
        <v>180</v>
      </c>
      <c r="S15" s="563">
        <v>180</v>
      </c>
      <c r="T15" s="564">
        <v>180</v>
      </c>
      <c r="U15" s="562">
        <v>0.34</v>
      </c>
      <c r="V15" s="563"/>
      <c r="W15" s="563"/>
      <c r="X15" s="563">
        <v>179</v>
      </c>
      <c r="Y15" s="563">
        <v>183</v>
      </c>
      <c r="Z15" s="563">
        <v>186</v>
      </c>
      <c r="AA15" s="563">
        <v>190</v>
      </c>
      <c r="AB15" s="563">
        <v>193</v>
      </c>
      <c r="AC15" s="563">
        <v>195</v>
      </c>
      <c r="AD15" s="564">
        <v>196</v>
      </c>
    </row>
    <row r="16" spans="1:30">
      <c r="A16" s="562">
        <v>0.35</v>
      </c>
      <c r="B16" s="563"/>
      <c r="C16" s="563">
        <v>174</v>
      </c>
      <c r="D16" s="563">
        <v>175</v>
      </c>
      <c r="E16" s="563">
        <v>176</v>
      </c>
      <c r="F16" s="563">
        <v>177</v>
      </c>
      <c r="G16" s="563">
        <v>178</v>
      </c>
      <c r="H16" s="563">
        <v>179</v>
      </c>
      <c r="I16" s="563">
        <v>180</v>
      </c>
      <c r="J16" s="564">
        <v>181</v>
      </c>
      <c r="K16" s="562">
        <v>0.35</v>
      </c>
      <c r="L16" s="563"/>
      <c r="M16" s="563"/>
      <c r="N16" s="563">
        <v>180</v>
      </c>
      <c r="O16" s="563">
        <v>181</v>
      </c>
      <c r="P16" s="563">
        <v>183</v>
      </c>
      <c r="Q16" s="563">
        <v>183</v>
      </c>
      <c r="R16" s="563">
        <v>184</v>
      </c>
      <c r="S16" s="563">
        <v>185</v>
      </c>
      <c r="T16" s="564">
        <v>185</v>
      </c>
      <c r="U16" s="562">
        <v>0.35</v>
      </c>
      <c r="V16" s="563"/>
      <c r="W16" s="563"/>
      <c r="X16" s="563">
        <v>184</v>
      </c>
      <c r="Y16" s="563">
        <v>187</v>
      </c>
      <c r="Z16" s="563">
        <v>190</v>
      </c>
      <c r="AA16" s="563">
        <v>194</v>
      </c>
      <c r="AB16" s="563">
        <v>197</v>
      </c>
      <c r="AC16" s="563">
        <v>199</v>
      </c>
      <c r="AD16" s="564">
        <v>201</v>
      </c>
    </row>
    <row r="17" spans="1:30">
      <c r="A17" s="562">
        <v>0.36</v>
      </c>
      <c r="B17" s="563"/>
      <c r="C17" s="563"/>
      <c r="D17" s="563">
        <v>179</v>
      </c>
      <c r="E17" s="563">
        <v>181</v>
      </c>
      <c r="F17" s="563">
        <v>182</v>
      </c>
      <c r="G17" s="563">
        <v>183</v>
      </c>
      <c r="H17" s="563">
        <v>184</v>
      </c>
      <c r="I17" s="563">
        <v>185</v>
      </c>
      <c r="J17" s="564">
        <v>185</v>
      </c>
      <c r="K17" s="562">
        <v>0.36</v>
      </c>
      <c r="L17" s="563"/>
      <c r="M17" s="563"/>
      <c r="N17" s="563">
        <v>185</v>
      </c>
      <c r="O17" s="563">
        <v>186</v>
      </c>
      <c r="P17" s="563">
        <v>187</v>
      </c>
      <c r="Q17" s="563">
        <v>187</v>
      </c>
      <c r="R17" s="563">
        <v>188</v>
      </c>
      <c r="S17" s="563">
        <v>188</v>
      </c>
      <c r="T17" s="564">
        <v>189</v>
      </c>
      <c r="U17" s="562">
        <v>0.36</v>
      </c>
      <c r="V17" s="563"/>
      <c r="W17" s="563"/>
      <c r="X17" s="563">
        <v>189</v>
      </c>
      <c r="Y17" s="563">
        <v>192</v>
      </c>
      <c r="Z17" s="563">
        <v>195</v>
      </c>
      <c r="AA17" s="563">
        <v>198</v>
      </c>
      <c r="AB17" s="563">
        <v>201</v>
      </c>
      <c r="AC17" s="563">
        <v>204</v>
      </c>
      <c r="AD17" s="564">
        <v>205</v>
      </c>
    </row>
    <row r="18" spans="1:30">
      <c r="A18" s="562">
        <v>0.37</v>
      </c>
      <c r="B18" s="563"/>
      <c r="C18" s="563"/>
      <c r="D18" s="563"/>
      <c r="E18" s="563">
        <v>185</v>
      </c>
      <c r="F18" s="563">
        <v>186</v>
      </c>
      <c r="G18" s="563">
        <v>187</v>
      </c>
      <c r="H18" s="563">
        <v>188</v>
      </c>
      <c r="I18" s="563">
        <v>189</v>
      </c>
      <c r="J18" s="564">
        <v>190</v>
      </c>
      <c r="K18" s="562">
        <v>0.37</v>
      </c>
      <c r="L18" s="563"/>
      <c r="M18" s="563"/>
      <c r="N18" s="563">
        <v>189</v>
      </c>
      <c r="O18" s="563">
        <v>190</v>
      </c>
      <c r="P18" s="563">
        <v>191</v>
      </c>
      <c r="Q18" s="563">
        <v>191</v>
      </c>
      <c r="R18" s="563">
        <v>192</v>
      </c>
      <c r="S18" s="563">
        <v>193</v>
      </c>
      <c r="T18" s="564">
        <v>193</v>
      </c>
      <c r="U18" s="562">
        <v>0.37</v>
      </c>
      <c r="V18" s="563"/>
      <c r="W18" s="563"/>
      <c r="X18" s="563">
        <v>193</v>
      </c>
      <c r="Y18" s="563">
        <v>196</v>
      </c>
      <c r="Z18" s="563">
        <v>199</v>
      </c>
      <c r="AA18" s="563">
        <v>202</v>
      </c>
      <c r="AB18" s="563">
        <v>205</v>
      </c>
      <c r="AC18" s="563">
        <v>207</v>
      </c>
      <c r="AD18" s="564">
        <v>209</v>
      </c>
    </row>
    <row r="19" spans="1:30">
      <c r="A19" s="562">
        <v>0.38</v>
      </c>
      <c r="B19" s="563"/>
      <c r="C19" s="563"/>
      <c r="D19" s="563"/>
      <c r="E19" s="563"/>
      <c r="F19" s="563">
        <v>190</v>
      </c>
      <c r="G19" s="563">
        <v>191</v>
      </c>
      <c r="H19" s="563">
        <v>192</v>
      </c>
      <c r="I19" s="563">
        <v>193</v>
      </c>
      <c r="J19" s="564">
        <v>194</v>
      </c>
      <c r="K19" s="562">
        <v>0.38</v>
      </c>
      <c r="L19" s="563"/>
      <c r="M19" s="563"/>
      <c r="N19" s="563">
        <v>193</v>
      </c>
      <c r="O19" s="563">
        <v>194</v>
      </c>
      <c r="P19" s="563">
        <v>196</v>
      </c>
      <c r="Q19" s="563">
        <v>196</v>
      </c>
      <c r="R19" s="563">
        <v>197</v>
      </c>
      <c r="S19" s="563">
        <v>197</v>
      </c>
      <c r="T19" s="564">
        <v>197</v>
      </c>
      <c r="U19" s="562">
        <v>0.38</v>
      </c>
      <c r="V19" s="563"/>
      <c r="W19" s="563"/>
      <c r="X19" s="563">
        <v>198</v>
      </c>
      <c r="Y19" s="563">
        <v>201</v>
      </c>
      <c r="Z19" s="563">
        <v>204</v>
      </c>
      <c r="AA19" s="563">
        <v>207</v>
      </c>
      <c r="AB19" s="563">
        <v>209</v>
      </c>
      <c r="AC19" s="563">
        <v>211</v>
      </c>
      <c r="AD19" s="564">
        <v>213</v>
      </c>
    </row>
    <row r="20" spans="1:30">
      <c r="A20" s="562">
        <v>0.39</v>
      </c>
      <c r="B20" s="563"/>
      <c r="C20" s="563"/>
      <c r="D20" s="563"/>
      <c r="E20" s="563"/>
      <c r="F20" s="563"/>
      <c r="G20" s="563">
        <v>196</v>
      </c>
      <c r="H20" s="563">
        <v>197</v>
      </c>
      <c r="I20" s="563">
        <v>198</v>
      </c>
      <c r="J20" s="564">
        <v>198</v>
      </c>
      <c r="K20" s="562">
        <v>0.39</v>
      </c>
      <c r="L20" s="563"/>
      <c r="M20" s="563"/>
      <c r="N20" s="563">
        <v>198</v>
      </c>
      <c r="O20" s="563">
        <v>199</v>
      </c>
      <c r="P20" s="563">
        <v>200</v>
      </c>
      <c r="Q20" s="563">
        <v>200</v>
      </c>
      <c r="R20" s="563">
        <v>201</v>
      </c>
      <c r="S20" s="563">
        <v>201</v>
      </c>
      <c r="T20" s="564">
        <v>202</v>
      </c>
      <c r="U20" s="562">
        <v>0.39</v>
      </c>
      <c r="V20" s="563"/>
      <c r="W20" s="563"/>
      <c r="X20" s="563">
        <v>203</v>
      </c>
      <c r="Y20" s="563">
        <v>206</v>
      </c>
      <c r="Z20" s="563">
        <v>208</v>
      </c>
      <c r="AA20" s="563">
        <v>211</v>
      </c>
      <c r="AB20" s="563">
        <v>214</v>
      </c>
      <c r="AC20" s="563">
        <v>216</v>
      </c>
      <c r="AD20" s="564">
        <v>217</v>
      </c>
    </row>
    <row r="21" spans="1:30">
      <c r="A21" s="562">
        <v>0.4</v>
      </c>
      <c r="B21" s="563"/>
      <c r="C21" s="563"/>
      <c r="D21" s="563"/>
      <c r="E21" s="563"/>
      <c r="F21" s="563"/>
      <c r="G21" s="563"/>
      <c r="H21" s="563">
        <v>201</v>
      </c>
      <c r="I21" s="563">
        <v>202</v>
      </c>
      <c r="J21" s="564">
        <v>203</v>
      </c>
      <c r="K21" s="562">
        <v>0.4</v>
      </c>
      <c r="L21" s="563"/>
      <c r="M21" s="563"/>
      <c r="N21" s="563">
        <v>202</v>
      </c>
      <c r="O21" s="563">
        <v>203</v>
      </c>
      <c r="P21" s="563">
        <v>204</v>
      </c>
      <c r="Q21" s="563">
        <v>204</v>
      </c>
      <c r="R21" s="563">
        <v>205</v>
      </c>
      <c r="S21" s="563">
        <v>205</v>
      </c>
      <c r="T21" s="564">
        <v>206</v>
      </c>
      <c r="U21" s="562">
        <v>0.4</v>
      </c>
      <c r="V21" s="563"/>
      <c r="W21" s="563"/>
      <c r="X21" s="563">
        <v>208</v>
      </c>
      <c r="Y21" s="563">
        <v>211</v>
      </c>
      <c r="Z21" s="563">
        <v>213</v>
      </c>
      <c r="AA21" s="563">
        <v>216</v>
      </c>
      <c r="AB21" s="563">
        <v>218</v>
      </c>
      <c r="AC21" s="563">
        <v>220</v>
      </c>
      <c r="AD21" s="564">
        <v>221</v>
      </c>
    </row>
    <row r="22" spans="1:30">
      <c r="A22" s="562">
        <v>0.41</v>
      </c>
      <c r="B22" s="563"/>
      <c r="C22" s="563"/>
      <c r="D22" s="563"/>
      <c r="E22" s="563"/>
      <c r="F22" s="563"/>
      <c r="G22" s="563"/>
      <c r="H22" s="563"/>
      <c r="I22" s="563">
        <v>206</v>
      </c>
      <c r="J22" s="564">
        <v>207</v>
      </c>
      <c r="K22" s="562">
        <v>0.41</v>
      </c>
      <c r="L22" s="563"/>
      <c r="M22" s="563"/>
      <c r="N22" s="563">
        <v>206</v>
      </c>
      <c r="O22" s="563">
        <v>207</v>
      </c>
      <c r="P22" s="563">
        <v>208</v>
      </c>
      <c r="Q22" s="563">
        <v>208</v>
      </c>
      <c r="R22" s="563">
        <v>209</v>
      </c>
      <c r="S22" s="563">
        <v>209</v>
      </c>
      <c r="T22" s="564">
        <v>210</v>
      </c>
      <c r="U22" s="562">
        <v>0.41</v>
      </c>
      <c r="V22" s="563"/>
      <c r="W22" s="563"/>
      <c r="X22" s="563">
        <v>213</v>
      </c>
      <c r="Y22" s="563">
        <v>215</v>
      </c>
      <c r="Z22" s="563">
        <v>217</v>
      </c>
      <c r="AA22" s="563">
        <v>220</v>
      </c>
      <c r="AB22" s="563">
        <v>222</v>
      </c>
      <c r="AC22" s="563">
        <v>224</v>
      </c>
      <c r="AD22" s="564">
        <v>225</v>
      </c>
    </row>
    <row r="23" spans="1:30" ht="16.5" thickBot="1">
      <c r="A23" s="565">
        <v>0.42</v>
      </c>
      <c r="B23" s="566"/>
      <c r="C23" s="566"/>
      <c r="D23" s="566"/>
      <c r="E23" s="566"/>
      <c r="F23" s="566"/>
      <c r="G23" s="566"/>
      <c r="H23" s="566"/>
      <c r="I23" s="566"/>
      <c r="J23" s="567">
        <v>211</v>
      </c>
      <c r="K23" s="565">
        <v>0.42</v>
      </c>
      <c r="L23" s="566"/>
      <c r="M23" s="566"/>
      <c r="N23" s="566">
        <v>211</v>
      </c>
      <c r="O23" s="566">
        <v>211</v>
      </c>
      <c r="P23" s="566">
        <v>212</v>
      </c>
      <c r="Q23" s="566">
        <v>212</v>
      </c>
      <c r="R23" s="566">
        <v>213</v>
      </c>
      <c r="S23" s="566">
        <v>213</v>
      </c>
      <c r="T23" s="567">
        <v>214</v>
      </c>
      <c r="U23" s="565">
        <v>0.42</v>
      </c>
      <c r="V23" s="566"/>
      <c r="W23" s="566"/>
      <c r="X23" s="566">
        <v>218</v>
      </c>
      <c r="Y23" s="566">
        <v>220</v>
      </c>
      <c r="Z23" s="566">
        <v>222</v>
      </c>
      <c r="AA23" s="566">
        <v>224</v>
      </c>
      <c r="AB23" s="566">
        <v>226</v>
      </c>
      <c r="AC23" s="566">
        <v>228</v>
      </c>
      <c r="AD23" s="567">
        <v>229</v>
      </c>
    </row>
    <row r="24" spans="1:30" ht="16.5" thickTop="1"/>
    <row r="25" spans="1:30" ht="16.5" thickBot="1">
      <c r="A25" t="s">
        <v>654</v>
      </c>
      <c r="N25" t="s">
        <v>655</v>
      </c>
    </row>
    <row r="26" spans="1:30" ht="16.5" thickTop="1">
      <c r="A26" s="559"/>
      <c r="B26" s="635" t="s">
        <v>49</v>
      </c>
      <c r="C26" s="635"/>
      <c r="D26" s="635"/>
      <c r="E26" s="635"/>
      <c r="F26" s="635"/>
      <c r="G26" s="635"/>
      <c r="H26" s="635"/>
      <c r="I26" s="635"/>
      <c r="J26" s="635"/>
      <c r="K26" s="635"/>
      <c r="L26" s="635"/>
      <c r="M26" s="636"/>
      <c r="N26" s="559"/>
      <c r="O26" s="635" t="s">
        <v>49</v>
      </c>
      <c r="P26" s="635"/>
      <c r="Q26" s="635"/>
      <c r="R26" s="635"/>
      <c r="S26" s="635"/>
      <c r="T26" s="635"/>
      <c r="U26" s="635"/>
      <c r="V26" s="635"/>
      <c r="W26" s="635"/>
      <c r="X26" s="635"/>
      <c r="Y26" s="635"/>
      <c r="Z26" s="635"/>
      <c r="AA26" s="636"/>
    </row>
    <row r="27" spans="1:30">
      <c r="A27" s="562" t="s">
        <v>342</v>
      </c>
      <c r="B27" s="563">
        <v>22</v>
      </c>
      <c r="C27" s="563">
        <v>23</v>
      </c>
      <c r="D27" s="563">
        <v>24</v>
      </c>
      <c r="E27" s="563">
        <v>25</v>
      </c>
      <c r="F27" s="563">
        <v>26</v>
      </c>
      <c r="G27" s="563">
        <v>27</v>
      </c>
      <c r="H27" s="563">
        <v>28</v>
      </c>
      <c r="I27" s="563">
        <v>29</v>
      </c>
      <c r="J27" s="563">
        <v>30</v>
      </c>
      <c r="K27" s="563">
        <v>31</v>
      </c>
      <c r="L27" s="563">
        <v>32</v>
      </c>
      <c r="M27" s="564">
        <v>33</v>
      </c>
      <c r="N27" s="562" t="s">
        <v>342</v>
      </c>
      <c r="O27" s="563">
        <v>27</v>
      </c>
      <c r="P27" s="563">
        <v>28</v>
      </c>
      <c r="Q27" s="563">
        <v>29</v>
      </c>
      <c r="R27" s="563">
        <v>30</v>
      </c>
      <c r="S27" s="563">
        <v>31</v>
      </c>
      <c r="T27" s="563">
        <v>32</v>
      </c>
      <c r="U27" s="563">
        <v>33</v>
      </c>
      <c r="V27" s="563">
        <v>34</v>
      </c>
      <c r="W27" s="563">
        <v>35</v>
      </c>
      <c r="X27" s="563">
        <v>36</v>
      </c>
      <c r="Y27" s="563">
        <v>37</v>
      </c>
      <c r="Z27" s="563">
        <v>38</v>
      </c>
      <c r="AA27" s="564">
        <v>39</v>
      </c>
    </row>
    <row r="28" spans="1:30">
      <c r="A28" s="562">
        <v>0.3</v>
      </c>
      <c r="B28" s="563">
        <v>152</v>
      </c>
      <c r="C28" s="563">
        <v>157</v>
      </c>
      <c r="D28" s="563">
        <v>163</v>
      </c>
      <c r="E28" s="563">
        <v>166</v>
      </c>
      <c r="F28" s="563">
        <v>170</v>
      </c>
      <c r="G28" s="563">
        <v>173</v>
      </c>
      <c r="H28" s="563">
        <v>175</v>
      </c>
      <c r="I28" s="563">
        <v>177</v>
      </c>
      <c r="J28" s="563">
        <v>179</v>
      </c>
      <c r="K28" s="563">
        <v>182</v>
      </c>
      <c r="L28" s="563">
        <v>184</v>
      </c>
      <c r="M28" s="564">
        <v>187</v>
      </c>
      <c r="N28" s="562">
        <v>0.4</v>
      </c>
      <c r="O28" s="563">
        <v>222</v>
      </c>
      <c r="P28" s="563">
        <v>226</v>
      </c>
      <c r="Q28" s="563">
        <v>229</v>
      </c>
      <c r="R28" s="563">
        <v>231</v>
      </c>
      <c r="S28" s="563">
        <v>234</v>
      </c>
      <c r="T28" s="563">
        <v>236</v>
      </c>
      <c r="U28" s="563">
        <v>239</v>
      </c>
      <c r="V28" s="563">
        <v>241</v>
      </c>
      <c r="W28" s="563">
        <v>244</v>
      </c>
      <c r="X28" s="563">
        <v>246</v>
      </c>
      <c r="Y28" s="563">
        <v>248</v>
      </c>
      <c r="Z28" s="563">
        <v>250</v>
      </c>
      <c r="AA28" s="564">
        <v>252</v>
      </c>
    </row>
    <row r="29" spans="1:30">
      <c r="A29" s="562">
        <v>0.32500000000000001</v>
      </c>
      <c r="B29" s="563">
        <v>163</v>
      </c>
      <c r="C29" s="563">
        <v>169</v>
      </c>
      <c r="D29" s="563">
        <v>174</v>
      </c>
      <c r="E29" s="563">
        <v>177</v>
      </c>
      <c r="F29" s="563">
        <v>181</v>
      </c>
      <c r="G29" s="563">
        <v>183</v>
      </c>
      <c r="H29" s="563">
        <v>186</v>
      </c>
      <c r="I29" s="563">
        <v>188</v>
      </c>
      <c r="J29" s="563">
        <v>190</v>
      </c>
      <c r="K29" s="563">
        <v>192</v>
      </c>
      <c r="L29" s="563">
        <v>195</v>
      </c>
      <c r="M29" s="564">
        <v>197</v>
      </c>
      <c r="N29" s="562">
        <v>0.42499999999999999</v>
      </c>
      <c r="O29" s="563">
        <v>233</v>
      </c>
      <c r="P29" s="563">
        <v>236</v>
      </c>
      <c r="Q29" s="563">
        <v>239</v>
      </c>
      <c r="R29" s="563">
        <v>242</v>
      </c>
      <c r="S29" s="563">
        <v>244</v>
      </c>
      <c r="T29" s="563">
        <v>246</v>
      </c>
      <c r="U29" s="563">
        <v>248</v>
      </c>
      <c r="V29" s="563">
        <v>251</v>
      </c>
      <c r="W29" s="563">
        <v>253</v>
      </c>
      <c r="X29" s="563">
        <v>256</v>
      </c>
      <c r="Y29" s="563">
        <v>258</v>
      </c>
      <c r="Z29" s="563">
        <v>260</v>
      </c>
      <c r="AA29" s="564">
        <v>262</v>
      </c>
    </row>
    <row r="30" spans="1:30">
      <c r="A30" s="562">
        <v>0.35</v>
      </c>
      <c r="B30" s="563">
        <v>175</v>
      </c>
      <c r="C30" s="563">
        <v>180</v>
      </c>
      <c r="D30" s="563">
        <v>185</v>
      </c>
      <c r="E30" s="563">
        <v>188</v>
      </c>
      <c r="F30" s="563">
        <v>191</v>
      </c>
      <c r="G30" s="563">
        <v>194</v>
      </c>
      <c r="H30" s="563">
        <v>196</v>
      </c>
      <c r="I30" s="563">
        <v>198</v>
      </c>
      <c r="J30" s="563">
        <v>200</v>
      </c>
      <c r="K30" s="563">
        <v>202</v>
      </c>
      <c r="L30" s="563">
        <v>205</v>
      </c>
      <c r="M30" s="564">
        <v>207</v>
      </c>
      <c r="N30" s="562">
        <v>0.45</v>
      </c>
      <c r="O30" s="563">
        <v>244</v>
      </c>
      <c r="P30" s="563">
        <v>247</v>
      </c>
      <c r="Q30" s="563">
        <v>249</v>
      </c>
      <c r="R30" s="563">
        <v>252</v>
      </c>
      <c r="S30" s="563">
        <v>254</v>
      </c>
      <c r="T30" s="563">
        <v>256</v>
      </c>
      <c r="U30" s="563">
        <v>258</v>
      </c>
      <c r="V30" s="563">
        <v>260</v>
      </c>
      <c r="W30" s="563">
        <v>263</v>
      </c>
      <c r="X30" s="563">
        <v>265</v>
      </c>
      <c r="Y30" s="563">
        <v>267</v>
      </c>
      <c r="Z30" s="563">
        <v>269</v>
      </c>
      <c r="AA30" s="564">
        <v>271</v>
      </c>
    </row>
    <row r="31" spans="1:30">
      <c r="A31" s="562">
        <v>0.375</v>
      </c>
      <c r="B31" s="563">
        <v>186</v>
      </c>
      <c r="C31" s="563">
        <v>191</v>
      </c>
      <c r="D31" s="563">
        <v>196</v>
      </c>
      <c r="E31" s="563">
        <v>199</v>
      </c>
      <c r="F31" s="563">
        <v>202</v>
      </c>
      <c r="G31" s="563">
        <v>205</v>
      </c>
      <c r="H31" s="563">
        <v>207</v>
      </c>
      <c r="I31" s="563">
        <v>209</v>
      </c>
      <c r="J31" s="563">
        <v>211</v>
      </c>
      <c r="K31" s="563">
        <v>213</v>
      </c>
      <c r="L31" s="563">
        <v>215</v>
      </c>
      <c r="M31" s="564">
        <v>218</v>
      </c>
      <c r="N31" s="562">
        <v>0.47499999999999998</v>
      </c>
      <c r="O31" s="563">
        <v>254</v>
      </c>
      <c r="P31" s="563">
        <v>257</v>
      </c>
      <c r="Q31" s="563">
        <v>260</v>
      </c>
      <c r="R31" s="563">
        <v>262</v>
      </c>
      <c r="S31" s="563">
        <v>264</v>
      </c>
      <c r="T31" s="563">
        <v>266</v>
      </c>
      <c r="U31" s="563">
        <v>268</v>
      </c>
      <c r="V31" s="563">
        <v>270</v>
      </c>
      <c r="W31" s="563">
        <v>273</v>
      </c>
      <c r="X31" s="563">
        <v>275</v>
      </c>
      <c r="Y31" s="563">
        <v>277</v>
      </c>
      <c r="Z31" s="563">
        <v>279</v>
      </c>
      <c r="AA31" s="564">
        <v>281</v>
      </c>
    </row>
    <row r="32" spans="1:30">
      <c r="A32" s="562">
        <v>0.4</v>
      </c>
      <c r="B32" s="563">
        <v>198</v>
      </c>
      <c r="C32" s="563">
        <v>203</v>
      </c>
      <c r="D32" s="563">
        <v>207</v>
      </c>
      <c r="E32" s="563">
        <v>210</v>
      </c>
      <c r="F32" s="563">
        <v>213</v>
      </c>
      <c r="G32" s="563">
        <v>215</v>
      </c>
      <c r="H32" s="563">
        <v>217</v>
      </c>
      <c r="I32" s="563">
        <v>219</v>
      </c>
      <c r="J32" s="563">
        <v>221</v>
      </c>
      <c r="K32" s="563">
        <v>223</v>
      </c>
      <c r="L32" s="563">
        <v>226</v>
      </c>
      <c r="M32" s="564">
        <v>228</v>
      </c>
      <c r="N32" s="562">
        <v>0.5</v>
      </c>
      <c r="O32" s="563">
        <v>265</v>
      </c>
      <c r="P32" s="563">
        <v>267</v>
      </c>
      <c r="Q32" s="563">
        <v>270</v>
      </c>
      <c r="R32" s="563">
        <v>272</v>
      </c>
      <c r="S32" s="563">
        <v>274</v>
      </c>
      <c r="T32" s="563">
        <v>276</v>
      </c>
      <c r="U32" s="563">
        <v>278</v>
      </c>
      <c r="V32" s="563">
        <v>280</v>
      </c>
      <c r="W32" s="563">
        <v>282</v>
      </c>
      <c r="X32" s="563">
        <v>284</v>
      </c>
      <c r="Y32" s="563">
        <v>286</v>
      </c>
      <c r="Z32" s="563">
        <v>288</v>
      </c>
      <c r="AA32" s="564">
        <v>290</v>
      </c>
    </row>
    <row r="33" spans="1:27">
      <c r="A33" s="562">
        <v>0.42499999999999999</v>
      </c>
      <c r="B33" s="563">
        <v>209</v>
      </c>
      <c r="C33" s="563">
        <v>214</v>
      </c>
      <c r="D33" s="563">
        <v>218</v>
      </c>
      <c r="E33" s="563">
        <v>221</v>
      </c>
      <c r="F33" s="563">
        <v>224</v>
      </c>
      <c r="G33" s="563">
        <v>226</v>
      </c>
      <c r="H33" s="563">
        <v>228</v>
      </c>
      <c r="I33" s="563">
        <v>230</v>
      </c>
      <c r="J33" s="563">
        <v>232</v>
      </c>
      <c r="K33" s="563">
        <v>234</v>
      </c>
      <c r="L33" s="563">
        <v>236</v>
      </c>
      <c r="M33" s="564">
        <v>238</v>
      </c>
      <c r="N33" s="562">
        <v>0.52500000000000002</v>
      </c>
      <c r="O33" s="563">
        <v>275</v>
      </c>
      <c r="P33" s="563">
        <v>278</v>
      </c>
      <c r="Q33" s="563">
        <v>280</v>
      </c>
      <c r="R33" s="563">
        <v>282</v>
      </c>
      <c r="S33" s="563">
        <v>284</v>
      </c>
      <c r="T33" s="563">
        <v>286</v>
      </c>
      <c r="U33" s="563">
        <v>288</v>
      </c>
      <c r="V33" s="563">
        <v>290</v>
      </c>
      <c r="W33" s="563">
        <v>292</v>
      </c>
      <c r="X33" s="563">
        <v>294</v>
      </c>
      <c r="Y33" s="563">
        <v>296</v>
      </c>
      <c r="Z33" s="563">
        <v>298</v>
      </c>
      <c r="AA33" s="564">
        <v>300</v>
      </c>
    </row>
    <row r="34" spans="1:27">
      <c r="A34" s="562">
        <v>0.45</v>
      </c>
      <c r="B34" s="563">
        <v>221</v>
      </c>
      <c r="C34" s="563">
        <v>226</v>
      </c>
      <c r="D34" s="563">
        <v>230</v>
      </c>
      <c r="E34" s="563">
        <v>232</v>
      </c>
      <c r="F34" s="563">
        <v>235</v>
      </c>
      <c r="G34" s="563">
        <v>237</v>
      </c>
      <c r="H34" s="563">
        <v>238</v>
      </c>
      <c r="I34" s="563">
        <v>240</v>
      </c>
      <c r="J34" s="563">
        <v>242</v>
      </c>
      <c r="K34" s="563">
        <v>244</v>
      </c>
      <c r="L34" s="563">
        <v>246</v>
      </c>
      <c r="M34" s="564">
        <v>248</v>
      </c>
      <c r="N34" s="562">
        <v>0.55000000000000004</v>
      </c>
      <c r="O34" s="563">
        <v>286</v>
      </c>
      <c r="P34" s="563">
        <v>288</v>
      </c>
      <c r="Q34" s="563">
        <v>290</v>
      </c>
      <c r="R34" s="563">
        <v>292</v>
      </c>
      <c r="S34" s="563">
        <v>294</v>
      </c>
      <c r="T34" s="563">
        <v>296</v>
      </c>
      <c r="U34" s="563">
        <v>298</v>
      </c>
      <c r="V34" s="563">
        <v>299</v>
      </c>
      <c r="W34" s="563">
        <v>301</v>
      </c>
      <c r="X34" s="563">
        <v>303</v>
      </c>
      <c r="Y34" s="563">
        <v>305</v>
      </c>
      <c r="Z34" s="563">
        <v>307</v>
      </c>
      <c r="AA34" s="564">
        <v>309</v>
      </c>
    </row>
    <row r="35" spans="1:27">
      <c r="A35" s="562">
        <v>0.47499999999999998</v>
      </c>
      <c r="B35" s="563">
        <v>233</v>
      </c>
      <c r="C35" s="563">
        <v>237</v>
      </c>
      <c r="D35" s="563">
        <v>241</v>
      </c>
      <c r="E35" s="563">
        <v>243</v>
      </c>
      <c r="F35" s="563">
        <v>245</v>
      </c>
      <c r="G35" s="563">
        <v>247</v>
      </c>
      <c r="H35" s="563">
        <v>249</v>
      </c>
      <c r="I35" s="563">
        <v>251</v>
      </c>
      <c r="J35" s="563">
        <v>253</v>
      </c>
      <c r="K35" s="563">
        <v>254</v>
      </c>
      <c r="L35" s="563">
        <v>256</v>
      </c>
      <c r="M35" s="564">
        <v>258</v>
      </c>
      <c r="N35" s="562">
        <v>0.57499999999999996</v>
      </c>
      <c r="O35" s="563">
        <v>296</v>
      </c>
      <c r="P35" s="563">
        <v>298</v>
      </c>
      <c r="Q35" s="563">
        <v>3090</v>
      </c>
      <c r="R35" s="563">
        <v>302</v>
      </c>
      <c r="S35" s="563">
        <v>304</v>
      </c>
      <c r="T35" s="563">
        <v>305</v>
      </c>
      <c r="U35" s="563">
        <v>307</v>
      </c>
      <c r="V35" s="563">
        <v>309</v>
      </c>
      <c r="W35" s="563">
        <v>311</v>
      </c>
      <c r="X35" s="563">
        <v>313</v>
      </c>
      <c r="Y35" s="563">
        <v>315</v>
      </c>
      <c r="Z35" s="563">
        <v>317</v>
      </c>
      <c r="AA35" s="564">
        <v>318</v>
      </c>
    </row>
    <row r="36" spans="1:27">
      <c r="A36" s="562">
        <v>0.5</v>
      </c>
      <c r="B36" s="563">
        <v>244</v>
      </c>
      <c r="C36" s="563">
        <v>248</v>
      </c>
      <c r="D36" s="563">
        <v>252</v>
      </c>
      <c r="E36" s="563">
        <v>254</v>
      </c>
      <c r="F36" s="563">
        <v>256</v>
      </c>
      <c r="G36" s="563">
        <v>258</v>
      </c>
      <c r="H36" s="563">
        <v>260</v>
      </c>
      <c r="I36" s="563">
        <v>261</v>
      </c>
      <c r="J36" s="563">
        <v>263</v>
      </c>
      <c r="K36" s="563">
        <v>265</v>
      </c>
      <c r="L36" s="563">
        <v>267</v>
      </c>
      <c r="M36" s="564">
        <v>269</v>
      </c>
      <c r="N36" s="562">
        <v>0.6</v>
      </c>
      <c r="O36" s="563">
        <v>306</v>
      </c>
      <c r="P36" s="563">
        <v>308</v>
      </c>
      <c r="Q36" s="563">
        <v>310</v>
      </c>
      <c r="R36" s="563">
        <v>312</v>
      </c>
      <c r="S36" s="563">
        <v>313</v>
      </c>
      <c r="T36" s="563">
        <v>315</v>
      </c>
      <c r="U36" s="563">
        <v>317</v>
      </c>
      <c r="V36" s="563">
        <v>319</v>
      </c>
      <c r="W36" s="563">
        <v>320</v>
      </c>
      <c r="X36" s="563">
        <v>322</v>
      </c>
      <c r="Y36" s="563">
        <v>324</v>
      </c>
      <c r="Z36" s="563">
        <v>326</v>
      </c>
      <c r="AA36" s="564">
        <v>328</v>
      </c>
    </row>
    <row r="37" spans="1:27">
      <c r="A37" s="562">
        <v>0.52500000000000002</v>
      </c>
      <c r="B37" s="563">
        <v>256</v>
      </c>
      <c r="C37" s="563">
        <v>260</v>
      </c>
      <c r="D37" s="563">
        <v>263</v>
      </c>
      <c r="E37" s="563">
        <v>265</v>
      </c>
      <c r="F37" s="563">
        <v>267</v>
      </c>
      <c r="G37" s="563">
        <v>269</v>
      </c>
      <c r="H37" s="563">
        <v>270</v>
      </c>
      <c r="I37" s="563">
        <v>272</v>
      </c>
      <c r="J37" s="563">
        <v>273</v>
      </c>
      <c r="K37" s="563">
        <v>275</v>
      </c>
      <c r="L37" s="563">
        <v>277</v>
      </c>
      <c r="M37" s="564">
        <v>279</v>
      </c>
      <c r="N37" s="562">
        <v>0.625</v>
      </c>
      <c r="O37" s="563">
        <v>316</v>
      </c>
      <c r="P37" s="563">
        <v>318</v>
      </c>
      <c r="Q37" s="563">
        <v>320</v>
      </c>
      <c r="R37" s="563">
        <v>322</v>
      </c>
      <c r="S37" s="563">
        <v>323</v>
      </c>
      <c r="T37" s="563">
        <v>325</v>
      </c>
      <c r="U37" s="563">
        <v>326</v>
      </c>
      <c r="V37" s="563">
        <v>328</v>
      </c>
      <c r="W37" s="563">
        <v>330</v>
      </c>
      <c r="X37" s="563">
        <v>332</v>
      </c>
      <c r="Y37" s="563">
        <v>333</v>
      </c>
      <c r="Z37" s="563">
        <v>335</v>
      </c>
      <c r="AA37" s="564">
        <v>337</v>
      </c>
    </row>
    <row r="38" spans="1:27">
      <c r="A38" s="562">
        <v>0.55000000000000004</v>
      </c>
      <c r="B38" s="563">
        <v>267</v>
      </c>
      <c r="C38" s="563">
        <v>271</v>
      </c>
      <c r="D38" s="563">
        <v>274</v>
      </c>
      <c r="E38" s="563">
        <v>276</v>
      </c>
      <c r="F38" s="563">
        <v>278</v>
      </c>
      <c r="G38" s="563">
        <v>279</v>
      </c>
      <c r="H38" s="563">
        <v>281</v>
      </c>
      <c r="I38" s="563">
        <v>282</v>
      </c>
      <c r="J38" s="563">
        <v>284</v>
      </c>
      <c r="K38" s="563">
        <v>285</v>
      </c>
      <c r="L38" s="563">
        <v>287</v>
      </c>
      <c r="M38" s="564">
        <v>289</v>
      </c>
      <c r="N38" s="562">
        <v>0.65</v>
      </c>
      <c r="O38" s="563">
        <v>326</v>
      </c>
      <c r="P38" s="563">
        <v>328</v>
      </c>
      <c r="Q38" s="563">
        <v>330</v>
      </c>
      <c r="R38" s="563">
        <v>331</v>
      </c>
      <c r="S38" s="563">
        <v>333</v>
      </c>
      <c r="T38" s="563">
        <v>334</v>
      </c>
      <c r="U38" s="563">
        <v>336</v>
      </c>
      <c r="V38" s="563">
        <v>338</v>
      </c>
      <c r="W38" s="563">
        <v>339</v>
      </c>
      <c r="X38" s="563">
        <v>341</v>
      </c>
      <c r="Y38" s="563">
        <v>343</v>
      </c>
      <c r="Z38" s="563">
        <v>344</v>
      </c>
      <c r="AA38" s="564">
        <v>346</v>
      </c>
    </row>
    <row r="39" spans="1:27">
      <c r="A39" s="562">
        <v>0.57499999999999996</v>
      </c>
      <c r="B39" s="563">
        <v>279</v>
      </c>
      <c r="C39" s="563">
        <v>282</v>
      </c>
      <c r="D39" s="563">
        <v>285</v>
      </c>
      <c r="E39" s="563">
        <v>287</v>
      </c>
      <c r="F39" s="563">
        <v>288</v>
      </c>
      <c r="G39" s="563">
        <v>290</v>
      </c>
      <c r="H39" s="563">
        <v>291</v>
      </c>
      <c r="I39" s="563">
        <v>292</v>
      </c>
      <c r="J39" s="563">
        <v>294</v>
      </c>
      <c r="K39" s="563">
        <v>296</v>
      </c>
      <c r="L39" s="563">
        <v>297</v>
      </c>
      <c r="M39" s="564">
        <v>299</v>
      </c>
      <c r="N39" s="562">
        <v>0.67500000000000004</v>
      </c>
      <c r="O39" s="563">
        <v>336</v>
      </c>
      <c r="P39" s="563">
        <v>338</v>
      </c>
      <c r="Q39" s="563">
        <v>339</v>
      </c>
      <c r="R39" s="563">
        <v>341</v>
      </c>
      <c r="S39" s="563">
        <v>342</v>
      </c>
      <c r="T39" s="563">
        <v>344</v>
      </c>
      <c r="U39" s="563">
        <v>345</v>
      </c>
      <c r="V39" s="563">
        <v>347</v>
      </c>
      <c r="W39" s="563">
        <v>349</v>
      </c>
      <c r="X39" s="563">
        <v>350</v>
      </c>
      <c r="Y39" s="563">
        <v>352</v>
      </c>
      <c r="Z39" s="563">
        <v>354</v>
      </c>
      <c r="AA39" s="564">
        <v>355</v>
      </c>
    </row>
    <row r="40" spans="1:27">
      <c r="A40" s="562">
        <v>0.6</v>
      </c>
      <c r="B40" s="563">
        <v>290</v>
      </c>
      <c r="C40" s="563">
        <v>293</v>
      </c>
      <c r="D40" s="563">
        <v>296</v>
      </c>
      <c r="E40" s="563">
        <v>297</v>
      </c>
      <c r="F40" s="563">
        <v>299</v>
      </c>
      <c r="G40" s="563">
        <v>300</v>
      </c>
      <c r="H40" s="563">
        <v>301</v>
      </c>
      <c r="I40" s="563">
        <v>303</v>
      </c>
      <c r="J40" s="563">
        <v>304</v>
      </c>
      <c r="K40" s="563">
        <v>306</v>
      </c>
      <c r="L40" s="563">
        <v>308</v>
      </c>
      <c r="M40" s="564">
        <v>310</v>
      </c>
      <c r="N40" s="562">
        <v>0.7</v>
      </c>
      <c r="O40" s="563">
        <v>346</v>
      </c>
      <c r="P40" s="563">
        <v>348</v>
      </c>
      <c r="Q40" s="563">
        <v>349</v>
      </c>
      <c r="R40" s="563">
        <v>350</v>
      </c>
      <c r="S40" s="563">
        <v>352</v>
      </c>
      <c r="T40" s="563">
        <v>353</v>
      </c>
      <c r="U40" s="563">
        <v>355</v>
      </c>
      <c r="V40" s="563">
        <v>356</v>
      </c>
      <c r="W40" s="563">
        <v>358</v>
      </c>
      <c r="X40" s="563">
        <v>359</v>
      </c>
      <c r="Y40" s="563">
        <v>361</v>
      </c>
      <c r="Z40" s="563">
        <v>363</v>
      </c>
      <c r="AA40" s="564">
        <v>364</v>
      </c>
    </row>
    <row r="41" spans="1:27">
      <c r="A41" s="562">
        <v>0.625</v>
      </c>
      <c r="B41" s="563">
        <v>301</v>
      </c>
      <c r="C41" s="563">
        <v>304</v>
      </c>
      <c r="D41" s="563">
        <v>306</v>
      </c>
      <c r="E41" s="563">
        <v>308</v>
      </c>
      <c r="F41" s="563">
        <v>309</v>
      </c>
      <c r="G41" s="563">
        <v>310</v>
      </c>
      <c r="H41" s="563">
        <v>312</v>
      </c>
      <c r="I41" s="563">
        <v>313</v>
      </c>
      <c r="J41" s="563">
        <v>315</v>
      </c>
      <c r="K41" s="563">
        <v>316</v>
      </c>
      <c r="L41" s="563">
        <v>318</v>
      </c>
      <c r="M41" s="564">
        <v>320</v>
      </c>
      <c r="N41" s="562">
        <v>0.72499999999999998</v>
      </c>
      <c r="O41" s="563">
        <v>356</v>
      </c>
      <c r="P41" s="563">
        <v>357</v>
      </c>
      <c r="Q41" s="563">
        <v>358</v>
      </c>
      <c r="R41" s="563">
        <v>360</v>
      </c>
      <c r="S41" s="563">
        <v>361</v>
      </c>
      <c r="T41" s="563">
        <v>362</v>
      </c>
      <c r="U41" s="563">
        <v>364</v>
      </c>
      <c r="V41" s="563">
        <v>365</v>
      </c>
      <c r="W41" s="563">
        <v>367</v>
      </c>
      <c r="X41" s="563">
        <v>368</v>
      </c>
      <c r="Y41" s="563">
        <v>370</v>
      </c>
      <c r="Z41" s="563">
        <v>372</v>
      </c>
      <c r="AA41" s="564">
        <v>373</v>
      </c>
    </row>
    <row r="42" spans="1:27">
      <c r="A42" s="562">
        <v>0.65</v>
      </c>
      <c r="B42" s="563">
        <v>312</v>
      </c>
      <c r="C42" s="563">
        <v>314</v>
      </c>
      <c r="D42" s="563">
        <v>317</v>
      </c>
      <c r="E42" s="563">
        <v>318</v>
      </c>
      <c r="F42" s="563">
        <v>320</v>
      </c>
      <c r="G42" s="563">
        <v>321</v>
      </c>
      <c r="H42" s="563">
        <v>322</v>
      </c>
      <c r="I42" s="563">
        <v>323</v>
      </c>
      <c r="J42" s="563">
        <v>325</v>
      </c>
      <c r="K42" s="563">
        <v>326</v>
      </c>
      <c r="L42" s="563">
        <v>328</v>
      </c>
      <c r="M42" s="564">
        <v>330</v>
      </c>
      <c r="N42" s="562">
        <v>0.75</v>
      </c>
      <c r="O42" s="563">
        <v>365</v>
      </c>
      <c r="P42" s="563">
        <v>367</v>
      </c>
      <c r="Q42" s="563">
        <v>368</v>
      </c>
      <c r="R42" s="563">
        <v>369</v>
      </c>
      <c r="S42" s="563">
        <v>370</v>
      </c>
      <c r="T42" s="563">
        <v>372</v>
      </c>
      <c r="U42" s="563">
        <v>373</v>
      </c>
      <c r="V42" s="563">
        <v>375</v>
      </c>
      <c r="W42" s="563">
        <v>376</v>
      </c>
      <c r="X42" s="563">
        <v>378</v>
      </c>
      <c r="Y42" s="563">
        <v>379</v>
      </c>
      <c r="Z42" s="563">
        <v>381</v>
      </c>
      <c r="AA42" s="564">
        <v>382</v>
      </c>
    </row>
    <row r="43" spans="1:27">
      <c r="A43" s="562">
        <v>0.67500000000000004</v>
      </c>
      <c r="B43" s="563">
        <v>322</v>
      </c>
      <c r="C43" s="563">
        <v>325</v>
      </c>
      <c r="D43" s="563">
        <v>327</v>
      </c>
      <c r="E43" s="563">
        <v>328</v>
      </c>
      <c r="F43" s="563">
        <v>330</v>
      </c>
      <c r="G43" s="563">
        <v>331</v>
      </c>
      <c r="H43" s="563">
        <v>333</v>
      </c>
      <c r="I43" s="563">
        <v>333</v>
      </c>
      <c r="J43" s="563">
        <v>335</v>
      </c>
      <c r="K43" s="563">
        <v>336</v>
      </c>
      <c r="L43" s="563">
        <v>338</v>
      </c>
      <c r="M43" s="564">
        <v>340</v>
      </c>
      <c r="N43" s="562">
        <v>0.77500000000000002</v>
      </c>
      <c r="O43" s="563">
        <v>374</v>
      </c>
      <c r="P43" s="563">
        <v>376</v>
      </c>
      <c r="Q43" s="563">
        <v>377</v>
      </c>
      <c r="R43" s="563">
        <v>378</v>
      </c>
      <c r="S43" s="563">
        <v>379</v>
      </c>
      <c r="T43" s="563">
        <v>381</v>
      </c>
      <c r="U43" s="563">
        <v>382</v>
      </c>
      <c r="V43" s="563">
        <v>383</v>
      </c>
      <c r="W43" s="563">
        <v>385</v>
      </c>
      <c r="X43" s="563">
        <v>386</v>
      </c>
      <c r="Y43" s="563">
        <v>388</v>
      </c>
      <c r="Z43" s="563">
        <v>390</v>
      </c>
      <c r="AA43" s="564">
        <v>391</v>
      </c>
    </row>
    <row r="44" spans="1:27">
      <c r="A44" s="562">
        <v>0.7</v>
      </c>
      <c r="B44" s="563">
        <v>333</v>
      </c>
      <c r="C44" s="563">
        <v>335</v>
      </c>
      <c r="D44" s="563">
        <v>337</v>
      </c>
      <c r="E44" s="563">
        <v>339</v>
      </c>
      <c r="F44" s="563">
        <v>340</v>
      </c>
      <c r="G44" s="563">
        <v>341</v>
      </c>
      <c r="H44" s="563">
        <v>342</v>
      </c>
      <c r="I44" s="563">
        <v>343</v>
      </c>
      <c r="J44" s="563">
        <v>345</v>
      </c>
      <c r="K44" s="563">
        <v>346</v>
      </c>
      <c r="L44" s="563">
        <v>348</v>
      </c>
      <c r="M44" s="564">
        <v>350</v>
      </c>
      <c r="N44" s="562">
        <v>0.8</v>
      </c>
      <c r="O44" s="563">
        <v>384</v>
      </c>
      <c r="P44" s="563">
        <v>385</v>
      </c>
      <c r="Q44" s="563">
        <v>386</v>
      </c>
      <c r="R44" s="563">
        <v>387</v>
      </c>
      <c r="S44" s="563">
        <v>388</v>
      </c>
      <c r="T44" s="563">
        <v>390</v>
      </c>
      <c r="U44" s="563">
        <v>391</v>
      </c>
      <c r="V44" s="563">
        <v>392</v>
      </c>
      <c r="W44" s="563">
        <v>394</v>
      </c>
      <c r="X44" s="563">
        <v>395</v>
      </c>
      <c r="Y44" s="563">
        <v>397</v>
      </c>
      <c r="Z44" s="563">
        <v>398</v>
      </c>
      <c r="AA44" s="564">
        <v>400</v>
      </c>
    </row>
    <row r="45" spans="1:27">
      <c r="A45" s="562">
        <v>0.72499999999999998</v>
      </c>
      <c r="B45" s="563">
        <v>342</v>
      </c>
      <c r="C45" s="563">
        <v>345</v>
      </c>
      <c r="D45" s="563">
        <v>347</v>
      </c>
      <c r="E45" s="563">
        <v>348</v>
      </c>
      <c r="F45" s="563">
        <v>349</v>
      </c>
      <c r="G45" s="563">
        <v>351</v>
      </c>
      <c r="H45" s="563">
        <v>352</v>
      </c>
      <c r="I45" s="563">
        <v>353</v>
      </c>
      <c r="J45" s="563">
        <v>354</v>
      </c>
      <c r="K45" s="563">
        <v>356</v>
      </c>
      <c r="L45" s="563">
        <v>358</v>
      </c>
      <c r="M45" s="564">
        <v>360</v>
      </c>
      <c r="N45" s="562">
        <v>0.82499999999999996</v>
      </c>
      <c r="O45" s="563">
        <v>393</v>
      </c>
      <c r="P45" s="563">
        <v>394</v>
      </c>
      <c r="Q45" s="563">
        <v>395</v>
      </c>
      <c r="R45" s="563">
        <v>396</v>
      </c>
      <c r="S45" s="563">
        <v>397</v>
      </c>
      <c r="T45" s="563">
        <v>399</v>
      </c>
      <c r="U45" s="563">
        <v>400</v>
      </c>
      <c r="V45" s="563">
        <v>401</v>
      </c>
      <c r="W45" s="563">
        <v>403</v>
      </c>
      <c r="X45" s="563">
        <v>404</v>
      </c>
      <c r="Y45" s="563">
        <v>406</v>
      </c>
      <c r="Z45" s="563">
        <v>407</v>
      </c>
      <c r="AA45" s="564">
        <v>408</v>
      </c>
    </row>
    <row r="46" spans="1:27">
      <c r="A46" s="562">
        <v>0.75</v>
      </c>
      <c r="B46" s="563">
        <v>352</v>
      </c>
      <c r="C46" s="563">
        <v>355</v>
      </c>
      <c r="D46" s="563">
        <v>357</v>
      </c>
      <c r="E46" s="563">
        <v>358</v>
      </c>
      <c r="F46" s="563">
        <v>359</v>
      </c>
      <c r="G46" s="563">
        <v>360</v>
      </c>
      <c r="H46" s="563">
        <v>361</v>
      </c>
      <c r="I46" s="563">
        <v>363</v>
      </c>
      <c r="J46" s="563">
        <v>364</v>
      </c>
      <c r="K46" s="563">
        <v>366</v>
      </c>
      <c r="L46" s="563">
        <v>368</v>
      </c>
      <c r="M46" s="564">
        <v>369</v>
      </c>
      <c r="N46" s="562">
        <v>0.84999999999999898</v>
      </c>
      <c r="O46" s="563">
        <v>402</v>
      </c>
      <c r="P46" s="563">
        <v>403</v>
      </c>
      <c r="Q46" s="563">
        <v>404</v>
      </c>
      <c r="R46" s="563">
        <v>405</v>
      </c>
      <c r="S46" s="563">
        <v>406</v>
      </c>
      <c r="T46" s="563">
        <v>407</v>
      </c>
      <c r="U46" s="563">
        <v>409</v>
      </c>
      <c r="V46" s="563">
        <v>410</v>
      </c>
      <c r="W46" s="563">
        <v>411</v>
      </c>
      <c r="X46" s="563">
        <v>413</v>
      </c>
      <c r="Y46" s="563">
        <v>414</v>
      </c>
      <c r="Z46" s="563">
        <v>416</v>
      </c>
      <c r="AA46" s="564">
        <v>417</v>
      </c>
    </row>
    <row r="47" spans="1:27">
      <c r="A47" s="562">
        <v>0.77500000000000002</v>
      </c>
      <c r="B47" s="563">
        <v>361</v>
      </c>
      <c r="C47" s="563">
        <v>365</v>
      </c>
      <c r="D47" s="563">
        <v>367</v>
      </c>
      <c r="E47" s="563">
        <v>368</v>
      </c>
      <c r="F47" s="563">
        <v>369</v>
      </c>
      <c r="G47" s="563">
        <v>370</v>
      </c>
      <c r="H47" s="563">
        <v>371</v>
      </c>
      <c r="I47" s="563">
        <v>372</v>
      </c>
      <c r="J47" s="563">
        <v>374</v>
      </c>
      <c r="K47" s="563">
        <v>375</v>
      </c>
      <c r="L47" s="563">
        <v>377</v>
      </c>
      <c r="M47" s="564">
        <v>379</v>
      </c>
      <c r="N47" s="562">
        <v>0.874999999999999</v>
      </c>
      <c r="O47" s="563">
        <v>410</v>
      </c>
      <c r="P47" s="563">
        <v>411</v>
      </c>
      <c r="Q47" s="563">
        <v>412</v>
      </c>
      <c r="R47" s="563">
        <v>413</v>
      </c>
      <c r="S47" s="563">
        <v>415</v>
      </c>
      <c r="T47" s="563">
        <v>416</v>
      </c>
      <c r="U47" s="563">
        <v>417</v>
      </c>
      <c r="V47" s="563">
        <v>418</v>
      </c>
      <c r="W47" s="563">
        <v>420</v>
      </c>
      <c r="X47" s="563">
        <v>421</v>
      </c>
      <c r="Y47" s="563">
        <v>423</v>
      </c>
      <c r="Z47" s="563">
        <v>424</v>
      </c>
      <c r="AA47" s="564">
        <v>425</v>
      </c>
    </row>
    <row r="48" spans="1:27" ht="16.5" thickBot="1">
      <c r="A48" s="565">
        <v>0.8</v>
      </c>
      <c r="B48" s="566">
        <v>369</v>
      </c>
      <c r="C48" s="566">
        <v>374</v>
      </c>
      <c r="D48" s="566">
        <v>376</v>
      </c>
      <c r="E48" s="566">
        <v>377</v>
      </c>
      <c r="F48" s="566">
        <v>378</v>
      </c>
      <c r="G48" s="566">
        <v>379</v>
      </c>
      <c r="H48" s="566">
        <v>380</v>
      </c>
      <c r="I48" s="566">
        <v>382</v>
      </c>
      <c r="J48" s="566">
        <v>383</v>
      </c>
      <c r="K48" s="566">
        <v>385</v>
      </c>
      <c r="L48" s="566">
        <v>387</v>
      </c>
      <c r="M48" s="567">
        <v>389</v>
      </c>
      <c r="N48" s="565">
        <v>0.9</v>
      </c>
      <c r="O48" s="566">
        <v>419</v>
      </c>
      <c r="P48" s="566">
        <v>420</v>
      </c>
      <c r="Q48" s="566">
        <v>421</v>
      </c>
      <c r="R48" s="566">
        <v>422</v>
      </c>
      <c r="S48" s="566">
        <v>423</v>
      </c>
      <c r="T48" s="566">
        <v>424</v>
      </c>
      <c r="U48" s="566">
        <v>425</v>
      </c>
      <c r="V48" s="566">
        <v>427</v>
      </c>
      <c r="W48" s="566">
        <v>428</v>
      </c>
      <c r="X48" s="566">
        <v>429</v>
      </c>
      <c r="Y48" s="566">
        <v>431</v>
      </c>
      <c r="Z48" s="566">
        <v>432</v>
      </c>
      <c r="AA48" s="567">
        <v>434</v>
      </c>
    </row>
    <row r="49" spans="1:26" ht="16.5" thickTop="1"/>
    <row r="50" spans="1:26" ht="16.5" thickBot="1">
      <c r="A50" t="s">
        <v>656</v>
      </c>
    </row>
    <row r="51" spans="1:26" ht="16.5" thickTop="1">
      <c r="A51" s="559"/>
      <c r="B51" s="635" t="s">
        <v>49</v>
      </c>
      <c r="C51" s="635"/>
      <c r="D51" s="635"/>
      <c r="E51" s="635"/>
      <c r="F51" s="635"/>
      <c r="G51" s="635"/>
      <c r="H51" s="635"/>
      <c r="I51" s="635"/>
      <c r="J51" s="635"/>
      <c r="K51" s="635"/>
      <c r="L51" s="635"/>
      <c r="M51" s="635"/>
      <c r="N51" s="635"/>
      <c r="O51" s="635"/>
      <c r="P51" s="635"/>
      <c r="Q51" s="635"/>
      <c r="R51" s="635"/>
      <c r="S51" s="635"/>
      <c r="T51" s="635"/>
      <c r="U51" s="635"/>
      <c r="V51" s="635"/>
      <c r="W51" s="635"/>
      <c r="X51" s="635"/>
      <c r="Y51" s="635"/>
      <c r="Z51" s="636"/>
    </row>
    <row r="52" spans="1:26">
      <c r="A52" s="562" t="s">
        <v>342</v>
      </c>
      <c r="B52" s="563">
        <v>25</v>
      </c>
      <c r="C52" s="563">
        <v>26</v>
      </c>
      <c r="D52" s="563">
        <v>27</v>
      </c>
      <c r="E52" s="563">
        <v>28</v>
      </c>
      <c r="F52" s="563">
        <v>29</v>
      </c>
      <c r="G52" s="563">
        <v>30</v>
      </c>
      <c r="H52" s="563">
        <v>31</v>
      </c>
      <c r="I52" s="563">
        <v>32</v>
      </c>
      <c r="J52" s="563">
        <v>33</v>
      </c>
      <c r="K52" s="563">
        <v>34</v>
      </c>
      <c r="L52" s="563">
        <v>35</v>
      </c>
      <c r="M52" s="563">
        <v>36</v>
      </c>
      <c r="N52" s="563">
        <v>37</v>
      </c>
      <c r="O52" s="563">
        <v>38</v>
      </c>
      <c r="P52" s="563">
        <v>39</v>
      </c>
      <c r="Q52" s="563">
        <v>40</v>
      </c>
      <c r="R52" s="563">
        <v>41</v>
      </c>
      <c r="S52" s="563">
        <v>42</v>
      </c>
      <c r="T52" s="563">
        <v>43</v>
      </c>
      <c r="U52" s="563">
        <v>44</v>
      </c>
      <c r="V52" s="563">
        <v>45</v>
      </c>
      <c r="W52" s="563">
        <v>46</v>
      </c>
      <c r="X52" s="563">
        <v>47</v>
      </c>
      <c r="Y52" s="563">
        <v>48</v>
      </c>
      <c r="Z52" s="564">
        <v>49</v>
      </c>
    </row>
    <row r="53" spans="1:26">
      <c r="A53" s="562">
        <v>0.2</v>
      </c>
      <c r="B53" s="563">
        <v>120</v>
      </c>
      <c r="C53" s="563">
        <v>125</v>
      </c>
      <c r="D53" s="563">
        <v>133</v>
      </c>
      <c r="E53" s="563">
        <v>138</v>
      </c>
      <c r="F53" s="563">
        <v>143</v>
      </c>
      <c r="G53" s="563">
        <v>148</v>
      </c>
      <c r="H53" s="563">
        <v>156</v>
      </c>
      <c r="I53" s="563">
        <v>160</v>
      </c>
      <c r="J53" s="563">
        <v>165</v>
      </c>
      <c r="K53" s="563">
        <v>169</v>
      </c>
      <c r="L53" s="563">
        <v>177</v>
      </c>
      <c r="M53" s="563">
        <v>181</v>
      </c>
      <c r="N53" s="563">
        <v>185</v>
      </c>
      <c r="O53" s="563">
        <v>188</v>
      </c>
      <c r="P53" s="563">
        <v>195</v>
      </c>
      <c r="Q53" s="563">
        <v>198</v>
      </c>
      <c r="R53" s="563">
        <v>200</v>
      </c>
      <c r="S53" s="563">
        <v>203</v>
      </c>
      <c r="T53" s="563">
        <v>208</v>
      </c>
      <c r="U53" s="563">
        <v>216</v>
      </c>
      <c r="V53" s="563">
        <v>219</v>
      </c>
      <c r="W53" s="563">
        <v>222</v>
      </c>
      <c r="X53" s="563">
        <v>225</v>
      </c>
      <c r="Y53" s="563">
        <v>231</v>
      </c>
      <c r="Z53" s="564">
        <v>234</v>
      </c>
    </row>
    <row r="54" spans="1:26">
      <c r="A54" s="562">
        <v>0.25</v>
      </c>
      <c r="B54" s="563">
        <v>143</v>
      </c>
      <c r="C54" s="563">
        <v>148</v>
      </c>
      <c r="D54" s="563">
        <v>155</v>
      </c>
      <c r="E54" s="563">
        <v>160</v>
      </c>
      <c r="F54" s="563">
        <v>165</v>
      </c>
      <c r="G54" s="563">
        <v>169</v>
      </c>
      <c r="H54" s="563">
        <v>176</v>
      </c>
      <c r="I54" s="563">
        <v>181</v>
      </c>
      <c r="J54" s="563">
        <v>185</v>
      </c>
      <c r="K54" s="563">
        <v>189</v>
      </c>
      <c r="L54" s="563">
        <v>196</v>
      </c>
      <c r="M54" s="563">
        <v>200</v>
      </c>
      <c r="N54" s="563">
        <v>204</v>
      </c>
      <c r="O54" s="563">
        <v>207</v>
      </c>
      <c r="P54" s="563">
        <v>213</v>
      </c>
      <c r="Q54" s="563">
        <v>216</v>
      </c>
      <c r="R54" s="563">
        <v>219</v>
      </c>
      <c r="S54" s="563">
        <v>221</v>
      </c>
      <c r="T54" s="563">
        <v>226</v>
      </c>
      <c r="U54" s="563">
        <v>233</v>
      </c>
      <c r="V54" s="563">
        <v>236</v>
      </c>
      <c r="W54" s="563">
        <v>239</v>
      </c>
      <c r="X54" s="563">
        <v>241</v>
      </c>
      <c r="Y54" s="563">
        <v>247</v>
      </c>
      <c r="Z54" s="564">
        <v>250</v>
      </c>
    </row>
    <row r="55" spans="1:26">
      <c r="A55" s="562">
        <v>0.3</v>
      </c>
      <c r="B55" s="563">
        <v>166</v>
      </c>
      <c r="C55" s="563">
        <v>171</v>
      </c>
      <c r="D55" s="563">
        <v>177</v>
      </c>
      <c r="E55" s="563">
        <v>182</v>
      </c>
      <c r="F55" s="563">
        <v>187</v>
      </c>
      <c r="G55" s="563">
        <v>191</v>
      </c>
      <c r="H55" s="563">
        <v>197</v>
      </c>
      <c r="I55" s="563">
        <v>202</v>
      </c>
      <c r="J55" s="563">
        <v>206</v>
      </c>
      <c r="K55" s="563">
        <v>210</v>
      </c>
      <c r="L55" s="563">
        <v>216</v>
      </c>
      <c r="M55" s="563">
        <v>220</v>
      </c>
      <c r="N55" s="563">
        <v>223</v>
      </c>
      <c r="O55" s="563">
        <v>226</v>
      </c>
      <c r="P55" s="563">
        <v>232</v>
      </c>
      <c r="Q55" s="563">
        <v>235</v>
      </c>
      <c r="R55" s="563">
        <v>237</v>
      </c>
      <c r="S55" s="563">
        <v>239</v>
      </c>
      <c r="T55" s="563">
        <v>244</v>
      </c>
      <c r="U55" s="563">
        <v>250</v>
      </c>
      <c r="V55" s="563">
        <v>253</v>
      </c>
      <c r="W55" s="563">
        <v>256</v>
      </c>
      <c r="X55" s="563">
        <v>258</v>
      </c>
      <c r="Y55" s="563">
        <v>264</v>
      </c>
      <c r="Z55" s="564">
        <v>266</v>
      </c>
    </row>
    <row r="56" spans="1:26">
      <c r="A56" s="562">
        <v>0.35</v>
      </c>
      <c r="B56" s="563">
        <v>189</v>
      </c>
      <c r="C56" s="563">
        <v>195</v>
      </c>
      <c r="D56" s="563">
        <v>200</v>
      </c>
      <c r="E56" s="563">
        <v>204</v>
      </c>
      <c r="F56" s="563">
        <v>209</v>
      </c>
      <c r="G56" s="563">
        <v>213</v>
      </c>
      <c r="H56" s="563">
        <v>218</v>
      </c>
      <c r="I56" s="563">
        <v>222</v>
      </c>
      <c r="J56" s="563">
        <v>226</v>
      </c>
      <c r="K56" s="563">
        <v>230</v>
      </c>
      <c r="L56" s="563">
        <v>236</v>
      </c>
      <c r="M56" s="563">
        <v>239</v>
      </c>
      <c r="N56" s="563">
        <v>243</v>
      </c>
      <c r="O56" s="563">
        <v>246</v>
      </c>
      <c r="P56" s="563">
        <v>250</v>
      </c>
      <c r="Q56" s="563">
        <v>253</v>
      </c>
      <c r="R56" s="563">
        <v>255</v>
      </c>
      <c r="S56" s="563">
        <v>257</v>
      </c>
      <c r="T56" s="563">
        <v>262</v>
      </c>
      <c r="U56" s="563">
        <v>267</v>
      </c>
      <c r="V56" s="563">
        <v>270</v>
      </c>
      <c r="W56" s="563">
        <v>273</v>
      </c>
      <c r="X56" s="563">
        <v>275</v>
      </c>
      <c r="Y56" s="563">
        <v>280</v>
      </c>
      <c r="Z56" s="564">
        <v>282</v>
      </c>
    </row>
    <row r="57" spans="1:26">
      <c r="A57" s="562">
        <v>0.4</v>
      </c>
      <c r="B57" s="563">
        <v>212</v>
      </c>
      <c r="C57" s="563">
        <v>217</v>
      </c>
      <c r="D57" s="563">
        <v>222</v>
      </c>
      <c r="E57" s="563">
        <v>226</v>
      </c>
      <c r="F57" s="563">
        <v>231</v>
      </c>
      <c r="G57" s="563">
        <v>235</v>
      </c>
      <c r="H57" s="563">
        <v>239</v>
      </c>
      <c r="I57" s="563">
        <v>243</v>
      </c>
      <c r="J57" s="563">
        <v>247</v>
      </c>
      <c r="K57" s="563">
        <v>251</v>
      </c>
      <c r="L57" s="563">
        <v>255</v>
      </c>
      <c r="M57" s="563">
        <v>258</v>
      </c>
      <c r="N57" s="563">
        <v>262</v>
      </c>
      <c r="O57" s="563">
        <v>265</v>
      </c>
      <c r="P57" s="563">
        <v>269</v>
      </c>
      <c r="Q57" s="563">
        <v>271</v>
      </c>
      <c r="R57" s="563">
        <v>273</v>
      </c>
      <c r="S57" s="563">
        <v>275</v>
      </c>
      <c r="T57" s="563">
        <v>280</v>
      </c>
      <c r="U57" s="563">
        <v>285</v>
      </c>
      <c r="V57" s="563">
        <v>287</v>
      </c>
      <c r="W57" s="563">
        <v>290</v>
      </c>
      <c r="X57" s="563">
        <v>292</v>
      </c>
      <c r="Y57" s="563">
        <v>296</v>
      </c>
      <c r="Z57" s="564">
        <v>298</v>
      </c>
    </row>
    <row r="58" spans="1:26">
      <c r="A58" s="562">
        <v>0.45</v>
      </c>
      <c r="B58" s="563">
        <v>234</v>
      </c>
      <c r="C58" s="563">
        <v>239</v>
      </c>
      <c r="D58" s="563">
        <v>244</v>
      </c>
      <c r="E58" s="563">
        <v>248</v>
      </c>
      <c r="F58" s="563">
        <v>252</v>
      </c>
      <c r="G58" s="563">
        <v>256</v>
      </c>
      <c r="H58" s="563">
        <v>260</v>
      </c>
      <c r="I58" s="563">
        <v>264</v>
      </c>
      <c r="J58" s="563">
        <v>268</v>
      </c>
      <c r="K58" s="563">
        <v>271</v>
      </c>
      <c r="L58" s="563">
        <v>275</v>
      </c>
      <c r="M58" s="563">
        <v>278</v>
      </c>
      <c r="N58" s="563">
        <v>281</v>
      </c>
      <c r="O58" s="563">
        <v>284</v>
      </c>
      <c r="P58" s="563">
        <v>287</v>
      </c>
      <c r="Q58" s="563">
        <v>290</v>
      </c>
      <c r="R58" s="563">
        <v>292</v>
      </c>
      <c r="S58" s="563">
        <v>294</v>
      </c>
      <c r="T58" s="563">
        <v>298</v>
      </c>
      <c r="U58" s="563">
        <v>302</v>
      </c>
      <c r="V58" s="563">
        <v>304</v>
      </c>
      <c r="W58" s="563">
        <v>307</v>
      </c>
      <c r="X58" s="563">
        <v>309</v>
      </c>
      <c r="Y58" s="563">
        <v>313</v>
      </c>
      <c r="Z58" s="564">
        <v>315</v>
      </c>
    </row>
    <row r="59" spans="1:26">
      <c r="A59" s="562">
        <v>0.5</v>
      </c>
      <c r="B59" s="563">
        <v>256</v>
      </c>
      <c r="C59" s="563">
        <v>261</v>
      </c>
      <c r="D59" s="563">
        <v>265</v>
      </c>
      <c r="E59" s="563">
        <v>269</v>
      </c>
      <c r="F59" s="563">
        <v>273</v>
      </c>
      <c r="G59" s="563">
        <v>277</v>
      </c>
      <c r="H59" s="563">
        <v>280</v>
      </c>
      <c r="I59" s="563">
        <v>284</v>
      </c>
      <c r="J59" s="563">
        <v>288</v>
      </c>
      <c r="K59" s="563">
        <v>291</v>
      </c>
      <c r="L59" s="563">
        <v>294</v>
      </c>
      <c r="M59" s="563">
        <v>297</v>
      </c>
      <c r="N59" s="563">
        <v>300</v>
      </c>
      <c r="O59" s="563">
        <v>303</v>
      </c>
      <c r="P59" s="563">
        <v>306</v>
      </c>
      <c r="Q59" s="563">
        <v>308</v>
      </c>
      <c r="R59" s="563">
        <v>310</v>
      </c>
      <c r="S59" s="563">
        <v>312</v>
      </c>
      <c r="T59" s="563">
        <v>316</v>
      </c>
      <c r="U59" s="563">
        <v>319</v>
      </c>
      <c r="V59" s="563">
        <v>321</v>
      </c>
      <c r="W59" s="563">
        <v>324</v>
      </c>
      <c r="X59" s="563">
        <v>326</v>
      </c>
      <c r="Y59" s="563">
        <v>329</v>
      </c>
      <c r="Z59" s="564">
        <v>331</v>
      </c>
    </row>
    <row r="60" spans="1:26">
      <c r="A60" s="562">
        <v>0.55000000000000004</v>
      </c>
      <c r="B60" s="563">
        <v>278</v>
      </c>
      <c r="C60" s="563">
        <v>282</v>
      </c>
      <c r="D60" s="563">
        <v>286</v>
      </c>
      <c r="E60" s="563">
        <v>290</v>
      </c>
      <c r="F60" s="563">
        <v>293</v>
      </c>
      <c r="G60" s="563">
        <v>297</v>
      </c>
      <c r="H60" s="563">
        <v>300</v>
      </c>
      <c r="I60" s="563">
        <v>304</v>
      </c>
      <c r="J60" s="563">
        <v>307</v>
      </c>
      <c r="K60" s="563">
        <v>310</v>
      </c>
      <c r="L60" s="563">
        <v>313</v>
      </c>
      <c r="M60" s="563">
        <v>316</v>
      </c>
      <c r="N60" s="563">
        <v>319</v>
      </c>
      <c r="O60" s="563">
        <v>322</v>
      </c>
      <c r="P60" s="563">
        <v>324</v>
      </c>
      <c r="Q60" s="563">
        <v>326</v>
      </c>
      <c r="R60" s="563">
        <v>328</v>
      </c>
      <c r="S60" s="563">
        <v>330</v>
      </c>
      <c r="T60" s="563">
        <v>334</v>
      </c>
      <c r="U60" s="563">
        <v>336</v>
      </c>
      <c r="V60" s="563">
        <v>339</v>
      </c>
      <c r="W60" s="563">
        <v>341</v>
      </c>
      <c r="X60" s="563">
        <v>343</v>
      </c>
      <c r="Y60" s="563">
        <v>345</v>
      </c>
      <c r="Z60" s="564">
        <v>347</v>
      </c>
    </row>
    <row r="61" spans="1:26">
      <c r="A61" s="562">
        <v>0.6</v>
      </c>
      <c r="B61" s="563">
        <v>300</v>
      </c>
      <c r="C61" s="563">
        <v>303</v>
      </c>
      <c r="D61" s="563">
        <v>307</v>
      </c>
      <c r="E61" s="563">
        <v>310</v>
      </c>
      <c r="F61" s="563">
        <v>313</v>
      </c>
      <c r="G61" s="563">
        <v>317</v>
      </c>
      <c r="H61" s="563">
        <v>320</v>
      </c>
      <c r="I61" s="563">
        <v>323</v>
      </c>
      <c r="J61" s="563">
        <v>326</v>
      </c>
      <c r="K61" s="563">
        <v>329</v>
      </c>
      <c r="L61" s="563">
        <v>332</v>
      </c>
      <c r="M61" s="563">
        <v>335</v>
      </c>
      <c r="N61" s="563">
        <v>337</v>
      </c>
      <c r="O61" s="563">
        <v>340</v>
      </c>
      <c r="P61" s="563">
        <v>342</v>
      </c>
      <c r="Q61" s="563">
        <v>344</v>
      </c>
      <c r="R61" s="563">
        <v>346</v>
      </c>
      <c r="S61" s="563">
        <v>348</v>
      </c>
      <c r="T61" s="563">
        <v>351</v>
      </c>
      <c r="U61" s="563">
        <v>354</v>
      </c>
      <c r="V61" s="563">
        <v>356</v>
      </c>
      <c r="W61" s="563">
        <v>358</v>
      </c>
      <c r="X61" s="563">
        <v>360</v>
      </c>
      <c r="Y61" s="563">
        <v>362</v>
      </c>
      <c r="Z61" s="564">
        <v>363</v>
      </c>
    </row>
    <row r="62" spans="1:26">
      <c r="A62" s="562">
        <v>0.65</v>
      </c>
      <c r="B62" s="563">
        <v>321</v>
      </c>
      <c r="C62" s="563">
        <v>324</v>
      </c>
      <c r="D62" s="563">
        <v>327</v>
      </c>
      <c r="E62" s="563">
        <v>330</v>
      </c>
      <c r="F62" s="563">
        <v>333</v>
      </c>
      <c r="G62" s="563">
        <v>336</v>
      </c>
      <c r="H62" s="563">
        <v>339</v>
      </c>
      <c r="I62" s="563">
        <v>342</v>
      </c>
      <c r="J62" s="563">
        <v>345</v>
      </c>
      <c r="K62" s="563">
        <v>347</v>
      </c>
      <c r="L62" s="563">
        <v>350</v>
      </c>
      <c r="M62" s="563">
        <v>353</v>
      </c>
      <c r="N62" s="563">
        <v>355</v>
      </c>
      <c r="O62" s="563">
        <v>358</v>
      </c>
      <c r="P62" s="563">
        <v>360</v>
      </c>
      <c r="Q62" s="563">
        <v>362</v>
      </c>
      <c r="R62" s="563">
        <v>363</v>
      </c>
      <c r="S62" s="563">
        <v>365</v>
      </c>
      <c r="T62" s="563">
        <v>368</v>
      </c>
      <c r="U62" s="563">
        <v>370</v>
      </c>
      <c r="V62" s="563">
        <v>372</v>
      </c>
      <c r="W62" s="563">
        <v>374</v>
      </c>
      <c r="X62" s="563">
        <v>376</v>
      </c>
      <c r="Y62" s="563">
        <v>378</v>
      </c>
      <c r="Z62" s="564">
        <v>380</v>
      </c>
    </row>
    <row r="63" spans="1:26">
      <c r="A63" s="562">
        <v>0.7</v>
      </c>
      <c r="B63" s="563">
        <v>341</v>
      </c>
      <c r="C63" s="563">
        <v>344</v>
      </c>
      <c r="D63" s="563">
        <v>347</v>
      </c>
      <c r="E63" s="563">
        <v>350</v>
      </c>
      <c r="F63" s="563">
        <v>352</v>
      </c>
      <c r="G63" s="563">
        <v>355</v>
      </c>
      <c r="H63" s="563">
        <v>358</v>
      </c>
      <c r="I63" s="563">
        <v>361</v>
      </c>
      <c r="J63" s="563">
        <v>363</v>
      </c>
      <c r="K63" s="563">
        <v>366</v>
      </c>
      <c r="L63" s="563">
        <v>368</v>
      </c>
      <c r="M63" s="563">
        <v>370</v>
      </c>
      <c r="N63" s="563">
        <v>373</v>
      </c>
      <c r="O63" s="563">
        <v>375</v>
      </c>
      <c r="P63" s="563">
        <v>377</v>
      </c>
      <c r="Q63" s="563">
        <v>379</v>
      </c>
      <c r="R63" s="563">
        <v>380</v>
      </c>
      <c r="S63" s="563">
        <v>382</v>
      </c>
      <c r="T63" s="563">
        <v>385</v>
      </c>
      <c r="U63" s="563">
        <v>387</v>
      </c>
      <c r="V63" s="563">
        <v>389</v>
      </c>
      <c r="W63" s="563">
        <v>390</v>
      </c>
      <c r="X63" s="563">
        <v>392</v>
      </c>
      <c r="Y63" s="563">
        <v>394</v>
      </c>
      <c r="Z63" s="564">
        <v>395</v>
      </c>
    </row>
    <row r="64" spans="1:26">
      <c r="A64" s="562">
        <v>0.75</v>
      </c>
      <c r="B64" s="563">
        <v>360</v>
      </c>
      <c r="C64" s="563">
        <v>363</v>
      </c>
      <c r="D64" s="563">
        <v>366</v>
      </c>
      <c r="E64" s="563">
        <v>369</v>
      </c>
      <c r="F64" s="563">
        <v>370</v>
      </c>
      <c r="G64" s="563">
        <v>374</v>
      </c>
      <c r="H64" s="563">
        <v>376</v>
      </c>
      <c r="I64" s="563">
        <v>379</v>
      </c>
      <c r="J64" s="563">
        <v>381</v>
      </c>
      <c r="K64" s="563">
        <v>383</v>
      </c>
      <c r="L64" s="563">
        <v>386</v>
      </c>
      <c r="M64" s="563">
        <v>388</v>
      </c>
      <c r="N64" s="563">
        <v>390</v>
      </c>
      <c r="O64" s="563">
        <v>392</v>
      </c>
      <c r="P64" s="563">
        <v>394</v>
      </c>
      <c r="Q64" s="563">
        <v>395</v>
      </c>
      <c r="R64" s="563">
        <v>397</v>
      </c>
      <c r="S64" s="563">
        <v>398</v>
      </c>
      <c r="T64" s="563">
        <v>401</v>
      </c>
      <c r="U64" s="563">
        <v>403</v>
      </c>
      <c r="V64" s="563">
        <v>404</v>
      </c>
      <c r="W64" s="563">
        <v>406</v>
      </c>
      <c r="X64" s="563">
        <v>408</v>
      </c>
      <c r="Y64" s="563">
        <v>409</v>
      </c>
      <c r="Z64" s="564">
        <v>411</v>
      </c>
    </row>
    <row r="65" spans="1:26">
      <c r="A65" s="562">
        <v>0.8</v>
      </c>
      <c r="B65" s="563">
        <v>379</v>
      </c>
      <c r="C65" s="563">
        <v>382</v>
      </c>
      <c r="D65" s="563">
        <v>385</v>
      </c>
      <c r="E65" s="563">
        <v>387</v>
      </c>
      <c r="F65" s="563">
        <v>389</v>
      </c>
      <c r="G65" s="563">
        <v>392</v>
      </c>
      <c r="H65" s="563">
        <v>394</v>
      </c>
      <c r="I65" s="563">
        <v>396</v>
      </c>
      <c r="J65" s="563">
        <v>398</v>
      </c>
      <c r="K65" s="563">
        <v>401</v>
      </c>
      <c r="L65" s="563">
        <v>403</v>
      </c>
      <c r="M65" s="563">
        <v>405</v>
      </c>
      <c r="N65" s="563">
        <v>407</v>
      </c>
      <c r="O65" s="563">
        <v>408</v>
      </c>
      <c r="P65" s="563">
        <v>410</v>
      </c>
      <c r="Q65" s="563">
        <v>412</v>
      </c>
      <c r="R65" s="563">
        <v>413</v>
      </c>
      <c r="S65" s="563">
        <v>414</v>
      </c>
      <c r="T65" s="563">
        <v>417</v>
      </c>
      <c r="U65" s="563">
        <v>418</v>
      </c>
      <c r="V65" s="563">
        <v>420</v>
      </c>
      <c r="W65" s="563">
        <v>421</v>
      </c>
      <c r="X65" s="563">
        <v>423</v>
      </c>
      <c r="Y65" s="563">
        <v>424</v>
      </c>
      <c r="Z65" s="564">
        <v>426</v>
      </c>
    </row>
    <row r="66" spans="1:26">
      <c r="A66" s="562">
        <v>0.85</v>
      </c>
      <c r="B66" s="563">
        <v>398</v>
      </c>
      <c r="C66" s="563">
        <v>400</v>
      </c>
      <c r="D66" s="563">
        <v>403</v>
      </c>
      <c r="E66" s="563">
        <v>405</v>
      </c>
      <c r="F66" s="563">
        <v>407</v>
      </c>
      <c r="G66" s="563">
        <v>409</v>
      </c>
      <c r="H66" s="563">
        <v>411</v>
      </c>
      <c r="I66" s="563">
        <v>413</v>
      </c>
      <c r="J66" s="563">
        <v>415</v>
      </c>
      <c r="K66" s="563">
        <v>417</v>
      </c>
      <c r="L66" s="563">
        <v>419</v>
      </c>
      <c r="M66" s="563">
        <v>421</v>
      </c>
      <c r="N66" s="563">
        <v>423</v>
      </c>
      <c r="O66" s="563">
        <v>425</v>
      </c>
      <c r="P66" s="563">
        <v>426</v>
      </c>
      <c r="Q66" s="563">
        <v>427</v>
      </c>
      <c r="R66" s="563">
        <v>429</v>
      </c>
      <c r="S66" s="563">
        <v>430</v>
      </c>
      <c r="T66" s="563">
        <v>432</v>
      </c>
      <c r="U66" s="563">
        <v>434</v>
      </c>
      <c r="V66" s="563">
        <v>435</v>
      </c>
      <c r="W66" s="563">
        <v>436</v>
      </c>
      <c r="X66" s="563">
        <v>438</v>
      </c>
      <c r="Y66" s="563">
        <v>439</v>
      </c>
      <c r="Z66" s="564">
        <v>440</v>
      </c>
    </row>
    <row r="67" spans="1:26">
      <c r="A67" s="562">
        <v>0.9</v>
      </c>
      <c r="B67" s="563">
        <v>415</v>
      </c>
      <c r="C67" s="563">
        <v>418</v>
      </c>
      <c r="D67" s="563">
        <v>420</v>
      </c>
      <c r="E67" s="563">
        <v>422</v>
      </c>
      <c r="F67" s="563">
        <v>424</v>
      </c>
      <c r="G67" s="563">
        <v>46</v>
      </c>
      <c r="H67" s="563">
        <v>428</v>
      </c>
      <c r="I67" s="563">
        <v>430</v>
      </c>
      <c r="J67" s="563">
        <v>432</v>
      </c>
      <c r="K67" s="563">
        <v>434</v>
      </c>
      <c r="L67" s="563">
        <v>435</v>
      </c>
      <c r="M67" s="563">
        <v>437</v>
      </c>
      <c r="N67" s="563">
        <v>439</v>
      </c>
      <c r="O67" s="563">
        <v>440</v>
      </c>
      <c r="P67" s="563">
        <v>442</v>
      </c>
      <c r="Q67" s="563">
        <v>443</v>
      </c>
      <c r="R67" s="563">
        <v>444</v>
      </c>
      <c r="S67" s="563">
        <v>445</v>
      </c>
      <c r="T67" s="563">
        <v>447</v>
      </c>
      <c r="U67" s="563">
        <v>449</v>
      </c>
      <c r="V67" s="563">
        <v>450</v>
      </c>
      <c r="W67" s="563">
        <v>451</v>
      </c>
      <c r="X67" s="563">
        <v>452</v>
      </c>
      <c r="Y67" s="563">
        <v>454</v>
      </c>
      <c r="Z67" s="564">
        <v>455</v>
      </c>
    </row>
    <row r="68" spans="1:26">
      <c r="A68" s="562">
        <v>0.95</v>
      </c>
      <c r="B68" s="563">
        <v>432</v>
      </c>
      <c r="C68" s="563">
        <v>435</v>
      </c>
      <c r="D68" s="563">
        <v>437</v>
      </c>
      <c r="E68" s="563">
        <v>438</v>
      </c>
      <c r="F68" s="563">
        <v>440</v>
      </c>
      <c r="G68" s="563">
        <v>442</v>
      </c>
      <c r="H68" s="563">
        <v>444</v>
      </c>
      <c r="I68" s="563">
        <v>446</v>
      </c>
      <c r="J68" s="563">
        <v>448</v>
      </c>
      <c r="K68" s="563">
        <v>449</v>
      </c>
      <c r="L68" s="563">
        <v>451</v>
      </c>
      <c r="M68" s="563">
        <v>453</v>
      </c>
      <c r="N68" s="563">
        <v>454</v>
      </c>
      <c r="O68" s="563">
        <v>455</v>
      </c>
      <c r="P68" s="563">
        <v>457</v>
      </c>
      <c r="Q68" s="563">
        <v>458</v>
      </c>
      <c r="R68" s="563">
        <v>459</v>
      </c>
      <c r="S68" s="563">
        <v>460</v>
      </c>
      <c r="T68" s="563">
        <v>462</v>
      </c>
      <c r="U68" s="563">
        <v>463</v>
      </c>
      <c r="V68" s="563">
        <v>464</v>
      </c>
      <c r="W68" s="563">
        <v>465</v>
      </c>
      <c r="X68" s="563">
        <v>467</v>
      </c>
      <c r="Y68" s="563">
        <v>468</v>
      </c>
      <c r="Z68" s="564">
        <v>469</v>
      </c>
    </row>
    <row r="69" spans="1:26" ht="16.5" thickBot="1">
      <c r="A69" s="565">
        <v>1</v>
      </c>
      <c r="B69" s="566">
        <v>448</v>
      </c>
      <c r="C69" s="566">
        <v>451</v>
      </c>
      <c r="D69" s="566">
        <v>453</v>
      </c>
      <c r="E69" s="566">
        <v>454</v>
      </c>
      <c r="F69" s="566">
        <v>456</v>
      </c>
      <c r="G69" s="566">
        <v>458</v>
      </c>
      <c r="H69" s="566">
        <v>460</v>
      </c>
      <c r="I69" s="566">
        <v>461</v>
      </c>
      <c r="J69" s="566">
        <v>463</v>
      </c>
      <c r="K69" s="566">
        <v>465</v>
      </c>
      <c r="L69" s="566">
        <v>466</v>
      </c>
      <c r="M69" s="566">
        <v>467</v>
      </c>
      <c r="N69" s="566">
        <v>469</v>
      </c>
      <c r="O69" s="566">
        <v>470</v>
      </c>
      <c r="P69" s="566">
        <v>471</v>
      </c>
      <c r="Q69" s="566">
        <v>472</v>
      </c>
      <c r="R69" s="566">
        <v>474</v>
      </c>
      <c r="S69" s="566">
        <v>475</v>
      </c>
      <c r="T69" s="566">
        <v>476</v>
      </c>
      <c r="U69" s="566">
        <v>477</v>
      </c>
      <c r="V69" s="566">
        <v>478</v>
      </c>
      <c r="W69" s="566">
        <v>479</v>
      </c>
      <c r="X69" s="566">
        <v>480</v>
      </c>
      <c r="Y69" s="566">
        <v>481</v>
      </c>
      <c r="Z69" s="567">
        <v>482</v>
      </c>
    </row>
    <row r="70" spans="1:26" ht="16.5" thickTop="1"/>
    <row r="71" spans="1:26">
      <c r="A71" t="s">
        <v>657</v>
      </c>
      <c r="C71" t="s">
        <v>658</v>
      </c>
      <c r="T71" t="s">
        <v>659</v>
      </c>
    </row>
    <row r="72" spans="1:26">
      <c r="A72" t="s">
        <v>405</v>
      </c>
      <c r="B72" t="s">
        <v>240</v>
      </c>
      <c r="C72" t="s">
        <v>660</v>
      </c>
      <c r="D72" t="s">
        <v>311</v>
      </c>
      <c r="E72" t="s">
        <v>312</v>
      </c>
      <c r="G72" t="s">
        <v>405</v>
      </c>
      <c r="H72" t="s">
        <v>240</v>
      </c>
      <c r="I72" t="s">
        <v>660</v>
      </c>
      <c r="J72" t="s">
        <v>311</v>
      </c>
      <c r="K72" t="s">
        <v>312</v>
      </c>
      <c r="M72" t="s">
        <v>405</v>
      </c>
      <c r="N72" t="s">
        <v>240</v>
      </c>
      <c r="O72" t="s">
        <v>660</v>
      </c>
      <c r="P72" t="s">
        <v>311</v>
      </c>
      <c r="Q72" t="s">
        <v>312</v>
      </c>
      <c r="U72" t="s">
        <v>661</v>
      </c>
      <c r="W72" t="s">
        <v>662</v>
      </c>
    </row>
    <row r="73" spans="1:26">
      <c r="A73" t="str">
        <f>Sheet1!P326</f>
        <v/>
      </c>
      <c r="B73">
        <v>24</v>
      </c>
      <c r="C73">
        <v>576</v>
      </c>
      <c r="D73" s="568" t="str">
        <f>Sheet1!W326</f>
        <v/>
      </c>
      <c r="E73" s="568" t="str">
        <f>Sheet1!X326</f>
        <v/>
      </c>
      <c r="G73" t="str">
        <f>Sheet1!P337</f>
        <v/>
      </c>
      <c r="H73">
        <v>28</v>
      </c>
      <c r="I73">
        <v>784</v>
      </c>
      <c r="J73" t="str">
        <f>Sheet1!W337</f>
        <v/>
      </c>
      <c r="K73" s="568" t="str">
        <f>Sheet1!X337</f>
        <v/>
      </c>
      <c r="M73" t="str">
        <f>Sheet1!P347</f>
        <v/>
      </c>
      <c r="N73">
        <v>28</v>
      </c>
      <c r="O73">
        <v>784</v>
      </c>
      <c r="P73" t="str">
        <f>Sheet1!W347</f>
        <v/>
      </c>
      <c r="Q73" s="568" t="str">
        <f>Sheet1!X347</f>
        <v/>
      </c>
      <c r="T73" t="s">
        <v>158</v>
      </c>
      <c r="U73" t="s">
        <v>664</v>
      </c>
      <c r="V73" t="s">
        <v>665</v>
      </c>
      <c r="W73" t="s">
        <v>664</v>
      </c>
      <c r="X73" t="s">
        <v>665</v>
      </c>
      <c r="Y73" t="s">
        <v>666</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663</v>
      </c>
      <c r="U74" t="s">
        <v>663</v>
      </c>
      <c r="V74" t="s">
        <v>663</v>
      </c>
      <c r="W74" t="s">
        <v>663</v>
      </c>
      <c r="X74" t="s">
        <v>663</v>
      </c>
      <c r="Y74" t="s">
        <v>663</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663</v>
      </c>
      <c r="U75" t="s">
        <v>663</v>
      </c>
      <c r="V75" t="s">
        <v>663</v>
      </c>
      <c r="W75" t="s">
        <v>663</v>
      </c>
      <c r="X75" t="s">
        <v>663</v>
      </c>
      <c r="Y75" t="s">
        <v>663</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663</v>
      </c>
      <c r="U76" t="s">
        <v>663</v>
      </c>
      <c r="V76" t="s">
        <v>663</v>
      </c>
      <c r="W76" t="s">
        <v>663</v>
      </c>
      <c r="X76" t="s">
        <v>663</v>
      </c>
      <c r="Y76" t="s">
        <v>663</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663</v>
      </c>
      <c r="U77" t="s">
        <v>663</v>
      </c>
      <c r="V77" t="s">
        <v>663</v>
      </c>
      <c r="W77" t="s">
        <v>663</v>
      </c>
      <c r="X77" t="s">
        <v>663</v>
      </c>
      <c r="Y77" t="s">
        <v>663</v>
      </c>
    </row>
    <row r="78" spans="1:26">
      <c r="B78">
        <v>32</v>
      </c>
      <c r="C78">
        <v>1024</v>
      </c>
      <c r="D78" t="str">
        <f>Sheet1!W331</f>
        <v/>
      </c>
      <c r="E78" t="str">
        <f>Sheet1!X331</f>
        <v/>
      </c>
      <c r="H78">
        <v>38</v>
      </c>
      <c r="I78">
        <v>1444</v>
      </c>
      <c r="J78" t="str">
        <f>Sheet1!W342</f>
        <v/>
      </c>
      <c r="K78" t="str">
        <f>Sheet1!X342</f>
        <v/>
      </c>
      <c r="O78" t="s">
        <v>667</v>
      </c>
      <c r="P78" t="e">
        <f>SLOPE(P73:P77,O73:O77)</f>
        <v>#DIV/0!</v>
      </c>
      <c r="Q78" t="e">
        <f>SLOPE(Q73:Q77,O73:O77)</f>
        <v>#DIV/0!</v>
      </c>
      <c r="T78" t="s">
        <v>663</v>
      </c>
      <c r="U78" t="s">
        <v>663</v>
      </c>
      <c r="V78" t="s">
        <v>663</v>
      </c>
      <c r="W78" t="s">
        <v>663</v>
      </c>
      <c r="X78" t="s">
        <v>663</v>
      </c>
      <c r="Y78" t="s">
        <v>663</v>
      </c>
    </row>
    <row r="79" spans="1:26">
      <c r="B79">
        <v>34</v>
      </c>
      <c r="C79">
        <v>1156</v>
      </c>
      <c r="D79" t="str">
        <f>Sheet1!W332</f>
        <v/>
      </c>
      <c r="E79" t="str">
        <f>Sheet1!X332</f>
        <v/>
      </c>
      <c r="H79" t="s">
        <v>663</v>
      </c>
      <c r="I79" t="s">
        <v>667</v>
      </c>
      <c r="J79" t="e">
        <f>SLOPE(J73:J78,I73:I78)</f>
        <v>#DIV/0!</v>
      </c>
      <c r="K79" t="e">
        <f>SLOPE(K73:K78,I73:I78)</f>
        <v>#DIV/0!</v>
      </c>
      <c r="O79" t="s">
        <v>668</v>
      </c>
      <c r="P79" t="e">
        <f>INTERCEPT(P73:P77,O73:O77)</f>
        <v>#DIV/0!</v>
      </c>
      <c r="Q79" t="e">
        <f>INTERCEPT(Q73:Q77,O73:O77)</f>
        <v>#DIV/0!</v>
      </c>
      <c r="T79" t="s">
        <v>663</v>
      </c>
      <c r="U79" t="s">
        <v>663</v>
      </c>
      <c r="V79" t="s">
        <v>663</v>
      </c>
      <c r="W79" t="s">
        <v>663</v>
      </c>
      <c r="X79" t="s">
        <v>663</v>
      </c>
      <c r="Y79" t="s">
        <v>663</v>
      </c>
    </row>
    <row r="80" spans="1:26">
      <c r="C80" t="s">
        <v>667</v>
      </c>
      <c r="D80" t="e">
        <f>SLOPE(D73:D79,C73:C79)</f>
        <v>#DIV/0!</v>
      </c>
      <c r="E80" t="e">
        <f>SLOPE(E73:E79,C73:C79)</f>
        <v>#DIV/0!</v>
      </c>
      <c r="I80" t="s">
        <v>668</v>
      </c>
      <c r="J80" t="e">
        <f>INTERCEPT(J73:J78,I73:I78)</f>
        <v>#DIV/0!</v>
      </c>
      <c r="K80" t="e">
        <f>INTERCEPT(K73:K78,I73:I78)</f>
        <v>#DIV/0!</v>
      </c>
      <c r="T80" t="s">
        <v>663</v>
      </c>
      <c r="U80" t="s">
        <v>663</v>
      </c>
      <c r="V80" t="s">
        <v>663</v>
      </c>
      <c r="W80" t="s">
        <v>663</v>
      </c>
      <c r="X80" t="s">
        <v>663</v>
      </c>
      <c r="Y80" t="s">
        <v>663</v>
      </c>
    </row>
    <row r="81" spans="1:25">
      <c r="C81" t="s">
        <v>668</v>
      </c>
      <c r="D81" t="e">
        <f>INTERCEPT(D73:D79,C73:C79)</f>
        <v>#DIV/0!</v>
      </c>
      <c r="E81" t="e">
        <f>INTERCEPT(E73:E79,C73:C79)</f>
        <v>#DIV/0!</v>
      </c>
      <c r="T81" t="s">
        <v>663</v>
      </c>
      <c r="U81" t="s">
        <v>663</v>
      </c>
      <c r="V81" t="s">
        <v>663</v>
      </c>
      <c r="W81" t="s">
        <v>663</v>
      </c>
      <c r="X81" t="s">
        <v>663</v>
      </c>
      <c r="Y81" t="s">
        <v>663</v>
      </c>
    </row>
    <row r="82" spans="1:25">
      <c r="T82" t="s">
        <v>663</v>
      </c>
      <c r="U82" t="s">
        <v>663</v>
      </c>
      <c r="V82" t="s">
        <v>663</v>
      </c>
      <c r="W82" t="s">
        <v>663</v>
      </c>
      <c r="X82" t="s">
        <v>663</v>
      </c>
      <c r="Y82" t="s">
        <v>663</v>
      </c>
    </row>
    <row r="83" spans="1:25">
      <c r="A83" t="s">
        <v>346</v>
      </c>
      <c r="T83" t="s">
        <v>663</v>
      </c>
      <c r="U83" t="s">
        <v>663</v>
      </c>
      <c r="V83" t="s">
        <v>663</v>
      </c>
      <c r="W83" t="s">
        <v>663</v>
      </c>
      <c r="X83" t="s">
        <v>663</v>
      </c>
      <c r="Y83" t="s">
        <v>663</v>
      </c>
    </row>
    <row r="84" spans="1:25">
      <c r="A84" t="s">
        <v>405</v>
      </c>
      <c r="B84" t="s">
        <v>240</v>
      </c>
      <c r="C84" t="s">
        <v>342</v>
      </c>
      <c r="D84" t="s">
        <v>405</v>
      </c>
      <c r="E84" t="s">
        <v>240</v>
      </c>
      <c r="F84" t="s">
        <v>342</v>
      </c>
      <c r="G84" t="s">
        <v>405</v>
      </c>
      <c r="H84" t="s">
        <v>240</v>
      </c>
      <c r="I84" t="s">
        <v>342</v>
      </c>
      <c r="T84" t="s">
        <v>663</v>
      </c>
      <c r="U84" t="s">
        <v>663</v>
      </c>
      <c r="V84" t="s">
        <v>663</v>
      </c>
      <c r="W84" t="s">
        <v>663</v>
      </c>
      <c r="X84" t="s">
        <v>663</v>
      </c>
      <c r="Y84" t="s">
        <v>663</v>
      </c>
    </row>
    <row r="85" spans="1:25">
      <c r="A85" t="str">
        <f>A73</f>
        <v/>
      </c>
      <c r="B85">
        <v>24</v>
      </c>
      <c r="C85" s="568" t="str">
        <f>Sheet1!Q386</f>
        <v/>
      </c>
      <c r="D85" t="str">
        <f>G73</f>
        <v/>
      </c>
      <c r="E85">
        <v>28</v>
      </c>
      <c r="F85" s="568" t="str">
        <f>Sheet1!U386</f>
        <v/>
      </c>
      <c r="G85" t="str">
        <f>M73</f>
        <v/>
      </c>
      <c r="H85">
        <v>28</v>
      </c>
      <c r="I85" s="568" t="str">
        <f>Sheet1!Q399</f>
        <v/>
      </c>
      <c r="T85" t="s">
        <v>663</v>
      </c>
      <c r="U85" t="s">
        <v>663</v>
      </c>
      <c r="V85" t="s">
        <v>663</v>
      </c>
      <c r="W85" t="s">
        <v>663</v>
      </c>
      <c r="X85" t="s">
        <v>663</v>
      </c>
      <c r="Y85" t="s">
        <v>663</v>
      </c>
    </row>
    <row r="86" spans="1:25">
      <c r="A86" t="s">
        <v>239</v>
      </c>
      <c r="B86">
        <v>25</v>
      </c>
      <c r="C86" s="568" t="str">
        <f>Sheet1!R386</f>
        <v/>
      </c>
      <c r="D86" t="s">
        <v>239</v>
      </c>
      <c r="E86">
        <v>30</v>
      </c>
      <c r="F86" s="568" t="str">
        <f>Sheet1!V386</f>
        <v/>
      </c>
      <c r="G86" t="s">
        <v>239</v>
      </c>
      <c r="H86">
        <v>30</v>
      </c>
      <c r="I86" s="568" t="str">
        <f>Sheet1!R399</f>
        <v/>
      </c>
      <c r="T86" t="s">
        <v>663</v>
      </c>
      <c r="U86" t="s">
        <v>663</v>
      </c>
      <c r="V86" t="s">
        <v>663</v>
      </c>
      <c r="W86" t="s">
        <v>663</v>
      </c>
      <c r="X86" t="s">
        <v>663</v>
      </c>
      <c r="Y86" t="s">
        <v>663</v>
      </c>
    </row>
    <row r="87" spans="1:25">
      <c r="A87" t="str">
        <f>A75</f>
        <v/>
      </c>
      <c r="B87">
        <v>28</v>
      </c>
      <c r="C87" s="568" t="str">
        <f>Sheet1!S386</f>
        <v/>
      </c>
      <c r="D87" t="str">
        <f>G75</f>
        <v/>
      </c>
      <c r="E87">
        <v>32</v>
      </c>
      <c r="F87" s="568" t="str">
        <f>Sheet1!W386</f>
        <v/>
      </c>
      <c r="G87" t="str">
        <f>M75</f>
        <v/>
      </c>
      <c r="H87">
        <v>32</v>
      </c>
      <c r="I87" s="568" t="str">
        <f>Sheet1!S399</f>
        <v/>
      </c>
      <c r="T87" t="s">
        <v>663</v>
      </c>
      <c r="U87" t="s">
        <v>663</v>
      </c>
      <c r="V87" t="s">
        <v>663</v>
      </c>
      <c r="W87" t="s">
        <v>663</v>
      </c>
      <c r="X87" t="s">
        <v>663</v>
      </c>
      <c r="Y87" t="s">
        <v>663</v>
      </c>
    </row>
    <row r="88" spans="1:25">
      <c r="B88">
        <v>32</v>
      </c>
      <c r="C88" s="568" t="str">
        <f>Sheet1!T386</f>
        <v/>
      </c>
      <c r="E88">
        <v>34</v>
      </c>
      <c r="F88" s="568" t="str">
        <f>Sheet1!X386</f>
        <v/>
      </c>
      <c r="H88">
        <v>34</v>
      </c>
      <c r="I88" s="568" t="str">
        <f>Sheet1!T399</f>
        <v/>
      </c>
      <c r="T88" t="s">
        <v>663</v>
      </c>
      <c r="U88" t="s">
        <v>663</v>
      </c>
      <c r="V88" t="s">
        <v>663</v>
      </c>
      <c r="W88" t="s">
        <v>663</v>
      </c>
      <c r="X88" t="s">
        <v>663</v>
      </c>
      <c r="Y88" t="s">
        <v>663</v>
      </c>
    </row>
    <row r="89" spans="1:25">
      <c r="B89">
        <v>34</v>
      </c>
      <c r="C89" s="568" t="e">
        <f>AVERAGE(Sheet1!AQ49:AQ50)</f>
        <v>#DIV/0!</v>
      </c>
      <c r="E89">
        <v>36</v>
      </c>
      <c r="F89" s="568">
        <f>Sheet1!AQ89</f>
        <v>0</v>
      </c>
      <c r="H89">
        <v>38</v>
      </c>
      <c r="I89" s="568" t="str">
        <f>Sheet1!U399</f>
        <v/>
      </c>
      <c r="T89" t="s">
        <v>663</v>
      </c>
      <c r="U89" t="s">
        <v>663</v>
      </c>
      <c r="V89" t="s">
        <v>663</v>
      </c>
      <c r="W89" t="s">
        <v>663</v>
      </c>
      <c r="X89" t="s">
        <v>663</v>
      </c>
      <c r="Y89" t="s">
        <v>663</v>
      </c>
    </row>
    <row r="90" spans="1:25">
      <c r="B90" t="s">
        <v>667</v>
      </c>
      <c r="C90" t="e">
        <f>SLOPE(C85:C89,B85:B89)</f>
        <v>#DIV/0!</v>
      </c>
      <c r="E90" t="s">
        <v>667</v>
      </c>
      <c r="F90" t="e">
        <f>SLOPE(F85:F89,E85:E89)</f>
        <v>#DIV/0!</v>
      </c>
      <c r="H90" t="s">
        <v>667</v>
      </c>
      <c r="I90" t="e">
        <f>SLOPE(I85:I89,H85:H89)</f>
        <v>#DIV/0!</v>
      </c>
      <c r="T90" t="s">
        <v>663</v>
      </c>
      <c r="U90" t="s">
        <v>663</v>
      </c>
      <c r="V90" t="s">
        <v>663</v>
      </c>
      <c r="W90" t="s">
        <v>663</v>
      </c>
      <c r="X90" t="s">
        <v>663</v>
      </c>
      <c r="Y90" t="s">
        <v>663</v>
      </c>
    </row>
    <row r="91" spans="1:25">
      <c r="B91" t="s">
        <v>668</v>
      </c>
      <c r="C91" t="e">
        <f>INTERCEPT(C85:C89,B85:B89)</f>
        <v>#DIV/0!</v>
      </c>
      <c r="E91" t="s">
        <v>668</v>
      </c>
      <c r="F91" t="e">
        <f>INTERCEPT(F85:F89,E85:E89)</f>
        <v>#DIV/0!</v>
      </c>
      <c r="H91" t="s">
        <v>668</v>
      </c>
      <c r="I91" t="e">
        <f>INTERCEPT(I85:I89,H85:H89)</f>
        <v>#DIV/0!</v>
      </c>
      <c r="T91" t="s">
        <v>663</v>
      </c>
      <c r="U91" t="s">
        <v>663</v>
      </c>
      <c r="V91" t="s">
        <v>663</v>
      </c>
      <c r="W91" t="s">
        <v>663</v>
      </c>
      <c r="X91" t="s">
        <v>663</v>
      </c>
      <c r="Y91" t="s">
        <v>663</v>
      </c>
    </row>
    <row r="92" spans="1:25">
      <c r="B92" t="s">
        <v>669</v>
      </c>
      <c r="C92" t="e">
        <f>RSQ(C85:C89,B85:B89)</f>
        <v>#DIV/0!</v>
      </c>
      <c r="E92" t="s">
        <v>669</v>
      </c>
      <c r="F92" t="e">
        <f>RSQ(F85:F89,E85:E89)</f>
        <v>#DIV/0!</v>
      </c>
      <c r="H92" t="s">
        <v>669</v>
      </c>
      <c r="I92" t="e">
        <f>RSQ(I85:I89,H85:H89)</f>
        <v>#DIV/0!</v>
      </c>
      <c r="T92" t="s">
        <v>663</v>
      </c>
      <c r="U92" t="s">
        <v>663</v>
      </c>
      <c r="V92" t="s">
        <v>663</v>
      </c>
      <c r="W92" t="s">
        <v>663</v>
      </c>
      <c r="X92" t="s">
        <v>663</v>
      </c>
      <c r="Y92" t="s">
        <v>663</v>
      </c>
    </row>
    <row r="93" spans="1:25">
      <c r="A93" t="s">
        <v>405</v>
      </c>
      <c r="B93" t="s">
        <v>239</v>
      </c>
      <c r="C93" t="s">
        <v>670</v>
      </c>
      <c r="E93" t="s">
        <v>671</v>
      </c>
      <c r="F93" t="s">
        <v>672</v>
      </c>
      <c r="T93" t="s">
        <v>663</v>
      </c>
      <c r="U93" t="s">
        <v>663</v>
      </c>
      <c r="V93" t="s">
        <v>663</v>
      </c>
      <c r="W93" t="s">
        <v>663</v>
      </c>
      <c r="X93" t="s">
        <v>663</v>
      </c>
      <c r="Y93" t="s">
        <v>663</v>
      </c>
    </row>
    <row r="94" spans="1:25">
      <c r="A94" t="s">
        <v>673</v>
      </c>
      <c r="B94" t="s">
        <v>673</v>
      </c>
      <c r="C94">
        <v>0.12</v>
      </c>
      <c r="F94" t="s">
        <v>674</v>
      </c>
      <c r="T94" t="s">
        <v>663</v>
      </c>
      <c r="U94" t="s">
        <v>663</v>
      </c>
      <c r="V94" t="s">
        <v>663</v>
      </c>
      <c r="W94" t="s">
        <v>663</v>
      </c>
      <c r="X94" t="s">
        <v>663</v>
      </c>
      <c r="Y94" t="s">
        <v>663</v>
      </c>
    </row>
    <row r="95" spans="1:25">
      <c r="A95" t="s">
        <v>673</v>
      </c>
      <c r="B95" t="s">
        <v>675</v>
      </c>
      <c r="C95">
        <v>0.19</v>
      </c>
      <c r="F95" t="s">
        <v>676</v>
      </c>
      <c r="T95" t="s">
        <v>663</v>
      </c>
      <c r="U95" t="s">
        <v>663</v>
      </c>
      <c r="V95" t="s">
        <v>663</v>
      </c>
      <c r="W95" t="s">
        <v>663</v>
      </c>
      <c r="X95" t="s">
        <v>663</v>
      </c>
      <c r="Y95" t="s">
        <v>663</v>
      </c>
    </row>
    <row r="96" spans="1:25">
      <c r="A96" t="s">
        <v>675</v>
      </c>
      <c r="B96" t="s">
        <v>675</v>
      </c>
      <c r="C96">
        <v>0.22</v>
      </c>
      <c r="T96" t="s">
        <v>663</v>
      </c>
      <c r="U96" t="s">
        <v>663</v>
      </c>
      <c r="V96" t="s">
        <v>663</v>
      </c>
      <c r="W96" t="s">
        <v>663</v>
      </c>
      <c r="X96" t="s">
        <v>663</v>
      </c>
      <c r="Y96" t="s">
        <v>663</v>
      </c>
    </row>
    <row r="97" spans="1:25">
      <c r="T97" t="s">
        <v>663</v>
      </c>
      <c r="U97" t="s">
        <v>663</v>
      </c>
      <c r="V97" t="s">
        <v>663</v>
      </c>
      <c r="W97" t="s">
        <v>663</v>
      </c>
      <c r="X97" t="s">
        <v>663</v>
      </c>
      <c r="Y97" t="s">
        <v>663</v>
      </c>
    </row>
    <row r="98" spans="1:25">
      <c r="A98" t="s">
        <v>677</v>
      </c>
      <c r="B98" t="e">
        <f>"DGN values (mrad/R) for "&amp;Sheet1!$T$260&amp;" kV and HVL="&amp;ROUND(Sheet1!$X$263,2)&amp;" mm Al"</f>
        <v>#VALUE!</v>
      </c>
      <c r="G98" s="637" t="s">
        <v>472</v>
      </c>
      <c r="H98" s="637"/>
      <c r="I98" s="637"/>
      <c r="T98" t="s">
        <v>663</v>
      </c>
      <c r="U98" t="s">
        <v>663</v>
      </c>
      <c r="V98" t="s">
        <v>663</v>
      </c>
      <c r="W98" t="s">
        <v>663</v>
      </c>
      <c r="X98" t="s">
        <v>663</v>
      </c>
      <c r="Y98" t="s">
        <v>663</v>
      </c>
    </row>
    <row r="99" spans="1:25">
      <c r="A99" t="s">
        <v>678</v>
      </c>
      <c r="B99" t="s">
        <v>679</v>
      </c>
      <c r="C99" t="s">
        <v>680</v>
      </c>
      <c r="D99" t="s">
        <v>664</v>
      </c>
      <c r="E99" t="s">
        <v>665</v>
      </c>
      <c r="F99" t="s">
        <v>666</v>
      </c>
      <c r="G99" t="s">
        <v>664</v>
      </c>
      <c r="H99" t="s">
        <v>665</v>
      </c>
      <c r="I99" t="s">
        <v>666</v>
      </c>
      <c r="T99" t="s">
        <v>663</v>
      </c>
      <c r="U99" t="s">
        <v>663</v>
      </c>
      <c r="V99" t="s">
        <v>663</v>
      </c>
      <c r="W99" t="s">
        <v>663</v>
      </c>
      <c r="X99" t="s">
        <v>663</v>
      </c>
      <c r="Y99" t="s">
        <v>663</v>
      </c>
    </row>
    <row r="100" spans="1:25">
      <c r="A100" t="e">
        <f>IF(ISERR(Sheet1!$T$260),"TBD",VLOOKUP(Sheet1!$X$263,A3:J23,MATCH(Sheet1!$T$260,A3:J3,0)))</f>
        <v>#N/A</v>
      </c>
      <c r="B100" t="e">
        <f>IF(ISERR(Sheet1!$T$260),"TBD",VLOOKUP(Sheet1!$X$263,K3:T23,MATCH(Sheet1!$T$260,K3:T3,0)))</f>
        <v>#N/A</v>
      </c>
      <c r="C100" t="e">
        <f>IF(ISERR(Sheet1!$T$260),"TBD",VLOOKUP(Sheet1!$X$263,U3:AD23,MATCH(Sheet1!$T$260,U3:AD3,0)))</f>
        <v>#N/A</v>
      </c>
      <c r="D100" t="e">
        <f>IF(ISERR(Sheet1!$X$263),"TBD",VLOOKUP(Sheet1!$X$263,A27:M48,MATCH(Sheet1!$T$260,A27:M27,0)))</f>
        <v>#N/A</v>
      </c>
      <c r="E100" t="e">
        <f>IF(ISERR(Sheet1!$X$263),"TBD",VLOOKUP(Sheet1!$X$263,N27:AA48,MATCH(Sheet1!$T$260,N27:AA27,0)))</f>
        <v>#N/A</v>
      </c>
      <c r="F100" t="e">
        <f>IF(ISERR(Sheet1!$X$278),"TBD",VLOOKUP(Sheet1!$X$278,A52:Z69,MATCH(Sheet1!$T$275,A52:Z52,0)))</f>
        <v>#N/A</v>
      </c>
      <c r="G100" t="e">
        <f>IF(ISERR(Sheet1!$X$298),"TBD",VLOOKUP(Sheet1!$X$298,A27:M48,MATCH(Sheet1!$T$295,A27:M27,0)))</f>
        <v>#N/A</v>
      </c>
      <c r="H100" t="e">
        <f>IF(ISERR(Sheet1!$X$298),"TBD",VLOOKUP(Sheet1!$X$298,N27:AA48,MATCH(Sheet1!$T$295,N27:AA27,0)))</f>
        <v>#N/A</v>
      </c>
      <c r="I100" t="e">
        <f>IF(ISERR(Sheet1!$X$310),"TBD",VLOOKUP(Sheet1!$X$310,A52:Z69,MATCH(Sheet1!$T$307,A52:Z52,0)))</f>
        <v>#N/A</v>
      </c>
      <c r="T100" t="s">
        <v>663</v>
      </c>
      <c r="U100" t="s">
        <v>663</v>
      </c>
      <c r="V100" t="s">
        <v>663</v>
      </c>
      <c r="W100" t="s">
        <v>663</v>
      </c>
      <c r="X100" t="s">
        <v>663</v>
      </c>
      <c r="Y100" t="s">
        <v>663</v>
      </c>
    </row>
    <row r="101" spans="1:25">
      <c r="T101" t="s">
        <v>663</v>
      </c>
      <c r="U101" t="s">
        <v>663</v>
      </c>
      <c r="V101" t="s">
        <v>663</v>
      </c>
      <c r="W101" t="s">
        <v>663</v>
      </c>
      <c r="X101" t="s">
        <v>663</v>
      </c>
      <c r="Y101" t="s">
        <v>663</v>
      </c>
    </row>
    <row r="102" spans="1:25">
      <c r="A102" t="s">
        <v>681</v>
      </c>
      <c r="T102" t="s">
        <v>663</v>
      </c>
      <c r="U102" t="s">
        <v>663</v>
      </c>
      <c r="V102" t="s">
        <v>663</v>
      </c>
      <c r="W102" t="s">
        <v>663</v>
      </c>
      <c r="X102" t="s">
        <v>663</v>
      </c>
      <c r="Y102" t="s">
        <v>663</v>
      </c>
    </row>
    <row r="103" spans="1:25">
      <c r="B103" t="s">
        <v>240</v>
      </c>
      <c r="D103" t="s">
        <v>682</v>
      </c>
      <c r="E103" t="s">
        <v>683</v>
      </c>
      <c r="F103" t="s">
        <v>660</v>
      </c>
      <c r="G103" t="s">
        <v>684</v>
      </c>
      <c r="H103" t="s">
        <v>685</v>
      </c>
      <c r="I103" t="s">
        <v>686</v>
      </c>
      <c r="J103" t="s">
        <v>687</v>
      </c>
      <c r="T103" t="s">
        <v>663</v>
      </c>
      <c r="U103" t="s">
        <v>663</v>
      </c>
      <c r="V103" t="s">
        <v>663</v>
      </c>
      <c r="W103" t="s">
        <v>663</v>
      </c>
      <c r="X103" t="s">
        <v>663</v>
      </c>
      <c r="Y103" t="s">
        <v>663</v>
      </c>
    </row>
    <row r="104" spans="1:25">
      <c r="A104" t="s">
        <v>664</v>
      </c>
      <c r="B104" t="s">
        <v>688</v>
      </c>
      <c r="C104">
        <v>27.585999999999999</v>
      </c>
      <c r="D104">
        <v>-8375.0727645925508</v>
      </c>
      <c r="E104">
        <v>975.92543560432796</v>
      </c>
      <c r="F104">
        <v>-37.913729682039403</v>
      </c>
      <c r="G104">
        <v>0.49086583472609402</v>
      </c>
      <c r="H104">
        <v>0</v>
      </c>
      <c r="I104">
        <v>0</v>
      </c>
      <c r="J104">
        <v>0</v>
      </c>
      <c r="T104" t="s">
        <v>663</v>
      </c>
      <c r="U104" t="s">
        <v>663</v>
      </c>
      <c r="V104" t="s">
        <v>663</v>
      </c>
      <c r="W104" t="s">
        <v>663</v>
      </c>
      <c r="X104" t="s">
        <v>663</v>
      </c>
      <c r="Y104" t="s">
        <v>663</v>
      </c>
    </row>
    <row r="105" spans="1:25">
      <c r="B105" t="s">
        <v>689</v>
      </c>
      <c r="C105">
        <v>27.585999999999999</v>
      </c>
      <c r="D105">
        <v>-9984.6167916494396</v>
      </c>
      <c r="E105">
        <v>1436.52454571413</v>
      </c>
      <c r="F105">
        <v>-82.505102185254898</v>
      </c>
      <c r="G105">
        <v>2.36559081763837</v>
      </c>
      <c r="H105">
        <v>-3.38672433779705E-2</v>
      </c>
      <c r="I105">
        <v>1.93686920423126E-4</v>
      </c>
      <c r="J105">
        <v>0</v>
      </c>
      <c r="T105" t="s">
        <v>663</v>
      </c>
      <c r="U105" t="s">
        <v>663</v>
      </c>
      <c r="V105" t="s">
        <v>663</v>
      </c>
      <c r="W105" t="s">
        <v>663</v>
      </c>
      <c r="X105" t="s">
        <v>663</v>
      </c>
      <c r="Y105" t="s">
        <v>663</v>
      </c>
    </row>
    <row r="106" spans="1:25">
      <c r="C106" t="s">
        <v>632</v>
      </c>
      <c r="T106" t="s">
        <v>663</v>
      </c>
      <c r="U106" t="s">
        <v>663</v>
      </c>
      <c r="V106" t="s">
        <v>663</v>
      </c>
      <c r="W106" t="s">
        <v>663</v>
      </c>
      <c r="X106" t="s">
        <v>663</v>
      </c>
      <c r="Y106" t="s">
        <v>663</v>
      </c>
    </row>
    <row r="107" spans="1:25">
      <c r="C107" t="s">
        <v>633</v>
      </c>
      <c r="T107" t="s">
        <v>663</v>
      </c>
      <c r="U107" t="s">
        <v>663</v>
      </c>
      <c r="V107" t="s">
        <v>663</v>
      </c>
      <c r="W107" t="s">
        <v>663</v>
      </c>
      <c r="X107" t="s">
        <v>663</v>
      </c>
      <c r="Y107" t="s">
        <v>663</v>
      </c>
    </row>
    <row r="108" spans="1:25">
      <c r="B108" t="s">
        <v>240</v>
      </c>
      <c r="D108" t="s">
        <v>682</v>
      </c>
      <c r="E108" t="s">
        <v>683</v>
      </c>
      <c r="F108" t="s">
        <v>660</v>
      </c>
      <c r="G108" t="s">
        <v>684</v>
      </c>
      <c r="H108" t="s">
        <v>685</v>
      </c>
      <c r="I108" t="s">
        <v>686</v>
      </c>
      <c r="J108" t="s">
        <v>687</v>
      </c>
      <c r="T108" t="s">
        <v>663</v>
      </c>
      <c r="U108" t="s">
        <v>663</v>
      </c>
      <c r="V108" t="s">
        <v>663</v>
      </c>
      <c r="W108" t="s">
        <v>663</v>
      </c>
      <c r="X108" t="s">
        <v>663</v>
      </c>
      <c r="Y108" t="s">
        <v>663</v>
      </c>
    </row>
    <row r="109" spans="1:25">
      <c r="A109" t="s">
        <v>665</v>
      </c>
      <c r="B109" t="s">
        <v>688</v>
      </c>
      <c r="C109">
        <v>30.1</v>
      </c>
      <c r="D109">
        <v>-540847.69550077303</v>
      </c>
      <c r="E109">
        <v>100186.23364273099</v>
      </c>
      <c r="F109">
        <v>-7418.4790179812599</v>
      </c>
      <c r="G109">
        <v>274.47660929577501</v>
      </c>
      <c r="H109">
        <v>-5.07436954359087</v>
      </c>
      <c r="I109">
        <v>3.7500574787580898E-2</v>
      </c>
      <c r="J109">
        <v>0</v>
      </c>
      <c r="T109" t="s">
        <v>663</v>
      </c>
      <c r="U109" t="s">
        <v>663</v>
      </c>
      <c r="V109" t="s">
        <v>663</v>
      </c>
      <c r="W109" t="s">
        <v>663</v>
      </c>
      <c r="X109" t="s">
        <v>663</v>
      </c>
      <c r="Y109" t="s">
        <v>663</v>
      </c>
    </row>
    <row r="110" spans="1:25">
      <c r="B110" t="s">
        <v>689</v>
      </c>
      <c r="C110">
        <v>30.1</v>
      </c>
      <c r="D110">
        <v>-11057.773936199201</v>
      </c>
      <c r="E110">
        <v>1297.2285673766901</v>
      </c>
      <c r="F110">
        <v>-56.989188989725697</v>
      </c>
      <c r="G110">
        <v>1.1115828564217201</v>
      </c>
      <c r="H110">
        <v>-8.1233997365129599E-3</v>
      </c>
      <c r="I110">
        <v>0</v>
      </c>
      <c r="J110">
        <v>0</v>
      </c>
      <c r="T110" t="s">
        <v>663</v>
      </c>
      <c r="U110" t="s">
        <v>663</v>
      </c>
      <c r="V110" t="s">
        <v>663</v>
      </c>
      <c r="W110" t="s">
        <v>663</v>
      </c>
      <c r="X110" t="s">
        <v>663</v>
      </c>
      <c r="Y110" t="s">
        <v>663</v>
      </c>
    </row>
    <row r="111" spans="1:25">
      <c r="C111" t="s">
        <v>637</v>
      </c>
      <c r="T111" t="s">
        <v>663</v>
      </c>
      <c r="U111" t="s">
        <v>663</v>
      </c>
      <c r="V111" t="s">
        <v>663</v>
      </c>
      <c r="W111" t="s">
        <v>663</v>
      </c>
      <c r="X111" t="s">
        <v>663</v>
      </c>
      <c r="Y111" t="s">
        <v>663</v>
      </c>
    </row>
    <row r="112" spans="1:25">
      <c r="C112" t="s">
        <v>638</v>
      </c>
      <c r="T112" t="s">
        <v>663</v>
      </c>
      <c r="U112" t="s">
        <v>663</v>
      </c>
      <c r="V112" t="s">
        <v>663</v>
      </c>
      <c r="W112" t="s">
        <v>663</v>
      </c>
      <c r="X112" t="s">
        <v>663</v>
      </c>
      <c r="Y112" t="s">
        <v>663</v>
      </c>
    </row>
    <row r="113" spans="1:25">
      <c r="T113" t="s">
        <v>663</v>
      </c>
      <c r="U113" t="s">
        <v>663</v>
      </c>
      <c r="V113" t="s">
        <v>663</v>
      </c>
      <c r="W113" t="s">
        <v>663</v>
      </c>
      <c r="X113" t="s">
        <v>663</v>
      </c>
      <c r="Y113" t="s">
        <v>663</v>
      </c>
    </row>
    <row r="114" spans="1:25">
      <c r="A114" t="s">
        <v>690</v>
      </c>
      <c r="K114" t="s">
        <v>691</v>
      </c>
      <c r="T114" t="s">
        <v>663</v>
      </c>
      <c r="U114" t="s">
        <v>663</v>
      </c>
      <c r="V114" t="s">
        <v>663</v>
      </c>
      <c r="W114" t="s">
        <v>663</v>
      </c>
      <c r="X114" t="s">
        <v>663</v>
      </c>
      <c r="Y114" t="s">
        <v>663</v>
      </c>
    </row>
    <row r="115" spans="1:25">
      <c r="B115" t="s">
        <v>240</v>
      </c>
      <c r="D115" t="s">
        <v>682</v>
      </c>
      <c r="E115" t="s">
        <v>683</v>
      </c>
      <c r="F115" t="s">
        <v>660</v>
      </c>
      <c r="G115" t="s">
        <v>684</v>
      </c>
      <c r="H115" t="s">
        <v>685</v>
      </c>
      <c r="K115" t="s">
        <v>692</v>
      </c>
      <c r="N115" t="s">
        <v>693</v>
      </c>
      <c r="T115" t="s">
        <v>663</v>
      </c>
      <c r="U115" t="s">
        <v>663</v>
      </c>
      <c r="V115" t="s">
        <v>663</v>
      </c>
      <c r="W115" t="s">
        <v>663</v>
      </c>
      <c r="X115" t="s">
        <v>663</v>
      </c>
      <c r="Y115" t="s">
        <v>663</v>
      </c>
    </row>
    <row r="116" spans="1:25">
      <c r="A116" t="s">
        <v>664</v>
      </c>
      <c r="B116" t="s">
        <v>688</v>
      </c>
      <c r="C116">
        <v>26.9</v>
      </c>
      <c r="D116">
        <v>138.88667000000001</v>
      </c>
      <c r="E116">
        <v>-10.72639</v>
      </c>
      <c r="F116">
        <v>0.26216</v>
      </c>
      <c r="G116">
        <v>-8.1999999999999998E-4</v>
      </c>
      <c r="K116" t="s">
        <v>240</v>
      </c>
      <c r="L116" t="s">
        <v>694</v>
      </c>
      <c r="M116" t="s">
        <v>695</v>
      </c>
      <c r="N116" t="s">
        <v>240</v>
      </c>
      <c r="O116" t="s">
        <v>694</v>
      </c>
      <c r="P116" t="s">
        <v>695</v>
      </c>
      <c r="T116" t="s">
        <v>663</v>
      </c>
      <c r="U116" t="s">
        <v>663</v>
      </c>
      <c r="V116" t="s">
        <v>663</v>
      </c>
      <c r="W116" t="s">
        <v>663</v>
      </c>
      <c r="X116" t="s">
        <v>663</v>
      </c>
      <c r="Y116" t="s">
        <v>663</v>
      </c>
    </row>
    <row r="117" spans="1:25">
      <c r="B117" t="s">
        <v>689</v>
      </c>
      <c r="C117">
        <v>26.9</v>
      </c>
      <c r="D117">
        <v>-5009.7751651999997</v>
      </c>
      <c r="E117">
        <v>605.73200599999996</v>
      </c>
      <c r="F117">
        <v>-27.3018617</v>
      </c>
      <c r="G117">
        <v>0.54671139999999996</v>
      </c>
      <c r="H117">
        <v>-4.0986E-3</v>
      </c>
      <c r="K117">
        <v>22</v>
      </c>
      <c r="L117">
        <v>0.2</v>
      </c>
      <c r="M117">
        <v>0.1</v>
      </c>
      <c r="N117">
        <v>22</v>
      </c>
      <c r="O117">
        <v>0.2</v>
      </c>
      <c r="P117">
        <v>-0.2</v>
      </c>
      <c r="T117" t="s">
        <v>663</v>
      </c>
      <c r="U117" t="s">
        <v>663</v>
      </c>
      <c r="V117" t="s">
        <v>663</v>
      </c>
      <c r="W117" t="s">
        <v>663</v>
      </c>
      <c r="X117" t="s">
        <v>663</v>
      </c>
      <c r="Y117" t="s">
        <v>663</v>
      </c>
    </row>
    <row r="118" spans="1:25">
      <c r="K118">
        <v>23</v>
      </c>
      <c r="L118">
        <v>0.2</v>
      </c>
      <c r="M118">
        <v>-0.1</v>
      </c>
      <c r="N118">
        <v>23</v>
      </c>
      <c r="O118">
        <v>0.4</v>
      </c>
      <c r="P118">
        <v>-0.1</v>
      </c>
      <c r="T118" t="s">
        <v>663</v>
      </c>
      <c r="U118" t="s">
        <v>663</v>
      </c>
      <c r="V118" t="s">
        <v>663</v>
      </c>
      <c r="W118" t="s">
        <v>663</v>
      </c>
      <c r="X118" t="s">
        <v>663</v>
      </c>
      <c r="Y118" t="s">
        <v>663</v>
      </c>
    </row>
    <row r="119" spans="1:25">
      <c r="A119" t="s">
        <v>665</v>
      </c>
      <c r="B119" t="s">
        <v>240</v>
      </c>
      <c r="D119" t="s">
        <v>682</v>
      </c>
      <c r="E119" t="s">
        <v>683</v>
      </c>
      <c r="F119" t="s">
        <v>660</v>
      </c>
      <c r="G119" t="s">
        <v>684</v>
      </c>
      <c r="H119" t="s">
        <v>685</v>
      </c>
      <c r="K119">
        <v>24</v>
      </c>
      <c r="L119">
        <v>0.1</v>
      </c>
      <c r="M119">
        <v>-0.4</v>
      </c>
      <c r="N119">
        <v>24</v>
      </c>
      <c r="O119">
        <v>0.4</v>
      </c>
      <c r="P119">
        <v>0</v>
      </c>
      <c r="T119" t="s">
        <v>663</v>
      </c>
      <c r="U119" t="s">
        <v>663</v>
      </c>
      <c r="V119" t="s">
        <v>663</v>
      </c>
      <c r="W119" t="s">
        <v>663</v>
      </c>
      <c r="X119" t="s">
        <v>663</v>
      </c>
      <c r="Y119" t="s">
        <v>663</v>
      </c>
    </row>
    <row r="120" spans="1:25">
      <c r="B120" t="s">
        <v>688</v>
      </c>
      <c r="C120">
        <v>28.7</v>
      </c>
      <c r="D120">
        <v>296.34185000000002</v>
      </c>
      <c r="E120">
        <v>-31.629249999999999</v>
      </c>
      <c r="F120">
        <v>1.18025</v>
      </c>
      <c r="G120">
        <v>-1.417E-2</v>
      </c>
      <c r="K120">
        <v>25</v>
      </c>
      <c r="L120">
        <v>0.1</v>
      </c>
      <c r="M120">
        <v>-0.3</v>
      </c>
      <c r="N120">
        <v>25</v>
      </c>
      <c r="O120">
        <v>0.5</v>
      </c>
      <c r="P120">
        <v>-0.1</v>
      </c>
      <c r="T120" t="s">
        <v>663</v>
      </c>
      <c r="U120" t="s">
        <v>663</v>
      </c>
      <c r="V120" t="s">
        <v>663</v>
      </c>
      <c r="W120" t="s">
        <v>663</v>
      </c>
      <c r="X120" t="s">
        <v>663</v>
      </c>
      <c r="Y120" t="s">
        <v>663</v>
      </c>
    </row>
    <row r="121" spans="1:25">
      <c r="B121" t="s">
        <v>689</v>
      </c>
      <c r="C121">
        <v>28.7</v>
      </c>
      <c r="D121">
        <v>4.8344690000000003</v>
      </c>
      <c r="E121">
        <v>0.919242</v>
      </c>
      <c r="K121">
        <v>26</v>
      </c>
      <c r="L121">
        <v>0</v>
      </c>
      <c r="M121">
        <v>-0.2</v>
      </c>
      <c r="N121">
        <v>26</v>
      </c>
      <c r="O121">
        <v>0.5</v>
      </c>
      <c r="P121">
        <v>-0.2</v>
      </c>
      <c r="T121" t="s">
        <v>663</v>
      </c>
      <c r="U121" t="s">
        <v>663</v>
      </c>
      <c r="V121" t="s">
        <v>663</v>
      </c>
      <c r="W121" t="s">
        <v>663</v>
      </c>
      <c r="X121" t="s">
        <v>663</v>
      </c>
      <c r="Y121" t="s">
        <v>663</v>
      </c>
    </row>
    <row r="122" spans="1:25">
      <c r="K122">
        <v>27</v>
      </c>
      <c r="L122">
        <v>0.1</v>
      </c>
      <c r="M122">
        <v>-0.3</v>
      </c>
      <c r="N122">
        <v>27</v>
      </c>
      <c r="O122">
        <v>0.7</v>
      </c>
      <c r="P122">
        <v>-0.2</v>
      </c>
      <c r="T122" t="s">
        <v>663</v>
      </c>
      <c r="U122" t="s">
        <v>663</v>
      </c>
      <c r="V122" t="s">
        <v>663</v>
      </c>
      <c r="W122" t="s">
        <v>663</v>
      </c>
      <c r="X122" t="s">
        <v>663</v>
      </c>
      <c r="Y122" t="s">
        <v>663</v>
      </c>
    </row>
    <row r="123" spans="1:25">
      <c r="A123" t="s">
        <v>666</v>
      </c>
      <c r="D123" t="s">
        <v>682</v>
      </c>
      <c r="E123" t="s">
        <v>683</v>
      </c>
      <c r="F123" t="s">
        <v>660</v>
      </c>
      <c r="G123" t="s">
        <v>684</v>
      </c>
      <c r="H123" t="s">
        <v>685</v>
      </c>
      <c r="K123">
        <v>28</v>
      </c>
      <c r="L123">
        <v>0.2</v>
      </c>
      <c r="M123">
        <v>-0.5</v>
      </c>
      <c r="N123">
        <v>28</v>
      </c>
      <c r="O123">
        <v>0.9</v>
      </c>
      <c r="P123">
        <v>-0.1</v>
      </c>
      <c r="T123" t="s">
        <v>663</v>
      </c>
      <c r="U123" t="s">
        <v>663</v>
      </c>
      <c r="V123" t="s">
        <v>663</v>
      </c>
      <c r="W123" t="s">
        <v>663</v>
      </c>
      <c r="X123" t="s">
        <v>663</v>
      </c>
      <c r="Y123" t="s">
        <v>663</v>
      </c>
    </row>
    <row r="124" spans="1:25">
      <c r="B124" t="s">
        <v>688</v>
      </c>
      <c r="C124">
        <v>28.7</v>
      </c>
      <c r="D124">
        <v>49.311149999999998</v>
      </c>
      <c r="E124">
        <v>-2.9301699999999999</v>
      </c>
      <c r="F124">
        <v>7.3789999999999994E-2</v>
      </c>
      <c r="K124">
        <v>29</v>
      </c>
      <c r="L124">
        <v>0.4</v>
      </c>
      <c r="M124">
        <v>-0.2</v>
      </c>
      <c r="N124">
        <v>29</v>
      </c>
      <c r="O124">
        <v>0.8</v>
      </c>
      <c r="P124">
        <v>-0.3</v>
      </c>
      <c r="T124" t="s">
        <v>663</v>
      </c>
      <c r="U124" t="s">
        <v>663</v>
      </c>
      <c r="V124" t="s">
        <v>663</v>
      </c>
      <c r="W124" t="s">
        <v>663</v>
      </c>
      <c r="X124" t="s">
        <v>663</v>
      </c>
      <c r="Y124" t="s">
        <v>663</v>
      </c>
    </row>
    <row r="125" spans="1:25">
      <c r="C125" t="s">
        <v>696</v>
      </c>
      <c r="D125">
        <v>-24.875</v>
      </c>
      <c r="E125">
        <v>1.8031999999999999</v>
      </c>
      <c r="K125">
        <v>30</v>
      </c>
      <c r="L125">
        <v>0.6</v>
      </c>
      <c r="M125">
        <v>0</v>
      </c>
      <c r="N125">
        <v>30</v>
      </c>
      <c r="O125">
        <v>0.8</v>
      </c>
      <c r="P125">
        <v>-0.4</v>
      </c>
      <c r="T125" t="s">
        <v>663</v>
      </c>
      <c r="U125" t="s">
        <v>663</v>
      </c>
      <c r="V125" t="s">
        <v>663</v>
      </c>
      <c r="W125" t="s">
        <v>663</v>
      </c>
      <c r="X125" t="s">
        <v>663</v>
      </c>
      <c r="Y125" t="s">
        <v>663</v>
      </c>
    </row>
    <row r="126" spans="1:25">
      <c r="B126" t="s">
        <v>689</v>
      </c>
      <c r="C126">
        <v>30.1</v>
      </c>
      <c r="D126">
        <v>-4.8346099999999996</v>
      </c>
      <c r="E126">
        <v>1.1571499999999999</v>
      </c>
      <c r="K126">
        <v>31</v>
      </c>
      <c r="L126">
        <v>0.8</v>
      </c>
      <c r="M126">
        <v>0.1</v>
      </c>
      <c r="N126">
        <v>31</v>
      </c>
      <c r="O126">
        <v>0.8</v>
      </c>
      <c r="P126">
        <v>-0.3</v>
      </c>
      <c r="T126" t="s">
        <v>663</v>
      </c>
      <c r="U126" t="s">
        <v>663</v>
      </c>
      <c r="V126" t="s">
        <v>663</v>
      </c>
      <c r="W126" t="s">
        <v>663</v>
      </c>
      <c r="X126" t="s">
        <v>663</v>
      </c>
      <c r="Y126" t="s">
        <v>663</v>
      </c>
    </row>
    <row r="127" spans="1:25">
      <c r="K127">
        <v>32</v>
      </c>
      <c r="L127">
        <v>1</v>
      </c>
      <c r="M127">
        <v>0.2</v>
      </c>
      <c r="N127">
        <v>32</v>
      </c>
      <c r="O127">
        <v>0.8</v>
      </c>
      <c r="P127">
        <v>-0.3</v>
      </c>
      <c r="T127" t="s">
        <v>663</v>
      </c>
      <c r="U127" t="s">
        <v>663</v>
      </c>
      <c r="V127" t="s">
        <v>663</v>
      </c>
      <c r="W127" t="s">
        <v>663</v>
      </c>
      <c r="X127" t="s">
        <v>663</v>
      </c>
      <c r="Y127" t="s">
        <v>663</v>
      </c>
    </row>
    <row r="128" spans="1:25">
      <c r="A128" t="s">
        <v>697</v>
      </c>
      <c r="K128">
        <v>33</v>
      </c>
      <c r="L128">
        <v>1</v>
      </c>
      <c r="M128">
        <v>0.4</v>
      </c>
      <c r="N128">
        <v>33</v>
      </c>
      <c r="O128">
        <v>0.9</v>
      </c>
      <c r="P128">
        <v>-0.3</v>
      </c>
      <c r="T128" t="s">
        <v>663</v>
      </c>
      <c r="U128" t="s">
        <v>663</v>
      </c>
      <c r="V128" t="s">
        <v>663</v>
      </c>
      <c r="W128" t="s">
        <v>663</v>
      </c>
      <c r="X128" t="s">
        <v>663</v>
      </c>
      <c r="Y128" t="s">
        <v>663</v>
      </c>
    </row>
    <row r="129" spans="1:25">
      <c r="A129" t="s">
        <v>470</v>
      </c>
      <c r="K129">
        <v>34</v>
      </c>
      <c r="L129">
        <v>1.1000000000000001</v>
      </c>
      <c r="M129">
        <v>0.6</v>
      </c>
      <c r="N129">
        <v>34</v>
      </c>
      <c r="O129">
        <v>1.1000000000000001</v>
      </c>
      <c r="P129">
        <v>-0.3</v>
      </c>
      <c r="T129" t="s">
        <v>663</v>
      </c>
      <c r="U129" t="s">
        <v>663</v>
      </c>
      <c r="V129" t="s">
        <v>663</v>
      </c>
      <c r="W129" t="s">
        <v>663</v>
      </c>
      <c r="X129" t="s">
        <v>663</v>
      </c>
      <c r="Y129" t="s">
        <v>663</v>
      </c>
    </row>
    <row r="130" spans="1:25">
      <c r="A130" t="s">
        <v>698</v>
      </c>
      <c r="B130">
        <v>0</v>
      </c>
      <c r="C130">
        <v>1</v>
      </c>
      <c r="D130">
        <v>2</v>
      </c>
      <c r="E130">
        <v>3</v>
      </c>
      <c r="F130">
        <v>4</v>
      </c>
      <c r="G130">
        <v>5</v>
      </c>
      <c r="H130">
        <v>6</v>
      </c>
      <c r="K130">
        <v>35</v>
      </c>
      <c r="L130">
        <v>1.2</v>
      </c>
      <c r="M130">
        <v>0.6</v>
      </c>
      <c r="N130">
        <v>35</v>
      </c>
      <c r="O130">
        <v>1.1000000000000001</v>
      </c>
      <c r="P130">
        <v>-0.2</v>
      </c>
      <c r="T130" t="s">
        <v>663</v>
      </c>
      <c r="U130" t="s">
        <v>663</v>
      </c>
      <c r="V130" t="s">
        <v>663</v>
      </c>
      <c r="W130" t="s">
        <v>663</v>
      </c>
      <c r="X130" t="s">
        <v>663</v>
      </c>
      <c r="Y130" t="s">
        <v>663</v>
      </c>
    </row>
    <row r="131" spans="1:25">
      <c r="A131">
        <v>2</v>
      </c>
      <c r="B131">
        <v>1</v>
      </c>
      <c r="C131">
        <v>1</v>
      </c>
      <c r="D131">
        <v>1</v>
      </c>
      <c r="E131">
        <v>1</v>
      </c>
      <c r="F131">
        <v>1</v>
      </c>
      <c r="G131">
        <v>1</v>
      </c>
      <c r="H131">
        <v>1</v>
      </c>
      <c r="K131">
        <v>36</v>
      </c>
      <c r="L131">
        <v>1.4</v>
      </c>
      <c r="M131">
        <v>0.6</v>
      </c>
      <c r="N131">
        <v>36</v>
      </c>
      <c r="O131">
        <v>1.2</v>
      </c>
      <c r="P131">
        <v>-0.2</v>
      </c>
      <c r="T131" t="s">
        <v>663</v>
      </c>
      <c r="U131" t="s">
        <v>663</v>
      </c>
      <c r="V131" t="s">
        <v>663</v>
      </c>
      <c r="W131" t="s">
        <v>663</v>
      </c>
      <c r="X131" t="s">
        <v>663</v>
      </c>
      <c r="Y131" t="s">
        <v>663</v>
      </c>
    </row>
    <row r="132" spans="1:25">
      <c r="A132">
        <v>4</v>
      </c>
      <c r="B132">
        <v>1</v>
      </c>
      <c r="C132">
        <v>1</v>
      </c>
      <c r="D132">
        <v>1</v>
      </c>
      <c r="E132">
        <v>1</v>
      </c>
      <c r="F132">
        <v>1</v>
      </c>
      <c r="G132">
        <v>1</v>
      </c>
      <c r="H132">
        <v>1</v>
      </c>
      <c r="K132">
        <v>37</v>
      </c>
      <c r="L132">
        <v>1.5</v>
      </c>
      <c r="M132">
        <v>0.7</v>
      </c>
      <c r="N132">
        <v>37</v>
      </c>
      <c r="O132">
        <v>1.1000000000000001</v>
      </c>
      <c r="P132">
        <v>-0.1</v>
      </c>
      <c r="T132" t="s">
        <v>663</v>
      </c>
      <c r="U132" t="s">
        <v>663</v>
      </c>
      <c r="V132" t="s">
        <v>663</v>
      </c>
      <c r="W132" t="s">
        <v>663</v>
      </c>
      <c r="X132" t="s">
        <v>663</v>
      </c>
      <c r="Y132" t="s">
        <v>663</v>
      </c>
    </row>
    <row r="133" spans="1:25">
      <c r="A133">
        <v>6</v>
      </c>
      <c r="B133">
        <v>1.04</v>
      </c>
      <c r="C133">
        <v>1.02</v>
      </c>
      <c r="D133">
        <v>1.01</v>
      </c>
      <c r="E133">
        <v>1.08</v>
      </c>
      <c r="F133">
        <v>1.35</v>
      </c>
      <c r="G133">
        <v>1.35</v>
      </c>
      <c r="H133">
        <v>1.31</v>
      </c>
      <c r="K133">
        <v>38</v>
      </c>
      <c r="L133">
        <v>1.6</v>
      </c>
      <c r="M133">
        <v>0.9</v>
      </c>
      <c r="N133">
        <v>38</v>
      </c>
      <c r="O133">
        <v>1.1000000000000001</v>
      </c>
      <c r="P133">
        <v>0</v>
      </c>
      <c r="T133" t="s">
        <v>663</v>
      </c>
      <c r="U133" t="s">
        <v>663</v>
      </c>
      <c r="V133" t="s">
        <v>663</v>
      </c>
      <c r="W133" t="s">
        <v>663</v>
      </c>
      <c r="X133" t="s">
        <v>663</v>
      </c>
      <c r="Y133" t="s">
        <v>663</v>
      </c>
    </row>
    <row r="134" spans="1:25">
      <c r="A134">
        <v>8</v>
      </c>
      <c r="B134">
        <v>1.23</v>
      </c>
      <c r="C134">
        <v>1.2</v>
      </c>
      <c r="D134">
        <v>1.18</v>
      </c>
      <c r="E134">
        <v>1.1000000000000001</v>
      </c>
      <c r="F134">
        <v>1.82</v>
      </c>
      <c r="G134">
        <v>1.85</v>
      </c>
      <c r="H134">
        <v>1.82</v>
      </c>
      <c r="K134">
        <v>39</v>
      </c>
      <c r="L134">
        <v>1.7</v>
      </c>
      <c r="M134">
        <v>0.8</v>
      </c>
      <c r="N134">
        <v>39</v>
      </c>
      <c r="O134">
        <v>1.3</v>
      </c>
      <c r="P134">
        <v>0.3</v>
      </c>
      <c r="T134" t="s">
        <v>663</v>
      </c>
      <c r="U134" t="s">
        <v>663</v>
      </c>
      <c r="V134" t="s">
        <v>663</v>
      </c>
      <c r="W134" t="s">
        <v>663</v>
      </c>
      <c r="X134" t="s">
        <v>663</v>
      </c>
      <c r="Y134" t="s">
        <v>663</v>
      </c>
    </row>
    <row r="135" spans="1:25">
      <c r="A135" t="s">
        <v>552</v>
      </c>
      <c r="T135" t="s">
        <v>663</v>
      </c>
      <c r="U135" t="s">
        <v>663</v>
      </c>
      <c r="V135" t="s">
        <v>663</v>
      </c>
      <c r="W135" t="s">
        <v>663</v>
      </c>
      <c r="X135" t="s">
        <v>663</v>
      </c>
      <c r="Y135" t="s">
        <v>663</v>
      </c>
    </row>
    <row r="136" spans="1:25">
      <c r="A136" t="s">
        <v>698</v>
      </c>
      <c r="B136">
        <v>0</v>
      </c>
      <c r="C136">
        <v>1</v>
      </c>
      <c r="D136">
        <v>2</v>
      </c>
      <c r="E136">
        <v>3</v>
      </c>
      <c r="F136">
        <v>4</v>
      </c>
      <c r="T136" t="s">
        <v>663</v>
      </c>
      <c r="U136" t="s">
        <v>663</v>
      </c>
      <c r="V136" t="s">
        <v>663</v>
      </c>
      <c r="W136" t="s">
        <v>663</v>
      </c>
      <c r="X136" t="s">
        <v>663</v>
      </c>
      <c r="Y136" t="s">
        <v>663</v>
      </c>
    </row>
    <row r="137" spans="1:25">
      <c r="A137">
        <v>2</v>
      </c>
      <c r="B137">
        <v>1.1499999999999999</v>
      </c>
      <c r="C137">
        <v>1.1499999999999999</v>
      </c>
      <c r="D137">
        <v>1.1499999999999999</v>
      </c>
      <c r="E137">
        <v>1.1499999999999999</v>
      </c>
      <c r="F137">
        <v>1.5</v>
      </c>
      <c r="T137" t="s">
        <v>663</v>
      </c>
      <c r="U137" t="s">
        <v>663</v>
      </c>
      <c r="V137" t="s">
        <v>663</v>
      </c>
      <c r="W137" t="s">
        <v>663</v>
      </c>
      <c r="X137" t="s">
        <v>663</v>
      </c>
      <c r="Y137" t="s">
        <v>663</v>
      </c>
    </row>
    <row r="138" spans="1:25">
      <c r="A138">
        <v>4</v>
      </c>
      <c r="B138">
        <v>1.1499999999999999</v>
      </c>
      <c r="C138">
        <v>1.1499999999999999</v>
      </c>
      <c r="D138">
        <v>1.1499999999999999</v>
      </c>
      <c r="E138">
        <v>1.1499999999999999</v>
      </c>
      <c r="F138">
        <v>1.5</v>
      </c>
      <c r="T138" t="s">
        <v>663</v>
      </c>
      <c r="U138" t="s">
        <v>663</v>
      </c>
      <c r="V138" t="s">
        <v>663</v>
      </c>
      <c r="W138" t="s">
        <v>663</v>
      </c>
      <c r="X138" t="s">
        <v>663</v>
      </c>
      <c r="Y138" t="s">
        <v>663</v>
      </c>
    </row>
    <row r="139" spans="1:25">
      <c r="A139">
        <v>6</v>
      </c>
      <c r="B139">
        <v>1.19</v>
      </c>
      <c r="C139">
        <v>1.18</v>
      </c>
      <c r="D139">
        <v>1.18</v>
      </c>
      <c r="E139">
        <v>1.18</v>
      </c>
      <c r="F139">
        <v>1.55</v>
      </c>
      <c r="T139" t="s">
        <v>663</v>
      </c>
      <c r="U139" t="s">
        <v>663</v>
      </c>
      <c r="V139" t="s">
        <v>663</v>
      </c>
      <c r="W139" t="s">
        <v>663</v>
      </c>
      <c r="X139" t="s">
        <v>663</v>
      </c>
      <c r="Y139" t="s">
        <v>663</v>
      </c>
    </row>
    <row r="140" spans="1:25">
      <c r="A140">
        <v>8</v>
      </c>
      <c r="B140">
        <v>1.28</v>
      </c>
      <c r="C140">
        <v>1.24</v>
      </c>
      <c r="D140">
        <v>1.22</v>
      </c>
      <c r="E140">
        <v>1.29</v>
      </c>
      <c r="F140">
        <v>1.67</v>
      </c>
      <c r="T140" t="s">
        <v>663</v>
      </c>
      <c r="U140" t="s">
        <v>663</v>
      </c>
      <c r="V140" t="s">
        <v>663</v>
      </c>
      <c r="W140" t="s">
        <v>663</v>
      </c>
      <c r="X140" t="s">
        <v>663</v>
      </c>
      <c r="Y140" t="s">
        <v>663</v>
      </c>
    </row>
    <row r="141" spans="1:25">
      <c r="A141" t="s">
        <v>699</v>
      </c>
      <c r="D141" t="s">
        <v>700</v>
      </c>
      <c r="T141" t="s">
        <v>663</v>
      </c>
      <c r="U141" t="s">
        <v>663</v>
      </c>
      <c r="V141" t="s">
        <v>663</v>
      </c>
      <c r="W141" t="s">
        <v>663</v>
      </c>
      <c r="X141" t="s">
        <v>663</v>
      </c>
      <c r="Y141" t="s">
        <v>663</v>
      </c>
    </row>
    <row r="142" spans="1:25">
      <c r="A142" t="s">
        <v>698</v>
      </c>
      <c r="B142">
        <v>0</v>
      </c>
      <c r="D142" t="s">
        <v>47</v>
      </c>
      <c r="E142">
        <v>0</v>
      </c>
      <c r="F142">
        <v>1</v>
      </c>
      <c r="T142" t="s">
        <v>663</v>
      </c>
      <c r="U142" t="s">
        <v>663</v>
      </c>
      <c r="V142" t="s">
        <v>663</v>
      </c>
      <c r="W142" t="s">
        <v>663</v>
      </c>
      <c r="X142" t="s">
        <v>663</v>
      </c>
      <c r="Y142" t="s">
        <v>663</v>
      </c>
    </row>
    <row r="143" spans="1:25">
      <c r="A143">
        <v>2</v>
      </c>
      <c r="B143">
        <v>0.91</v>
      </c>
      <c r="D143">
        <v>2</v>
      </c>
      <c r="E143">
        <v>1</v>
      </c>
      <c r="F143">
        <v>0.72</v>
      </c>
      <c r="T143" t="s">
        <v>663</v>
      </c>
      <c r="U143" t="s">
        <v>663</v>
      </c>
      <c r="V143" t="s">
        <v>663</v>
      </c>
      <c r="W143" t="s">
        <v>663</v>
      </c>
      <c r="X143" t="s">
        <v>663</v>
      </c>
      <c r="Y143" t="s">
        <v>663</v>
      </c>
    </row>
    <row r="144" spans="1:25">
      <c r="A144">
        <v>4</v>
      </c>
      <c r="B144">
        <v>1</v>
      </c>
      <c r="D144">
        <v>4</v>
      </c>
      <c r="E144">
        <v>1</v>
      </c>
      <c r="F144">
        <v>0.9</v>
      </c>
      <c r="T144" t="s">
        <v>663</v>
      </c>
      <c r="U144" t="s">
        <v>663</v>
      </c>
      <c r="V144" t="s">
        <v>663</v>
      </c>
      <c r="W144" t="s">
        <v>663</v>
      </c>
      <c r="X144" t="s">
        <v>663</v>
      </c>
      <c r="Y144" t="s">
        <v>663</v>
      </c>
    </row>
    <row r="145" spans="1:25">
      <c r="A145">
        <v>6</v>
      </c>
      <c r="B145">
        <v>1.32</v>
      </c>
      <c r="D145">
        <v>6</v>
      </c>
      <c r="E145">
        <v>1.91</v>
      </c>
      <c r="F145">
        <v>1.71</v>
      </c>
      <c r="T145" t="s">
        <v>663</v>
      </c>
      <c r="U145" t="s">
        <v>663</v>
      </c>
      <c r="V145" t="s">
        <v>663</v>
      </c>
      <c r="W145" t="s">
        <v>663</v>
      </c>
      <c r="X145" t="s">
        <v>663</v>
      </c>
      <c r="Y145" t="s">
        <v>663</v>
      </c>
    </row>
    <row r="146" spans="1:25">
      <c r="A146">
        <v>8</v>
      </c>
      <c r="B146">
        <v>1.88</v>
      </c>
      <c r="D146">
        <v>8</v>
      </c>
      <c r="E146">
        <v>1.81</v>
      </c>
      <c r="F146">
        <v>2.2200000000000002</v>
      </c>
      <c r="T146" t="s">
        <v>663</v>
      </c>
      <c r="U146" t="s">
        <v>663</v>
      </c>
      <c r="V146" t="s">
        <v>663</v>
      </c>
      <c r="W146" t="s">
        <v>663</v>
      </c>
      <c r="X146" t="s">
        <v>663</v>
      </c>
      <c r="Y146" t="s">
        <v>663</v>
      </c>
    </row>
    <row r="147" spans="1:25">
      <c r="A147" t="s">
        <v>701</v>
      </c>
      <c r="E147" t="s">
        <v>702</v>
      </c>
      <c r="T147" t="s">
        <v>663</v>
      </c>
      <c r="U147" t="s">
        <v>663</v>
      </c>
      <c r="V147" t="s">
        <v>663</v>
      </c>
      <c r="W147" t="s">
        <v>663</v>
      </c>
      <c r="X147" t="s">
        <v>663</v>
      </c>
      <c r="Y147" t="s">
        <v>663</v>
      </c>
    </row>
    <row r="148" spans="1:25">
      <c r="A148" t="s">
        <v>698</v>
      </c>
      <c r="B148">
        <v>0</v>
      </c>
      <c r="C148">
        <v>1</v>
      </c>
      <c r="E148" t="s">
        <v>47</v>
      </c>
      <c r="F148">
        <v>0</v>
      </c>
      <c r="T148" t="s">
        <v>663</v>
      </c>
      <c r="U148" t="s">
        <v>663</v>
      </c>
      <c r="V148" t="s">
        <v>663</v>
      </c>
      <c r="W148" t="s">
        <v>663</v>
      </c>
      <c r="X148" t="s">
        <v>663</v>
      </c>
      <c r="Y148" t="s">
        <v>663</v>
      </c>
    </row>
    <row r="149" spans="1:25">
      <c r="A149">
        <v>2</v>
      </c>
      <c r="B149">
        <v>0.7</v>
      </c>
      <c r="C149">
        <v>0.7</v>
      </c>
      <c r="E149">
        <v>2</v>
      </c>
      <c r="F149">
        <v>0.56999999999999995</v>
      </c>
      <c r="T149" t="s">
        <v>663</v>
      </c>
      <c r="U149" t="s">
        <v>663</v>
      </c>
      <c r="V149" t="s">
        <v>663</v>
      </c>
      <c r="W149" t="s">
        <v>663</v>
      </c>
      <c r="X149" t="s">
        <v>663</v>
      </c>
      <c r="Y149" t="s">
        <v>663</v>
      </c>
    </row>
    <row r="150" spans="1:25">
      <c r="A150">
        <v>4</v>
      </c>
      <c r="B150">
        <v>0.91</v>
      </c>
      <c r="C150">
        <v>0.91</v>
      </c>
      <c r="E150">
        <v>4</v>
      </c>
      <c r="F150">
        <v>0.91</v>
      </c>
      <c r="T150" t="s">
        <v>663</v>
      </c>
      <c r="U150" t="s">
        <v>663</v>
      </c>
      <c r="V150" t="s">
        <v>663</v>
      </c>
      <c r="W150" t="s">
        <v>663</v>
      </c>
      <c r="X150" t="s">
        <v>663</v>
      </c>
      <c r="Y150" t="s">
        <v>663</v>
      </c>
    </row>
    <row r="151" spans="1:25">
      <c r="A151">
        <v>6</v>
      </c>
      <c r="B151">
        <v>1.55</v>
      </c>
      <c r="C151">
        <v>1.55</v>
      </c>
      <c r="E151">
        <v>6</v>
      </c>
      <c r="F151">
        <v>1.68</v>
      </c>
      <c r="T151" t="s">
        <v>663</v>
      </c>
      <c r="U151" t="s">
        <v>663</v>
      </c>
      <c r="V151" t="s">
        <v>663</v>
      </c>
      <c r="W151" t="s">
        <v>663</v>
      </c>
      <c r="X151" t="s">
        <v>663</v>
      </c>
      <c r="Y151" t="s">
        <v>663</v>
      </c>
    </row>
    <row r="152" spans="1:25">
      <c r="A152">
        <v>8</v>
      </c>
      <c r="B152">
        <v>2.78</v>
      </c>
      <c r="C152">
        <v>2.78</v>
      </c>
      <c r="E152">
        <v>8</v>
      </c>
      <c r="F152">
        <v>1.93</v>
      </c>
      <c r="T152" t="s">
        <v>663</v>
      </c>
      <c r="U152" t="s">
        <v>663</v>
      </c>
      <c r="V152" t="s">
        <v>663</v>
      </c>
      <c r="W152" t="s">
        <v>663</v>
      </c>
      <c r="X152" t="s">
        <v>663</v>
      </c>
      <c r="Y152" t="s">
        <v>663</v>
      </c>
    </row>
    <row r="153" spans="1:25">
      <c r="T153" t="s">
        <v>663</v>
      </c>
      <c r="U153" t="s">
        <v>663</v>
      </c>
      <c r="V153" t="s">
        <v>663</v>
      </c>
      <c r="W153" t="s">
        <v>663</v>
      </c>
      <c r="X153" t="s">
        <v>663</v>
      </c>
      <c r="Y153" t="s">
        <v>663</v>
      </c>
    </row>
    <row r="154" spans="1:25">
      <c r="A154" t="s">
        <v>703</v>
      </c>
      <c r="T154" t="s">
        <v>663</v>
      </c>
      <c r="U154" t="s">
        <v>663</v>
      </c>
      <c r="V154" t="s">
        <v>663</v>
      </c>
      <c r="W154" t="s">
        <v>663</v>
      </c>
      <c r="X154" t="s">
        <v>663</v>
      </c>
      <c r="Y154" t="s">
        <v>663</v>
      </c>
    </row>
    <row r="155" spans="1:25">
      <c r="A155" t="s">
        <v>698</v>
      </c>
      <c r="B155">
        <v>0</v>
      </c>
      <c r="D155">
        <v>1</v>
      </c>
      <c r="F155">
        <v>2</v>
      </c>
      <c r="H155">
        <v>2</v>
      </c>
      <c r="T155" t="s">
        <v>663</v>
      </c>
      <c r="U155" t="s">
        <v>663</v>
      </c>
      <c r="V155" t="s">
        <v>663</v>
      </c>
      <c r="W155" t="s">
        <v>663</v>
      </c>
      <c r="X155" t="s">
        <v>663</v>
      </c>
      <c r="Y155" t="s">
        <v>663</v>
      </c>
    </row>
    <row r="156" spans="1:25">
      <c r="B156" t="s">
        <v>694</v>
      </c>
      <c r="C156" t="s">
        <v>695</v>
      </c>
      <c r="D156" t="s">
        <v>694</v>
      </c>
      <c r="E156" t="s">
        <v>695</v>
      </c>
      <c r="F156" t="s">
        <v>694</v>
      </c>
      <c r="G156" t="s">
        <v>695</v>
      </c>
      <c r="H156" t="s">
        <v>694</v>
      </c>
      <c r="I156" t="s">
        <v>695</v>
      </c>
      <c r="T156" t="s">
        <v>663</v>
      </c>
      <c r="U156" t="s">
        <v>663</v>
      </c>
      <c r="V156" t="s">
        <v>663</v>
      </c>
      <c r="W156" t="s">
        <v>663</v>
      </c>
      <c r="X156" t="s">
        <v>663</v>
      </c>
      <c r="Y156" t="s">
        <v>663</v>
      </c>
    </row>
    <row r="157" spans="1:25">
      <c r="A157">
        <v>0</v>
      </c>
      <c r="B157">
        <v>1</v>
      </c>
      <c r="C157">
        <v>1</v>
      </c>
      <c r="D157">
        <v>1</v>
      </c>
      <c r="E157">
        <v>1</v>
      </c>
      <c r="F157">
        <v>1</v>
      </c>
      <c r="G157">
        <v>1</v>
      </c>
      <c r="H157">
        <v>1</v>
      </c>
      <c r="I157">
        <v>1</v>
      </c>
      <c r="T157" t="s">
        <v>663</v>
      </c>
      <c r="U157" t="s">
        <v>663</v>
      </c>
      <c r="V157" t="s">
        <v>663</v>
      </c>
      <c r="W157" t="s">
        <v>663</v>
      </c>
      <c r="X157" t="s">
        <v>663</v>
      </c>
      <c r="Y157" t="s">
        <v>663</v>
      </c>
    </row>
    <row r="158" spans="1:25">
      <c r="A158">
        <v>1</v>
      </c>
      <c r="B158">
        <v>1</v>
      </c>
      <c r="C158">
        <v>1</v>
      </c>
      <c r="D158">
        <v>1</v>
      </c>
      <c r="E158">
        <v>1</v>
      </c>
      <c r="F158">
        <v>1</v>
      </c>
      <c r="G158">
        <v>1</v>
      </c>
      <c r="H158">
        <v>1</v>
      </c>
      <c r="I158">
        <v>1</v>
      </c>
      <c r="T158" t="s">
        <v>663</v>
      </c>
      <c r="U158" t="s">
        <v>663</v>
      </c>
      <c r="V158" t="s">
        <v>663</v>
      </c>
      <c r="W158" t="s">
        <v>663</v>
      </c>
      <c r="X158" t="s">
        <v>663</v>
      </c>
      <c r="Y158" t="s">
        <v>663</v>
      </c>
    </row>
    <row r="159" spans="1:25">
      <c r="A159">
        <v>2</v>
      </c>
      <c r="B159">
        <v>1</v>
      </c>
      <c r="C159">
        <v>1</v>
      </c>
      <c r="D159">
        <v>1</v>
      </c>
      <c r="E159">
        <v>1</v>
      </c>
      <c r="F159">
        <v>1</v>
      </c>
      <c r="G159">
        <v>1</v>
      </c>
      <c r="H159">
        <v>1</v>
      </c>
      <c r="I159">
        <v>1</v>
      </c>
      <c r="T159" t="s">
        <v>663</v>
      </c>
      <c r="U159" t="s">
        <v>663</v>
      </c>
      <c r="V159" t="s">
        <v>663</v>
      </c>
      <c r="W159" t="s">
        <v>663</v>
      </c>
      <c r="X159" t="s">
        <v>663</v>
      </c>
      <c r="Y159" t="s">
        <v>663</v>
      </c>
    </row>
    <row r="160" spans="1:25">
      <c r="A160">
        <v>3</v>
      </c>
      <c r="B160">
        <v>1</v>
      </c>
      <c r="C160">
        <v>1</v>
      </c>
      <c r="D160">
        <v>1</v>
      </c>
      <c r="E160">
        <v>1</v>
      </c>
      <c r="F160">
        <v>1</v>
      </c>
      <c r="G160">
        <v>1</v>
      </c>
      <c r="H160">
        <v>1</v>
      </c>
      <c r="I160">
        <v>1</v>
      </c>
      <c r="T160" t="s">
        <v>663</v>
      </c>
      <c r="U160" t="s">
        <v>663</v>
      </c>
      <c r="V160" t="s">
        <v>663</v>
      </c>
      <c r="W160" t="s">
        <v>663</v>
      </c>
      <c r="X160" t="s">
        <v>663</v>
      </c>
      <c r="Y160" t="s">
        <v>663</v>
      </c>
    </row>
    <row r="161" spans="1:25">
      <c r="A161">
        <v>4</v>
      </c>
      <c r="B161">
        <v>1</v>
      </c>
      <c r="C161">
        <v>1</v>
      </c>
      <c r="D161">
        <v>1</v>
      </c>
      <c r="E161">
        <v>1</v>
      </c>
      <c r="F161">
        <v>1</v>
      </c>
      <c r="G161">
        <v>1</v>
      </c>
      <c r="H161">
        <v>1</v>
      </c>
      <c r="I161">
        <v>1</v>
      </c>
      <c r="T161" t="s">
        <v>663</v>
      </c>
      <c r="U161" t="s">
        <v>663</v>
      </c>
      <c r="V161" t="s">
        <v>663</v>
      </c>
      <c r="W161" t="s">
        <v>663</v>
      </c>
      <c r="X161" t="s">
        <v>663</v>
      </c>
      <c r="Y161" t="s">
        <v>663</v>
      </c>
    </row>
    <row r="162" spans="1:25">
      <c r="A162">
        <v>5</v>
      </c>
      <c r="B162">
        <v>1</v>
      </c>
      <c r="C162">
        <v>1</v>
      </c>
      <c r="D162">
        <v>1</v>
      </c>
      <c r="E162">
        <v>1</v>
      </c>
      <c r="F162">
        <v>1.1499999999999999</v>
      </c>
      <c r="G162">
        <v>1</v>
      </c>
      <c r="H162">
        <v>1</v>
      </c>
      <c r="I162">
        <v>1</v>
      </c>
      <c r="T162" t="s">
        <v>663</v>
      </c>
      <c r="U162" t="s">
        <v>663</v>
      </c>
      <c r="V162" t="s">
        <v>663</v>
      </c>
      <c r="W162" t="s">
        <v>663</v>
      </c>
      <c r="X162" t="s">
        <v>663</v>
      </c>
      <c r="Y162" t="s">
        <v>663</v>
      </c>
    </row>
    <row r="163" spans="1:25">
      <c r="A163">
        <v>6</v>
      </c>
      <c r="B163">
        <v>1</v>
      </c>
      <c r="C163">
        <v>1</v>
      </c>
      <c r="D163">
        <v>1</v>
      </c>
      <c r="E163">
        <v>1.1499999999999999</v>
      </c>
      <c r="F163">
        <v>1.1499999999999999</v>
      </c>
      <c r="G163">
        <v>1</v>
      </c>
      <c r="H163">
        <v>1</v>
      </c>
      <c r="I163">
        <v>1</v>
      </c>
      <c r="T163" t="s">
        <v>663</v>
      </c>
      <c r="U163" t="s">
        <v>663</v>
      </c>
      <c r="V163" t="s">
        <v>663</v>
      </c>
      <c r="W163" t="s">
        <v>663</v>
      </c>
      <c r="X163" t="s">
        <v>663</v>
      </c>
      <c r="Y163" t="s">
        <v>663</v>
      </c>
    </row>
    <row r="164" spans="1:25">
      <c r="A164">
        <v>7</v>
      </c>
      <c r="B164">
        <v>1.1000000000000001</v>
      </c>
      <c r="C164">
        <v>1</v>
      </c>
      <c r="D164">
        <v>1.1000000000000001</v>
      </c>
      <c r="E164">
        <v>1.1499999999999999</v>
      </c>
      <c r="F164">
        <v>1.1499999999999999</v>
      </c>
      <c r="G164">
        <v>1</v>
      </c>
      <c r="H164">
        <v>1</v>
      </c>
      <c r="I164">
        <v>1</v>
      </c>
      <c r="T164" t="s">
        <v>663</v>
      </c>
      <c r="U164" t="s">
        <v>663</v>
      </c>
      <c r="V164" t="s">
        <v>663</v>
      </c>
      <c r="W164" t="s">
        <v>663</v>
      </c>
      <c r="X164" t="s">
        <v>663</v>
      </c>
      <c r="Y164" t="s">
        <v>663</v>
      </c>
    </row>
    <row r="165" spans="1:25">
      <c r="A165">
        <v>8</v>
      </c>
      <c r="B165">
        <v>1.1499999999999999</v>
      </c>
      <c r="C165">
        <v>1</v>
      </c>
      <c r="D165">
        <v>1.1499999999999999</v>
      </c>
      <c r="E165">
        <v>1.1499999999999999</v>
      </c>
      <c r="F165">
        <v>1.1499999999999999</v>
      </c>
      <c r="G165">
        <v>1</v>
      </c>
      <c r="H165">
        <v>1</v>
      </c>
      <c r="I165">
        <v>1</v>
      </c>
      <c r="T165" t="s">
        <v>663</v>
      </c>
      <c r="U165" t="s">
        <v>663</v>
      </c>
      <c r="V165" t="s">
        <v>663</v>
      </c>
      <c r="W165" t="s">
        <v>663</v>
      </c>
      <c r="X165" t="s">
        <v>663</v>
      </c>
      <c r="Y165" t="s">
        <v>663</v>
      </c>
    </row>
    <row r="166" spans="1:25">
      <c r="A166">
        <v>9</v>
      </c>
      <c r="B166">
        <v>1.1000000000000001</v>
      </c>
      <c r="C166">
        <v>1</v>
      </c>
      <c r="D166">
        <v>1.1000000000000001</v>
      </c>
      <c r="E166">
        <v>1.1499999999999999</v>
      </c>
      <c r="F166">
        <v>1.1499999999999999</v>
      </c>
      <c r="G166">
        <v>1</v>
      </c>
      <c r="H166">
        <v>1</v>
      </c>
      <c r="I166">
        <v>1</v>
      </c>
      <c r="T166" t="s">
        <v>663</v>
      </c>
      <c r="U166" t="s">
        <v>663</v>
      </c>
      <c r="V166" t="s">
        <v>663</v>
      </c>
      <c r="W166" t="s">
        <v>663</v>
      </c>
      <c r="X166" t="s">
        <v>663</v>
      </c>
      <c r="Y166" t="s">
        <v>663</v>
      </c>
    </row>
    <row r="167" spans="1:25">
      <c r="A167">
        <v>10</v>
      </c>
      <c r="B167">
        <v>1</v>
      </c>
      <c r="C167">
        <v>1</v>
      </c>
      <c r="D167">
        <v>1</v>
      </c>
      <c r="E167">
        <v>1</v>
      </c>
      <c r="F167">
        <v>1</v>
      </c>
      <c r="G167">
        <v>1</v>
      </c>
      <c r="H167">
        <v>1</v>
      </c>
      <c r="I167">
        <v>1</v>
      </c>
      <c r="T167" t="s">
        <v>663</v>
      </c>
      <c r="U167" t="s">
        <v>663</v>
      </c>
      <c r="V167" t="s">
        <v>663</v>
      </c>
      <c r="W167" t="s">
        <v>663</v>
      </c>
      <c r="X167" t="s">
        <v>663</v>
      </c>
      <c r="Y167" t="s">
        <v>663</v>
      </c>
    </row>
    <row r="168" spans="1:25">
      <c r="A168">
        <v>11</v>
      </c>
      <c r="B168">
        <v>1</v>
      </c>
      <c r="C168">
        <v>1</v>
      </c>
      <c r="D168">
        <v>1</v>
      </c>
      <c r="E168">
        <v>1</v>
      </c>
      <c r="F168">
        <v>1</v>
      </c>
      <c r="G168">
        <v>1</v>
      </c>
      <c r="H168">
        <v>1</v>
      </c>
      <c r="I168">
        <v>1</v>
      </c>
      <c r="T168" t="s">
        <v>663</v>
      </c>
      <c r="U168" t="s">
        <v>663</v>
      </c>
      <c r="V168" t="s">
        <v>663</v>
      </c>
      <c r="W168" t="s">
        <v>663</v>
      </c>
      <c r="X168" t="s">
        <v>663</v>
      </c>
      <c r="Y168" t="s">
        <v>663</v>
      </c>
    </row>
    <row r="169" spans="1:25">
      <c r="A169">
        <v>12</v>
      </c>
      <c r="B169">
        <v>1</v>
      </c>
      <c r="C169">
        <v>1</v>
      </c>
      <c r="D169">
        <v>1</v>
      </c>
      <c r="E169">
        <v>1</v>
      </c>
      <c r="F169">
        <v>1</v>
      </c>
      <c r="G169">
        <v>1</v>
      </c>
      <c r="H169">
        <v>1</v>
      </c>
      <c r="I169">
        <v>1</v>
      </c>
      <c r="T169" t="s">
        <v>663</v>
      </c>
      <c r="U169" t="s">
        <v>663</v>
      </c>
      <c r="V169" t="s">
        <v>663</v>
      </c>
      <c r="W169" t="s">
        <v>663</v>
      </c>
      <c r="X169" t="s">
        <v>663</v>
      </c>
      <c r="Y169" t="s">
        <v>663</v>
      </c>
    </row>
    <row r="170" spans="1:25">
      <c r="A170">
        <v>13</v>
      </c>
      <c r="B170">
        <v>1</v>
      </c>
      <c r="C170">
        <v>1</v>
      </c>
      <c r="D170">
        <v>1</v>
      </c>
      <c r="E170">
        <v>1</v>
      </c>
      <c r="F170">
        <v>1</v>
      </c>
      <c r="G170">
        <v>1</v>
      </c>
      <c r="H170">
        <v>1</v>
      </c>
      <c r="I170">
        <v>1</v>
      </c>
      <c r="T170" t="s">
        <v>663</v>
      </c>
      <c r="U170" t="s">
        <v>663</v>
      </c>
      <c r="V170" t="s">
        <v>663</v>
      </c>
      <c r="W170" t="s">
        <v>663</v>
      </c>
      <c r="X170" t="s">
        <v>663</v>
      </c>
      <c r="Y170" t="s">
        <v>663</v>
      </c>
    </row>
    <row r="171" spans="1:25">
      <c r="A171">
        <v>14</v>
      </c>
      <c r="B171">
        <v>1</v>
      </c>
      <c r="C171">
        <v>1</v>
      </c>
      <c r="D171">
        <v>1</v>
      </c>
      <c r="E171">
        <v>1</v>
      </c>
      <c r="F171">
        <v>1</v>
      </c>
      <c r="G171">
        <v>1</v>
      </c>
      <c r="H171">
        <v>1</v>
      </c>
      <c r="I171">
        <v>1</v>
      </c>
      <c r="T171" t="s">
        <v>663</v>
      </c>
      <c r="U171" t="s">
        <v>663</v>
      </c>
      <c r="V171" t="s">
        <v>663</v>
      </c>
      <c r="W171" t="s">
        <v>663</v>
      </c>
      <c r="X171" t="s">
        <v>663</v>
      </c>
      <c r="Y171" t="s">
        <v>663</v>
      </c>
    </row>
    <row r="172" spans="1:25">
      <c r="T172" t="s">
        <v>663</v>
      </c>
      <c r="U172" t="s">
        <v>663</v>
      </c>
      <c r="V172" t="s">
        <v>663</v>
      </c>
      <c r="W172" t="s">
        <v>663</v>
      </c>
      <c r="X172" t="s">
        <v>663</v>
      </c>
      <c r="Y172" t="s">
        <v>663</v>
      </c>
    </row>
    <row r="173" spans="1:25">
      <c r="T173" t="s">
        <v>663</v>
      </c>
      <c r="U173" t="s">
        <v>663</v>
      </c>
      <c r="V173" t="s">
        <v>663</v>
      </c>
      <c r="W173" t="s">
        <v>663</v>
      </c>
      <c r="X173" t="s">
        <v>663</v>
      </c>
      <c r="Y173" t="s">
        <v>663</v>
      </c>
    </row>
    <row r="174" spans="1:25">
      <c r="T174" t="s">
        <v>663</v>
      </c>
      <c r="U174" t="s">
        <v>663</v>
      </c>
      <c r="V174" t="s">
        <v>663</v>
      </c>
      <c r="W174" t="s">
        <v>663</v>
      </c>
      <c r="X174" t="s">
        <v>663</v>
      </c>
      <c r="Y174" t="s">
        <v>663</v>
      </c>
    </row>
    <row r="175" spans="1:25">
      <c r="T175" t="s">
        <v>663</v>
      </c>
      <c r="U175" t="s">
        <v>663</v>
      </c>
      <c r="V175" t="s">
        <v>663</v>
      </c>
      <c r="W175" t="s">
        <v>663</v>
      </c>
      <c r="X175" t="s">
        <v>663</v>
      </c>
      <c r="Y175" t="s">
        <v>663</v>
      </c>
    </row>
    <row r="176" spans="1:25">
      <c r="T176" t="s">
        <v>663</v>
      </c>
      <c r="U176" t="s">
        <v>663</v>
      </c>
      <c r="V176" t="s">
        <v>663</v>
      </c>
      <c r="W176" t="s">
        <v>663</v>
      </c>
      <c r="X176" t="s">
        <v>663</v>
      </c>
      <c r="Y176" t="s">
        <v>663</v>
      </c>
    </row>
    <row r="177" spans="20:25">
      <c r="T177" t="s">
        <v>663</v>
      </c>
      <c r="U177" t="s">
        <v>663</v>
      </c>
      <c r="V177" t="s">
        <v>663</v>
      </c>
      <c r="W177" t="s">
        <v>663</v>
      </c>
      <c r="X177" t="s">
        <v>663</v>
      </c>
      <c r="Y177" t="s">
        <v>663</v>
      </c>
    </row>
    <row r="178" spans="20:25">
      <c r="T178" t="s">
        <v>663</v>
      </c>
      <c r="U178" t="s">
        <v>663</v>
      </c>
      <c r="V178" t="s">
        <v>663</v>
      </c>
      <c r="W178" t="s">
        <v>663</v>
      </c>
      <c r="X178" t="s">
        <v>663</v>
      </c>
      <c r="Y178" t="s">
        <v>663</v>
      </c>
    </row>
    <row r="179" spans="20:25">
      <c r="T179" t="s">
        <v>663</v>
      </c>
      <c r="U179" t="s">
        <v>663</v>
      </c>
      <c r="V179" t="s">
        <v>663</v>
      </c>
      <c r="W179" t="s">
        <v>663</v>
      </c>
      <c r="X179" t="s">
        <v>663</v>
      </c>
      <c r="Y179" t="s">
        <v>663</v>
      </c>
    </row>
    <row r="180" spans="20:25">
      <c r="T180" t="s">
        <v>663</v>
      </c>
      <c r="U180" t="s">
        <v>663</v>
      </c>
      <c r="V180" t="s">
        <v>663</v>
      </c>
      <c r="W180" t="s">
        <v>663</v>
      </c>
      <c r="X180" t="s">
        <v>663</v>
      </c>
      <c r="Y180" t="s">
        <v>663</v>
      </c>
    </row>
    <row r="181" spans="20:25">
      <c r="T181" t="s">
        <v>663</v>
      </c>
      <c r="U181" t="s">
        <v>663</v>
      </c>
      <c r="V181" t="s">
        <v>663</v>
      </c>
      <c r="W181" t="s">
        <v>663</v>
      </c>
      <c r="X181" t="s">
        <v>663</v>
      </c>
      <c r="Y181" t="s">
        <v>663</v>
      </c>
    </row>
    <row r="182" spans="20:25">
      <c r="T182" t="s">
        <v>663</v>
      </c>
      <c r="U182" t="s">
        <v>663</v>
      </c>
      <c r="V182" t="s">
        <v>663</v>
      </c>
      <c r="W182" t="s">
        <v>663</v>
      </c>
      <c r="X182" t="s">
        <v>663</v>
      </c>
      <c r="Y182" t="s">
        <v>663</v>
      </c>
    </row>
    <row r="183" spans="20:25">
      <c r="T183" t="s">
        <v>663</v>
      </c>
      <c r="U183" t="s">
        <v>663</v>
      </c>
      <c r="V183" t="s">
        <v>663</v>
      </c>
      <c r="W183" t="s">
        <v>663</v>
      </c>
      <c r="X183" t="s">
        <v>663</v>
      </c>
      <c r="Y183" t="s">
        <v>663</v>
      </c>
    </row>
    <row r="184" spans="20:25">
      <c r="T184" t="s">
        <v>663</v>
      </c>
      <c r="U184" t="s">
        <v>663</v>
      </c>
      <c r="V184" t="s">
        <v>663</v>
      </c>
      <c r="W184" t="s">
        <v>663</v>
      </c>
      <c r="X184" t="s">
        <v>663</v>
      </c>
      <c r="Y184" t="s">
        <v>663</v>
      </c>
    </row>
    <row r="185" spans="20:25">
      <c r="T185" t="s">
        <v>663</v>
      </c>
      <c r="U185" t="s">
        <v>663</v>
      </c>
      <c r="V185" t="s">
        <v>663</v>
      </c>
      <c r="W185" t="s">
        <v>663</v>
      </c>
      <c r="X185" t="s">
        <v>663</v>
      </c>
      <c r="Y185" t="s">
        <v>663</v>
      </c>
    </row>
    <row r="186" spans="20:25">
      <c r="T186" t="s">
        <v>663</v>
      </c>
      <c r="U186" t="s">
        <v>663</v>
      </c>
      <c r="V186" t="s">
        <v>663</v>
      </c>
      <c r="W186" t="s">
        <v>663</v>
      </c>
      <c r="X186" t="s">
        <v>663</v>
      </c>
      <c r="Y186" t="s">
        <v>663</v>
      </c>
    </row>
    <row r="187" spans="20:25">
      <c r="T187" t="s">
        <v>663</v>
      </c>
      <c r="U187" t="s">
        <v>663</v>
      </c>
      <c r="V187" t="s">
        <v>663</v>
      </c>
      <c r="W187" t="s">
        <v>663</v>
      </c>
      <c r="X187" t="s">
        <v>663</v>
      </c>
      <c r="Y187" t="s">
        <v>663</v>
      </c>
    </row>
    <row r="188" spans="20:25">
      <c r="T188" t="s">
        <v>663</v>
      </c>
      <c r="U188" t="s">
        <v>663</v>
      </c>
      <c r="V188" t="s">
        <v>663</v>
      </c>
      <c r="W188" t="s">
        <v>663</v>
      </c>
      <c r="X188" t="s">
        <v>663</v>
      </c>
      <c r="Y188" t="s">
        <v>663</v>
      </c>
    </row>
    <row r="189" spans="20:25">
      <c r="T189" t="s">
        <v>663</v>
      </c>
      <c r="U189" t="s">
        <v>663</v>
      </c>
      <c r="V189" t="s">
        <v>663</v>
      </c>
      <c r="W189" t="s">
        <v>663</v>
      </c>
      <c r="X189" t="s">
        <v>663</v>
      </c>
      <c r="Y189" t="s">
        <v>663</v>
      </c>
    </row>
    <row r="190" spans="20:25">
      <c r="T190" t="s">
        <v>663</v>
      </c>
      <c r="U190" t="s">
        <v>663</v>
      </c>
      <c r="V190" t="s">
        <v>663</v>
      </c>
      <c r="W190" t="s">
        <v>663</v>
      </c>
      <c r="X190" t="s">
        <v>663</v>
      </c>
      <c r="Y190" t="s">
        <v>663</v>
      </c>
    </row>
    <row r="191" spans="20:25">
      <c r="T191" t="s">
        <v>663</v>
      </c>
      <c r="U191" t="s">
        <v>663</v>
      </c>
      <c r="V191" t="s">
        <v>663</v>
      </c>
      <c r="W191" t="s">
        <v>663</v>
      </c>
      <c r="X191" t="s">
        <v>663</v>
      </c>
      <c r="Y191" t="s">
        <v>663</v>
      </c>
    </row>
    <row r="192" spans="20:25">
      <c r="T192" t="s">
        <v>663</v>
      </c>
      <c r="U192" t="s">
        <v>663</v>
      </c>
      <c r="V192" t="s">
        <v>663</v>
      </c>
      <c r="W192" t="s">
        <v>663</v>
      </c>
      <c r="X192" t="s">
        <v>663</v>
      </c>
      <c r="Y192" t="s">
        <v>663</v>
      </c>
    </row>
    <row r="193" spans="20:25">
      <c r="T193" t="s">
        <v>663</v>
      </c>
      <c r="U193" t="s">
        <v>663</v>
      </c>
      <c r="V193" t="s">
        <v>663</v>
      </c>
      <c r="W193" t="s">
        <v>663</v>
      </c>
      <c r="X193" t="s">
        <v>663</v>
      </c>
      <c r="Y193" t="s">
        <v>663</v>
      </c>
    </row>
    <row r="194" spans="20:25">
      <c r="T194" t="s">
        <v>663</v>
      </c>
      <c r="U194" t="s">
        <v>663</v>
      </c>
      <c r="V194" t="s">
        <v>663</v>
      </c>
      <c r="W194" t="s">
        <v>663</v>
      </c>
      <c r="X194" t="s">
        <v>663</v>
      </c>
      <c r="Y194" t="s">
        <v>663</v>
      </c>
    </row>
  </sheetData>
  <mergeCells count="7">
    <mergeCell ref="B51:Z51"/>
    <mergeCell ref="G98:I98"/>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F13" sqref="F13"/>
    </sheetView>
  </sheetViews>
  <sheetFormatPr defaultRowHeight="14.25"/>
  <cols>
    <col min="1" max="1025" width="10.5" style="427" customWidth="1"/>
    <col min="1026" max="16384" width="9" style="427"/>
  </cols>
  <sheetData>
    <row r="1" spans="1:7">
      <c r="A1" s="427" t="s">
        <v>618</v>
      </c>
      <c r="B1" s="531" t="s">
        <v>617</v>
      </c>
    </row>
    <row r="2" spans="1:7">
      <c r="A2" s="437" t="s">
        <v>616</v>
      </c>
      <c r="B2" s="534" t="str">
        <f>Sheet1!F13</f>
        <v/>
      </c>
    </row>
    <row r="3" spans="1:7">
      <c r="A3" s="427" t="s">
        <v>615</v>
      </c>
      <c r="B3" s="532" t="str">
        <f>Sheet1!U152</f>
        <v/>
      </c>
    </row>
    <row r="4" spans="1:7">
      <c r="A4" s="427" t="s">
        <v>614</v>
      </c>
      <c r="B4" s="531">
        <f>Sheet1!Q205</f>
        <v>0</v>
      </c>
      <c r="C4" s="531">
        <f>Sheet1!R205</f>
        <v>0</v>
      </c>
      <c r="D4" s="531">
        <f>Sheet1!S205</f>
        <v>0</v>
      </c>
    </row>
    <row r="5" spans="1:7">
      <c r="B5" s="531">
        <f>Sheet1!Q206</f>
        <v>0</v>
      </c>
      <c r="C5" s="531">
        <f>Sheet1!R206</f>
        <v>0</v>
      </c>
      <c r="D5" s="531">
        <f>Sheet1!S206</f>
        <v>0</v>
      </c>
    </row>
    <row r="6" spans="1:7">
      <c r="B6" s="531">
        <f>Sheet1!Q209</f>
        <v>0</v>
      </c>
      <c r="C6" s="531">
        <f>Sheet1!R209</f>
        <v>0</v>
      </c>
      <c r="D6" s="531">
        <f>Sheet1!S209</f>
        <v>0</v>
      </c>
    </row>
    <row r="7" spans="1:7">
      <c r="A7" s="427" t="s">
        <v>613</v>
      </c>
      <c r="B7" s="531" t="str">
        <f>Sheet1!X266</f>
        <v/>
      </c>
    </row>
    <row r="8" spans="1:7">
      <c r="A8" s="427" t="s">
        <v>612</v>
      </c>
      <c r="B8" s="531" t="e">
        <f>Sheet1!X281</f>
        <v>#N/A</v>
      </c>
    </row>
    <row r="9" spans="1:7">
      <c r="A9" s="427" t="s">
        <v>611</v>
      </c>
      <c r="B9" s="532" t="str">
        <f>Sheet1!X318</f>
        <v/>
      </c>
    </row>
    <row r="10" spans="1:7">
      <c r="A10" s="427" t="s">
        <v>610</v>
      </c>
      <c r="B10" s="533" t="str">
        <f>Sheet1!P326&amp;"/"&amp;Sheet1!Q326</f>
        <v>/</v>
      </c>
      <c r="C10" s="533"/>
      <c r="D10" s="533" t="str">
        <f>Sheet1!P337&amp;"/"&amp;Sheet1!Q337</f>
        <v>/</v>
      </c>
      <c r="E10" s="533"/>
      <c r="F10" s="533" t="str">
        <f>Sheet1!P347&amp;"/"&amp;Sheet1!Q347</f>
        <v>/</v>
      </c>
      <c r="G10" s="533"/>
    </row>
    <row r="11" spans="1:7">
      <c r="B11" s="531">
        <f>Sheet1!R326</f>
        <v>24</v>
      </c>
      <c r="C11" s="531" t="str">
        <f>Sheet1!W326</f>
        <v/>
      </c>
      <c r="D11" s="531">
        <f>Sheet1!R337</f>
        <v>28</v>
      </c>
      <c r="E11" s="531" t="str">
        <f>Sheet1!W337</f>
        <v/>
      </c>
      <c r="F11" s="531">
        <f>Sheet1!R347</f>
        <v>28</v>
      </c>
      <c r="G11" s="531" t="str">
        <f>Sheet1!W347</f>
        <v/>
      </c>
    </row>
    <row r="12" spans="1:7">
      <c r="B12" s="531">
        <f>Sheet1!R327</f>
        <v>25</v>
      </c>
      <c r="C12" s="531" t="str">
        <f>Sheet1!W327</f>
        <v/>
      </c>
      <c r="D12" s="531">
        <f>Sheet1!R338</f>
        <v>30</v>
      </c>
      <c r="E12" s="531" t="str">
        <f>Sheet1!W338</f>
        <v/>
      </c>
      <c r="F12" s="531">
        <f>Sheet1!R348</f>
        <v>30</v>
      </c>
      <c r="G12" s="531" t="str">
        <f>Sheet1!W348</f>
        <v/>
      </c>
    </row>
    <row r="13" spans="1:7">
      <c r="B13" s="531">
        <f>Sheet1!R328</f>
        <v>26</v>
      </c>
      <c r="C13" s="531" t="str">
        <f>Sheet1!W328</f>
        <v/>
      </c>
      <c r="D13" s="531">
        <f>Sheet1!R339</f>
        <v>32</v>
      </c>
      <c r="E13" s="531" t="str">
        <f>Sheet1!W339</f>
        <v/>
      </c>
      <c r="F13" s="531">
        <f>Sheet1!R349</f>
        <v>32</v>
      </c>
      <c r="G13" s="531" t="str">
        <f>Sheet1!W349</f>
        <v/>
      </c>
    </row>
    <row r="14" spans="1:7">
      <c r="B14" s="531">
        <f>Sheet1!R329</f>
        <v>28</v>
      </c>
      <c r="C14" s="531" t="str">
        <f>Sheet1!W329</f>
        <v/>
      </c>
      <c r="D14" s="531">
        <f>Sheet1!R340</f>
        <v>34</v>
      </c>
      <c r="E14" s="531" t="str">
        <f>Sheet1!W340</f>
        <v/>
      </c>
      <c r="F14" s="531">
        <f>Sheet1!R350</f>
        <v>34</v>
      </c>
      <c r="G14" s="531" t="str">
        <f>Sheet1!W350</f>
        <v/>
      </c>
    </row>
    <row r="15" spans="1:7">
      <c r="B15" s="531">
        <f>Sheet1!R330</f>
        <v>30</v>
      </c>
      <c r="C15" s="531" t="str">
        <f>Sheet1!W330</f>
        <v/>
      </c>
      <c r="D15" s="531">
        <f>Sheet1!R341</f>
        <v>36</v>
      </c>
      <c r="E15" s="531" t="str">
        <f>Sheet1!W341</f>
        <v/>
      </c>
      <c r="F15" s="531">
        <f>Sheet1!R351</f>
        <v>38</v>
      </c>
      <c r="G15" s="531" t="str">
        <f>Sheet1!W351</f>
        <v/>
      </c>
    </row>
    <row r="16" spans="1:7">
      <c r="B16" s="531">
        <f>Sheet1!R331</f>
        <v>32</v>
      </c>
      <c r="C16" s="531" t="str">
        <f>Sheet1!W331</f>
        <v/>
      </c>
      <c r="D16" s="531">
        <f>Sheet1!R342</f>
        <v>38</v>
      </c>
      <c r="E16" s="531" t="str">
        <f>Sheet1!W342</f>
        <v/>
      </c>
    </row>
    <row r="17" spans="1:4">
      <c r="B17" s="531">
        <f>Sheet1!R332</f>
        <v>34</v>
      </c>
      <c r="C17" s="531" t="str">
        <f>Sheet1!W332</f>
        <v/>
      </c>
    </row>
    <row r="18" spans="1:4">
      <c r="A18" s="427" t="s">
        <v>609</v>
      </c>
      <c r="B18" s="531">
        <f>Sheet1!S372</f>
        <v>20</v>
      </c>
      <c r="C18" s="531" t="str">
        <f>Sheet1!W372</f>
        <v/>
      </c>
    </row>
    <row r="19" spans="1:4">
      <c r="B19" s="531">
        <f>Sheet1!S373</f>
        <v>50</v>
      </c>
      <c r="C19" s="531" t="str">
        <f>Sheet1!W373</f>
        <v/>
      </c>
    </row>
    <row r="20" spans="1:4">
      <c r="B20" s="531">
        <f>Sheet1!S374</f>
        <v>100</v>
      </c>
      <c r="C20" s="531" t="str">
        <f>Sheet1!W374</f>
        <v/>
      </c>
    </row>
    <row r="21" spans="1:4">
      <c r="B21" s="532">
        <f>Sheet1!S375</f>
        <v>300</v>
      </c>
      <c r="C21" s="532" t="str">
        <f>Sheet1!W375</f>
        <v/>
      </c>
    </row>
    <row r="22" spans="1:4">
      <c r="A22" s="427" t="s">
        <v>342</v>
      </c>
      <c r="B22" s="531" t="str">
        <f>Sheet1!Q381</f>
        <v>/</v>
      </c>
      <c r="C22" s="531">
        <f>Sheet1!Q382</f>
        <v>24</v>
      </c>
      <c r="D22" s="531" t="str">
        <f>Sheet1!Q386</f>
        <v/>
      </c>
    </row>
    <row r="23" spans="1:4">
      <c r="B23" s="531" t="str">
        <f>Sheet1!R381</f>
        <v>/</v>
      </c>
      <c r="C23" s="531">
        <f>Sheet1!R382</f>
        <v>25</v>
      </c>
      <c r="D23" s="531" t="str">
        <f>Sheet1!R386</f>
        <v/>
      </c>
    </row>
    <row r="24" spans="1:4">
      <c r="B24" s="531" t="str">
        <f>Sheet1!S381</f>
        <v>/</v>
      </c>
      <c r="C24" s="531">
        <f>Sheet1!S382</f>
        <v>28</v>
      </c>
      <c r="D24" s="531" t="str">
        <f>Sheet1!S386</f>
        <v/>
      </c>
    </row>
    <row r="25" spans="1:4">
      <c r="B25" s="531" t="str">
        <f>Sheet1!T381</f>
        <v>/</v>
      </c>
      <c r="C25" s="531">
        <f>Sheet1!T382</f>
        <v>32</v>
      </c>
      <c r="D25" s="531" t="str">
        <f>Sheet1!T386</f>
        <v/>
      </c>
    </row>
    <row r="26" spans="1:4">
      <c r="B26" s="531" t="str">
        <f>Sheet1!U381</f>
        <v>/</v>
      </c>
      <c r="C26" s="531">
        <f>Sheet1!U382</f>
        <v>28</v>
      </c>
      <c r="D26" s="531" t="str">
        <f>Sheet1!U386</f>
        <v/>
      </c>
    </row>
    <row r="27" spans="1:4">
      <c r="B27" s="531" t="str">
        <f>Sheet1!V381</f>
        <v>/</v>
      </c>
      <c r="C27" s="531">
        <f>Sheet1!V382</f>
        <v>30</v>
      </c>
      <c r="D27" s="531" t="str">
        <f>Sheet1!V386</f>
        <v/>
      </c>
    </row>
    <row r="28" spans="1:4">
      <c r="B28" s="531" t="str">
        <f>Sheet1!W381</f>
        <v>/</v>
      </c>
      <c r="C28" s="531">
        <f>Sheet1!W382</f>
        <v>32</v>
      </c>
      <c r="D28" s="531" t="str">
        <f>Sheet1!W386</f>
        <v/>
      </c>
    </row>
    <row r="29" spans="1:4">
      <c r="B29" s="531" t="str">
        <f>Sheet1!X381</f>
        <v>/</v>
      </c>
      <c r="C29" s="531">
        <f>Sheet1!X382</f>
        <v>34</v>
      </c>
      <c r="D29" s="531" t="str">
        <f>Sheet1!X386</f>
        <v/>
      </c>
    </row>
    <row r="30" spans="1:4">
      <c r="B30" s="531" t="str">
        <f>Sheet1!Q394</f>
        <v>/</v>
      </c>
      <c r="C30" s="531">
        <f>Sheet1!Q395</f>
        <v>28</v>
      </c>
      <c r="D30" s="531" t="str">
        <f>Sheet1!Q399</f>
        <v/>
      </c>
    </row>
    <row r="31" spans="1:4">
      <c r="B31" s="531" t="str">
        <f>Sheet1!R394</f>
        <v>/</v>
      </c>
      <c r="C31" s="531">
        <f>Sheet1!R395</f>
        <v>30</v>
      </c>
      <c r="D31" s="531" t="str">
        <f>Sheet1!R399</f>
        <v/>
      </c>
    </row>
    <row r="32" spans="1:4">
      <c r="B32" s="531" t="str">
        <f>Sheet1!S394</f>
        <v>/</v>
      </c>
      <c r="C32" s="531">
        <f>Sheet1!S395</f>
        <v>32</v>
      </c>
      <c r="D32" s="531" t="str">
        <f>Sheet1!S399</f>
        <v/>
      </c>
    </row>
    <row r="33" spans="1:4">
      <c r="B33" s="531" t="str">
        <f>Sheet1!T394</f>
        <v>/</v>
      </c>
      <c r="C33" s="531">
        <f>Sheet1!T395</f>
        <v>34</v>
      </c>
      <c r="D33" s="531" t="str">
        <f>Sheet1!T399</f>
        <v/>
      </c>
    </row>
    <row r="34" spans="1:4">
      <c r="B34" s="531" t="str">
        <f>Sheet1!U394</f>
        <v>/</v>
      </c>
      <c r="C34" s="531">
        <f>Sheet1!U395</f>
        <v>38</v>
      </c>
      <c r="D34" s="531" t="str">
        <f>Sheet1!U399</f>
        <v/>
      </c>
    </row>
    <row r="35" spans="1:4">
      <c r="A35" s="427" t="s">
        <v>263</v>
      </c>
      <c r="B35" s="531">
        <f>Sheet1!Q412</f>
        <v>0</v>
      </c>
    </row>
    <row r="36" spans="1:4">
      <c r="B36" s="531">
        <f>Sheet1!Q413</f>
        <v>0</v>
      </c>
    </row>
    <row r="37" spans="1:4">
      <c r="B37" s="531">
        <f>Sheet1!Q414</f>
        <v>0</v>
      </c>
    </row>
    <row r="38" spans="1:4">
      <c r="B38" s="531" t="str">
        <f>Sheet1!Q415</f>
        <v/>
      </c>
    </row>
    <row r="39" spans="1:4">
      <c r="B39" s="531">
        <f>Sheet1!U410</f>
        <v>0</v>
      </c>
    </row>
    <row r="40" spans="1:4">
      <c r="B40" s="531">
        <f>Sheet1!U411</f>
        <v>0</v>
      </c>
    </row>
    <row r="41" spans="1:4">
      <c r="B41" s="532">
        <f>Sheet1!U412</f>
        <v>0</v>
      </c>
    </row>
    <row r="42" spans="1:4">
      <c r="A42" s="427" t="s">
        <v>608</v>
      </c>
      <c r="B42" s="531" t="str">
        <f>Sheet1!P425</f>
        <v>2D</v>
      </c>
      <c r="C42" s="531" t="str">
        <f>Sheet1!R425</f>
        <v>Mag</v>
      </c>
      <c r="D42" s="531" t="str">
        <f>Sheet1!T425</f>
        <v>3D</v>
      </c>
    </row>
    <row r="43" spans="1:4">
      <c r="B43" s="531">
        <f>Sheet1!P429</f>
        <v>0</v>
      </c>
      <c r="C43" s="531">
        <f>Sheet1!R429</f>
        <v>0</v>
      </c>
      <c r="D43" s="531">
        <f>Sheet1!T429</f>
        <v>0</v>
      </c>
    </row>
    <row r="44" spans="1:4">
      <c r="B44" s="531">
        <f>Sheet1!P430</f>
        <v>0</v>
      </c>
      <c r="C44" s="531">
        <f>Sheet1!R430</f>
        <v>0</v>
      </c>
      <c r="D44" s="531">
        <f>Sheet1!T430</f>
        <v>0</v>
      </c>
    </row>
    <row r="45" spans="1:4">
      <c r="B45" s="531">
        <f>Sheet1!P431</f>
        <v>0</v>
      </c>
      <c r="C45" s="531">
        <f>Sheet1!R431</f>
        <v>0</v>
      </c>
      <c r="D45" s="531">
        <f>Sheet1!T431</f>
        <v>0</v>
      </c>
    </row>
    <row r="46" spans="1:4">
      <c r="A46" s="427" t="s">
        <v>607</v>
      </c>
      <c r="B46" s="531" t="str">
        <f>Sheet1!T441</f>
        <v/>
      </c>
    </row>
    <row r="47" spans="1:4">
      <c r="A47" s="427" t="s">
        <v>606</v>
      </c>
      <c r="B47" s="531"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84" customWidth="1"/>
    <col min="24" max="16384" width="9" style="427"/>
  </cols>
  <sheetData>
    <row r="1" spans="1:23">
      <c r="A1" s="535">
        <f>Sheet1!AH10</f>
        <v>24</v>
      </c>
      <c r="B1" s="439" t="s">
        <v>49</v>
      </c>
      <c r="I1" s="535">
        <f>Sheet1!AH57</f>
        <v>28</v>
      </c>
      <c r="J1" s="439" t="s">
        <v>49</v>
      </c>
      <c r="Q1" s="535">
        <f>Sheet1!AH91</f>
        <v>28</v>
      </c>
      <c r="R1" s="439" t="s">
        <v>49</v>
      </c>
    </row>
    <row r="2" spans="1:23" ht="15" thickBot="1">
      <c r="A2" s="536" t="s">
        <v>619</v>
      </c>
      <c r="B2" s="537" t="s">
        <v>620</v>
      </c>
      <c r="C2" s="537" t="s">
        <v>621</v>
      </c>
      <c r="D2" s="537" t="s">
        <v>622</v>
      </c>
      <c r="E2" s="537" t="s">
        <v>49</v>
      </c>
      <c r="G2" s="537" t="e">
        <f>"HVL @"&amp;ROUND(E3,2)&amp;" kVp"</f>
        <v>#VALUE!</v>
      </c>
      <c r="I2" s="536" t="s">
        <v>619</v>
      </c>
      <c r="J2" s="537" t="s">
        <v>620</v>
      </c>
      <c r="K2" s="537" t="s">
        <v>621</v>
      </c>
      <c r="L2" s="537" t="s">
        <v>622</v>
      </c>
      <c r="M2" s="537" t="s">
        <v>49</v>
      </c>
      <c r="O2" s="537" t="e">
        <f>"HVL @"&amp;ROUND(M3,2)&amp;" kVp"</f>
        <v>#VALUE!</v>
      </c>
      <c r="Q2" s="536" t="s">
        <v>619</v>
      </c>
      <c r="R2" s="537" t="s">
        <v>620</v>
      </c>
      <c r="S2" s="537" t="s">
        <v>621</v>
      </c>
      <c r="T2" s="537" t="s">
        <v>622</v>
      </c>
      <c r="U2" s="537" t="s">
        <v>49</v>
      </c>
      <c r="W2" s="537" t="e">
        <f>"HVL @"&amp;ROUND(U3,2)&amp;" kVp"</f>
        <v>#VALUE!</v>
      </c>
    </row>
    <row r="3" spans="1:23" ht="15.75" thickTop="1" thickBot="1">
      <c r="A3" s="538">
        <f>Sheet1!AJ10</f>
        <v>0</v>
      </c>
      <c r="B3" s="539" t="str">
        <f>IF(MIN(Sheet1!AO10:AO11)=0,"",AVERAGE(Sheet1!AO10:AO11))</f>
        <v/>
      </c>
      <c r="C3" s="540" t="str">
        <f>IF(B3="","",ABS(B3-B3/2))</f>
        <v/>
      </c>
      <c r="D3" s="541" t="str">
        <f>IF(OR(B3="",B4=""),"",IF(ABS(B3-B3/2)=SMALL(C3:C6,1),A3,IF(ABS(B4-B3/2)=SMALL(C3:C6,1),A4,IF(ABS(B5-B3/2)=SMALL(C3:C6,1),A5,IF(ABS(B6-B3/2)=SMALL(C3:C6,1),A6,"")))))</f>
        <v/>
      </c>
      <c r="E3" s="542" t="str">
        <f>IF(OR(Sheet1!AM10="",Sheet1!AM11=""),"",AVERAGE(Sheet1!AM10:AM11))</f>
        <v/>
      </c>
      <c r="G3" s="543" t="str">
        <f>IF(OR(MIN(D3:D4)=0,MIN(D7:D8)=0),"",TREND(D3:D4,E7:E8,LN(B3/2)))</f>
        <v/>
      </c>
      <c r="I3" s="538">
        <f>Sheet1!AJ57</f>
        <v>0</v>
      </c>
      <c r="J3" s="539" t="str">
        <f>IF(MIN(Sheet1!AO57:AO58)=0,"",AVERAGE(Sheet1!AO57:AO58))</f>
        <v/>
      </c>
      <c r="K3" s="540" t="str">
        <f>IF(J3="","",ABS(J3-J3/2))</f>
        <v/>
      </c>
      <c r="L3" s="541" t="str">
        <f>IF(OR(J3="",J4=""),"",IF(ABS(J3-J3/2)=SMALL(K3:K6,1),I3,IF(ABS(J4-J3/2)=SMALL(K3:K6,1),I4,IF(ABS(J5-J3/2)=SMALL(K3:K6,1),I5,IF(ABS(J6-J3/2)=SMALL(K3:K6,1),I6,"")))))</f>
        <v/>
      </c>
      <c r="M3" s="542" t="str">
        <f>IF(OR(Sheet1!AM57="",Sheet1!AM58=""),"",AVERAGE(Sheet1!AM57:AM58))</f>
        <v/>
      </c>
      <c r="O3" s="543" t="str">
        <f>IF(OR(MIN(L3:L4)=0,MIN(L7:L8)=0),"",TREND(L3:L4,M7:M8,LN(J3/2)))</f>
        <v/>
      </c>
      <c r="Q3" s="538">
        <f>Sheet1!AJ91</f>
        <v>0</v>
      </c>
      <c r="R3" s="539" t="str">
        <f>IF(MIN(Sheet1!AO91:AO92)=0,"",AVERAGE(Sheet1!AO91:AO92))</f>
        <v/>
      </c>
      <c r="S3" s="540" t="str">
        <f>IF(R3="","",ABS(R3-R3/2))</f>
        <v/>
      </c>
      <c r="T3" s="541" t="str">
        <f>IF(OR(R3="",R4=""),"",IF(ABS(R3-R3/2)=SMALL(S3:S6,1),Q3,IF(ABS(R4-R3/2)=SMALL(S3:S6,1),Q4,IF(ABS(R5-R3/2)=SMALL(S3:S6,1),Q5,IF(ABS(R6-R3/2)=SMALL(S3:S6,1),Q6,"")))))</f>
        <v/>
      </c>
      <c r="U3" s="542" t="str">
        <f>IF(OR(Sheet1!AM91="",Sheet1!AM92=""),"",AVERAGE(Sheet1!AM91:AM92))</f>
        <v/>
      </c>
      <c r="W3" s="543" t="str">
        <f>IF(OR(MIN(T3:T4)=0,MIN(T7:T8)=0),"",TREND(T3:T4,U7:U8,LN(R3/2)))</f>
        <v/>
      </c>
    </row>
    <row r="4" spans="1:23" ht="15" thickTop="1">
      <c r="A4" s="538">
        <f>Sheet1!AJ12</f>
        <v>0.4</v>
      </c>
      <c r="B4" s="539" t="str">
        <f>IF(MIN(Sheet1!AO12:AO13)=0,"",AVERAGE(Sheet1!AO12:AO13))</f>
        <v/>
      </c>
      <c r="C4" s="540" t="str">
        <f>IF(B4="","",ABS(B4-B3/2))</f>
        <v/>
      </c>
      <c r="D4" s="540" t="str">
        <f>IF(OR(B3="",B4=""),"",IF(ABS(B3-B3/2)=SMALL(C3:C6,2),A3,IF(ABS(B4-B3/2)=SMALL(C3:C6,2),A4,IF(ABS(B5-B3/2)=SMALL(C3:C6,2),A5,IF(ABS(B6-B3/2)=SMALL(C3:C6,2),A6,"")))))</f>
        <v/>
      </c>
      <c r="E4" s="544"/>
      <c r="I4" s="538">
        <f>Sheet1!AJ60</f>
        <v>0.5</v>
      </c>
      <c r="J4" s="539" t="str">
        <f>IF(MIN(Sheet1!AO59:AO60)=0,"",AVERAGE(Sheet1!AO59:AO60))</f>
        <v/>
      </c>
      <c r="K4" s="540" t="str">
        <f>IF(J4="","",ABS(J4-J3/2))</f>
        <v/>
      </c>
      <c r="L4" s="540" t="str">
        <f>IF(OR(J3="",J4=""),"",IF(ABS(J3-J3/2)=SMALL(K3:K6,2),I3,IF(ABS(J4-J3/2)=SMALL(K3:K6,2),I4,IF(ABS(J5-J3/2)=SMALL(K3:K6,2),I5,IF(ABS(J6-J3/2)=SMALL(K3:K6,2),I6,"")))))</f>
        <v/>
      </c>
      <c r="M4" s="544"/>
      <c r="Q4" s="538">
        <f>Sheet1!AJ93</f>
        <v>0.4</v>
      </c>
      <c r="R4" s="539" t="str">
        <f>IF(MIN(Sheet1!AO93:AO94)=0,"",AVERAGE(Sheet1!AO93:AO94))</f>
        <v/>
      </c>
      <c r="S4" s="540" t="str">
        <f>IF(R4="","",ABS(R4-R3/2))</f>
        <v/>
      </c>
      <c r="T4" s="540" t="str">
        <f>IF(OR(R3="",R4=""),"",IF(ABS(R3-R3/2)=SMALL(S3:S6,2),Q3,IF(ABS(R4-R3/2)=SMALL(S3:S6,2),Q4,IF(ABS(R5-R3/2)=SMALL(S3:S6,2),Q5,IF(ABS(R6-R3/2)=SMALL(S3:S6,2),Q6,"")))))</f>
        <v/>
      </c>
      <c r="U4" s="544"/>
    </row>
    <row r="5" spans="1:23">
      <c r="A5" s="545" t="str">
        <f>IF(AND(Sheet1!AM14="",Sheet1!AM16=""),"",IF(Sheet1!AM14&lt;&gt;"",Sheet1!AJ14,Sheet1!AJ16))</f>
        <v/>
      </c>
      <c r="B5" s="539" t="str">
        <f>IF(AND(Sheet1!AM14="",Sheet1!AM16=""),"",IF(Sheet1!AM14&lt;&gt;"",AVERAGE(Sheet1!AO14:AO15),AVERAGE(Sheet1!AO16:AO17)))</f>
        <v/>
      </c>
      <c r="C5" s="540" t="str">
        <f>IF(B5="","",ABS(B5-B3/2))</f>
        <v/>
      </c>
      <c r="D5" s="546"/>
      <c r="E5" s="546"/>
      <c r="I5" s="545" t="str">
        <f>IF(AND(Sheet1!AM62="",Sheet1!AM64=""),"",IF(Sheet1!AM62&lt;&gt;"",Sheet1!AJ62,Sheet1!AJ64))</f>
        <v/>
      </c>
      <c r="J5" s="539" t="str">
        <f>IF(AND(Sheet1!AM61="",Sheet1!AM63=""),"",IF(Sheet1!AM61&lt;&gt;"",AVERAGE(Sheet1!AO61:AO62),AVERAGE(Sheet1!AO63:AO64)))</f>
        <v/>
      </c>
      <c r="K5" s="540" t="str">
        <f>IF(J5="","",ABS(J5-J3/2))</f>
        <v/>
      </c>
      <c r="L5" s="546"/>
      <c r="M5" s="546"/>
      <c r="Q5" s="545" t="str">
        <f>IF(AND(Sheet1!AM95="",Sheet1!AM97=""),"",IF(Sheet1!AM95&lt;&gt;"",Sheet1!AJ95,Sheet1!AJ97))</f>
        <v/>
      </c>
      <c r="R5" s="539" t="str">
        <f>IF(AND(Sheet1!AM95="",Sheet1!AM97=""),"",IF(Sheet1!AM95&lt;&gt;"",AVERAGE(Sheet1!AO95:AO96),AVERAGE(Sheet1!AO97:AO98)))</f>
        <v/>
      </c>
      <c r="S5" s="540" t="str">
        <f>IF(R5="","",ABS(R5-R3/2))</f>
        <v/>
      </c>
      <c r="T5" s="546"/>
      <c r="U5" s="546"/>
    </row>
    <row r="6" spans="1:23" ht="15" thickBot="1">
      <c r="A6" s="545" t="str">
        <f>IF(OR(Sheet1!AM16="",AND(Sheet1!AM14="",Sheet1!AM16&lt;&gt;"")),"",Sheet1!AJ16)</f>
        <v/>
      </c>
      <c r="B6" s="539" t="str">
        <f>IF(OR(Sheet1!AM16="",AND(Sheet1!AM14="",Sheet1!AM16&lt;&gt;"")),"",AVERAGE(Sheet1!AO16:AO17))</f>
        <v/>
      </c>
      <c r="C6" s="540" t="str">
        <f>IF(B6="","",ABS(B6-B3/2))</f>
        <v/>
      </c>
      <c r="D6" s="537" t="s">
        <v>623</v>
      </c>
      <c r="E6" s="537" t="s">
        <v>624</v>
      </c>
      <c r="I6" s="545" t="str">
        <f>IF(OR(Sheet1!AM64="",AND(Sheet1!AM62="",Sheet1!AM64&lt;&gt;"")),"",Sheet1!AJ64)</f>
        <v/>
      </c>
      <c r="J6" s="539" t="str">
        <f>IF(OR(Sheet1!AM63="",AND(Sheet1!AM61="",Sheet1!AM63&lt;&gt;"")),"",AVERAGE(Sheet1!AO63:AO64))</f>
        <v/>
      </c>
      <c r="K6" s="540" t="str">
        <f>IF(J6="","",ABS(J6-J3/2))</f>
        <v/>
      </c>
      <c r="L6" s="537" t="s">
        <v>623</v>
      </c>
      <c r="M6" s="537" t="s">
        <v>624</v>
      </c>
      <c r="Q6" s="545" t="str">
        <f>IF(OR(Sheet1!AM97="",AND(Sheet1!AM95="",Sheet1!AM97&lt;&gt;"")),"",Sheet1!AJ97)</f>
        <v/>
      </c>
      <c r="R6" s="539" t="str">
        <f>IF(OR(Sheet1!AM97="",AND(Sheet1!AM95="",Sheet1!AM97&lt;&gt;"")),"",AVERAGE(Sheet1!AO97:AO98))</f>
        <v/>
      </c>
      <c r="S6" s="540" t="str">
        <f>IF(R6="","",ABS(R6-R3/2))</f>
        <v/>
      </c>
      <c r="T6" s="537" t="s">
        <v>623</v>
      </c>
      <c r="U6" s="537" t="s">
        <v>624</v>
      </c>
    </row>
    <row r="7" spans="1:23">
      <c r="A7" s="547" t="str">
        <f>G3</f>
        <v/>
      </c>
      <c r="B7" s="548" t="str">
        <f>IF(G3="","",EXP(TREND(E7:E8,D3:D4,A7)))</f>
        <v/>
      </c>
      <c r="D7" s="541" t="str">
        <f>IF(OR(B3="",B4=""),"",IF(A3=D3,B3,IF(A4=D3,B4,IF(A5=D3,B5,IF(A6=D3,B6)))))</f>
        <v/>
      </c>
      <c r="E7" s="549" t="str">
        <f>IF(D7="","",LN(D7))</f>
        <v/>
      </c>
      <c r="I7" s="547" t="str">
        <f>O3</f>
        <v/>
      </c>
      <c r="J7" s="548" t="str">
        <f>IF(O3="","",EXP(TREND(M7:M8,L3:L4,I7)))</f>
        <v/>
      </c>
      <c r="L7" s="541" t="str">
        <f>IF(OR(J3="",J4=""),"",IF(I3=L3,J3,IF(I4=L3,J4,IF(I5=L3,J5,IF(I6=L3,J6)))))</f>
        <v/>
      </c>
      <c r="M7" s="549" t="str">
        <f>IF(L7="","",LN(L7))</f>
        <v/>
      </c>
      <c r="Q7" s="547" t="str">
        <f>W3</f>
        <v/>
      </c>
      <c r="R7" s="548" t="str">
        <f>IF(W3="","",EXP(TREND(U7:U8,T3:T4,Q7)))</f>
        <v/>
      </c>
      <c r="T7" s="541" t="str">
        <f>IF(OR(R3="",R4=""),"",IF(Q3=T3,R3,IF(Q4=T3,R4,IF(Q5=T3,R5,IF(Q6=T3,R6)))))</f>
        <v/>
      </c>
      <c r="U7" s="549" t="str">
        <f>IF(T7="","",LN(T7))</f>
        <v/>
      </c>
    </row>
    <row r="8" spans="1:23">
      <c r="D8" s="540" t="str">
        <f>IF(OR(B3="",B4=""),"",IF(A3=D4,B3,IF(A4=D4,B4,IF(A5=D4,B5,IF(A6=D4,B6)))))</f>
        <v/>
      </c>
      <c r="E8" s="550" t="str">
        <f>IF(D8="","",LN(D8))</f>
        <v/>
      </c>
      <c r="L8" s="540" t="str">
        <f>IF(OR(J3="",J4=""),"",IF(I3=L4,J3,IF(I4=L4,J4,IF(I5=L4,J5,IF(I6=L4,J6)))))</f>
        <v/>
      </c>
      <c r="M8" s="550" t="str">
        <f>IF(L8="","",LN(L8))</f>
        <v/>
      </c>
      <c r="T8" s="540" t="str">
        <f>IF(OR(R3="",R4=""),"",IF(Q3=T4,R3,IF(Q4=T4,R4,IF(Q5=T4,R5,IF(Q6=T4,R6)))))</f>
        <v/>
      </c>
      <c r="U8" s="550" t="str">
        <f>IF(T8="","",LN(T8))</f>
        <v/>
      </c>
    </row>
    <row r="9" spans="1:23">
      <c r="A9" s="535">
        <f>Sheet1!AH18</f>
        <v>25</v>
      </c>
      <c r="B9" s="439" t="s">
        <v>49</v>
      </c>
      <c r="I9" s="535">
        <f>Sheet1!AH65</f>
        <v>30</v>
      </c>
      <c r="J9" s="439" t="s">
        <v>49</v>
      </c>
      <c r="Q9" s="535">
        <f>Sheet1!AH99</f>
        <v>30</v>
      </c>
      <c r="R9" s="439" t="s">
        <v>49</v>
      </c>
    </row>
    <row r="10" spans="1:23" ht="15" thickBot="1">
      <c r="A10" s="536" t="s">
        <v>619</v>
      </c>
      <c r="B10" s="537" t="s">
        <v>620</v>
      </c>
      <c r="C10" s="537" t="s">
        <v>621</v>
      </c>
      <c r="D10" s="537" t="s">
        <v>622</v>
      </c>
      <c r="E10" s="537" t="s">
        <v>49</v>
      </c>
      <c r="G10" s="537" t="e">
        <f>"HVL @"&amp;ROUND(E11,2)&amp;" kVp"</f>
        <v>#VALUE!</v>
      </c>
      <c r="I10" s="536" t="s">
        <v>619</v>
      </c>
      <c r="J10" s="537" t="s">
        <v>620</v>
      </c>
      <c r="K10" s="537" t="s">
        <v>621</v>
      </c>
      <c r="L10" s="537" t="s">
        <v>622</v>
      </c>
      <c r="M10" s="537" t="s">
        <v>49</v>
      </c>
      <c r="O10" s="537" t="e">
        <f>"HVL @"&amp;ROUND(M11,2)&amp;" kVp"</f>
        <v>#VALUE!</v>
      </c>
      <c r="Q10" s="536" t="s">
        <v>619</v>
      </c>
      <c r="R10" s="537" t="s">
        <v>620</v>
      </c>
      <c r="S10" s="537" t="s">
        <v>621</v>
      </c>
      <c r="T10" s="537" t="s">
        <v>622</v>
      </c>
      <c r="U10" s="537" t="s">
        <v>49</v>
      </c>
      <c r="W10" s="537" t="e">
        <f>"HVL @"&amp;ROUND(U11,2)&amp;" kVp"</f>
        <v>#VALUE!</v>
      </c>
    </row>
    <row r="11" spans="1:23" ht="15.75" thickTop="1" thickBot="1">
      <c r="A11" s="538">
        <f>Sheet1!AJ18</f>
        <v>0</v>
      </c>
      <c r="B11" s="539" t="str">
        <f>IF(MIN(Sheet1!AO18:AO19)=0,"",AVERAGE(Sheet1!AO18:AO19))</f>
        <v/>
      </c>
      <c r="C11" s="540" t="str">
        <f>IF(B11="","",ABS(B11-B11/2))</f>
        <v/>
      </c>
      <c r="D11" s="541" t="str">
        <f>IF(OR(B11="",B12=""),"",IF(ABS(B11-B11/2)=SMALL(C11:C14,1),A11,IF(ABS(B12-B11/2)=SMALL(C11:C14,1),A12,IF(ABS(B13-B11/2)=SMALL(C11:C14,1),A13,IF(ABS(B14-B11/2)=SMALL(C11:C14,1),A14,"")))))</f>
        <v/>
      </c>
      <c r="E11" s="542" t="str">
        <f>IF(OR(Sheet1!AM18="",Sheet1!AM19=""),"",AVERAGE(Sheet1!AM18:AM19))</f>
        <v/>
      </c>
      <c r="G11" s="543" t="str">
        <f>IF(OR(MIN(D11:D12)=0,MIN(D15:D16)=0),"",TREND(D11:D12,E15:E16,LN(B11/2)))</f>
        <v/>
      </c>
      <c r="I11" s="538">
        <f>Sheet1!AJ65</f>
        <v>0</v>
      </c>
      <c r="J11" s="539" t="str">
        <f>IF(MIN(Sheet1!AO65:AO66)=0,"",AVERAGE(Sheet1!AO65:AO66))</f>
        <v/>
      </c>
      <c r="K11" s="540" t="str">
        <f>IF(J11="","",ABS(J11-J11/2))</f>
        <v/>
      </c>
      <c r="L11" s="541" t="str">
        <f>IF(OR(J11="",J12=""),"",IF(ABS(J11-J11/2)=SMALL(K11:K14,1),I11,IF(ABS(J12-J11/2)=SMALL(K11:K14,1),I12,IF(ABS(J13-J11/2)=SMALL(K11:K14,1),I13,IF(ABS(J14-J11/2)=SMALL(K11:K14,1),I14,"")))))</f>
        <v/>
      </c>
      <c r="M11" s="542" t="str">
        <f>IF(OR(Sheet1!AM65="",Sheet1!AM66=""),"",AVERAGE(Sheet1!AM65:AM66))</f>
        <v/>
      </c>
      <c r="O11" s="543" t="str">
        <f>IF(OR(MIN(L11:L12)=0,MIN(L15:L16)=0),"",TREND(L11:L12,M15:M16,LN(J11/2)))</f>
        <v/>
      </c>
      <c r="Q11" s="538">
        <f>Sheet1!AJ99</f>
        <v>0</v>
      </c>
      <c r="R11" s="539" t="str">
        <f>IF(MIN(Sheet1!AO99:AO100)=0,"",AVERAGE(Sheet1!AO99:AO100))</f>
        <v/>
      </c>
      <c r="S11" s="540" t="str">
        <f>IF(R11="","",ABS(R11-R11/2))</f>
        <v/>
      </c>
      <c r="T11" s="541" t="str">
        <f>IF(OR(R11="",R12=""),"",IF(ABS(R11-R11/2)=SMALL(S11:S14,1),Q11,IF(ABS(R12-R11/2)=SMALL(S11:S14,1),Q12,IF(ABS(R13-R11/2)=SMALL(S11:S14,1),Q13,IF(ABS(R14-R11/2)=SMALL(S11:S14,1),Q14,"")))))</f>
        <v/>
      </c>
      <c r="U11" s="542" t="str">
        <f>IF(OR(Sheet1!AM99="",Sheet1!AM100=""),"",AVERAGE(Sheet1!AM99:AM100))</f>
        <v/>
      </c>
      <c r="W11" s="543" t="str">
        <f>IF(OR(MIN(T11:T12)=0,MIN(T15:T16)=0),"",TREND(T11:T12,U15:U16,LN(R11/2)))</f>
        <v/>
      </c>
    </row>
    <row r="12" spans="1:23" ht="15" thickTop="1">
      <c r="A12" s="538">
        <f>Sheet1!AJ20</f>
        <v>0.4</v>
      </c>
      <c r="B12" s="539" t="str">
        <f>IF(MIN(Sheet1!AO20:AO21)=0,"",AVERAGE(Sheet1!AO20:AO21))</f>
        <v/>
      </c>
      <c r="C12" s="540" t="str">
        <f>IF(B12="","",ABS(B12-B11/2))</f>
        <v/>
      </c>
      <c r="D12" s="540" t="str">
        <f>IF(OR(B11="",B12=""),"",IF(ABS(B11-B11/2)=SMALL(C11:C14,2),A11,IF(ABS(B12-B11/2)=SMALL(C11:C14,2),A12,IF(ABS(B13-B11/2)=SMALL(C11:C14,2),A13,IF(ABS(B14-B11/2)=SMALL(C11:C14,2),A14,"")))))</f>
        <v/>
      </c>
      <c r="E12" s="544"/>
      <c r="I12" s="538">
        <f>Sheet1!AJ67</f>
        <v>0.5</v>
      </c>
      <c r="J12" s="539" t="str">
        <f>IF(MIN(Sheet1!AO67:AO68)=0,"",AVERAGE(Sheet1!AO67:AO68))</f>
        <v/>
      </c>
      <c r="K12" s="540" t="str">
        <f>IF(J12="","",ABS(J12-J11/2))</f>
        <v/>
      </c>
      <c r="L12" s="540" t="str">
        <f>IF(OR(J11="",J12=""),"",IF(ABS(J11-J11/2)=SMALL(K11:K14,2),I11,IF(ABS(J12-J11/2)=SMALL(K11:K14,2),I12,IF(ABS(J13-J11/2)=SMALL(K11:K14,2),I13,IF(ABS(J14-J11/2)=SMALL(K11:K14,2),I14,"")))))</f>
        <v/>
      </c>
      <c r="M12" s="544"/>
      <c r="Q12" s="538">
        <f>Sheet1!AJ101</f>
        <v>0.4</v>
      </c>
      <c r="R12" s="539" t="str">
        <f>IF(MIN(Sheet1!AO101:AO102)=0,"",AVERAGE(Sheet1!AO101:AO102))</f>
        <v/>
      </c>
      <c r="S12" s="540" t="str">
        <f>IF(R12="","",ABS(R12-R11/2))</f>
        <v/>
      </c>
      <c r="T12" s="540" t="str">
        <f>IF(OR(R11="",R12=""),"",IF(ABS(R11-R11/2)=SMALL(S11:S14,2),Q11,IF(ABS(R12-R11/2)=SMALL(S11:S14,2),Q12,IF(ABS(R13-R11/2)=SMALL(S11:S14,2),Q13,IF(ABS(R14-R11/2)=SMALL(S11:S14,2),Q14,"")))))</f>
        <v/>
      </c>
      <c r="U12" s="544"/>
    </row>
    <row r="13" spans="1:23">
      <c r="A13" s="545" t="str">
        <f>IF(AND(Sheet1!AM22="",Sheet1!AM24=""),"",IF(Sheet1!AM22&lt;&gt;"",Sheet1!AJ22,Sheet1!AJ24))</f>
        <v/>
      </c>
      <c r="B13" s="539" t="str">
        <f>IF(AND(Sheet1!AM22="",Sheet1!AM24=""),"",IF(Sheet1!AM22&lt;&gt;"",AVERAGE(Sheet1!AO22:AO23),AVERAGE(Sheet1!AO24:AO25)))</f>
        <v/>
      </c>
      <c r="C13" s="540" t="str">
        <f>IF(B13="","",ABS(B13-B11/2))</f>
        <v/>
      </c>
      <c r="D13" s="546"/>
      <c r="E13" s="546"/>
      <c r="I13" s="545" t="str">
        <f>IF(AND(Sheet1!AM69="",Sheet1!AM71=""),"",IF(Sheet1!AM69&lt;&gt;"",Sheet1!AJ69,Sheet1!AJ71))</f>
        <v/>
      </c>
      <c r="J13" s="539" t="str">
        <f>IF(AND(Sheet1!AM69="",Sheet1!AM71=""),"",IF(Sheet1!AM69&lt;&gt;"",AVERAGE(Sheet1!AO69:AO70),AVERAGE(Sheet1!AO71:AO72)))</f>
        <v/>
      </c>
      <c r="K13" s="540" t="str">
        <f>IF(J13="","",ABS(J13-J11/2))</f>
        <v/>
      </c>
      <c r="L13" s="546"/>
      <c r="M13" s="546"/>
      <c r="Q13" s="545" t="str">
        <f>IF(AND(Sheet1!AM103="",Sheet1!AM105=""),"",IF(Sheet1!AM103&lt;&gt;"",Sheet1!AJ103,Sheet1!AJ105))</f>
        <v/>
      </c>
      <c r="R13" s="539" t="str">
        <f>IF(AND(Sheet1!AM103="",Sheet1!AM105=""),"",IF(Sheet1!AM103&lt;&gt;"",AVERAGE(Sheet1!AO103:AO104),AVERAGE(Sheet1!AO105:AO106)))</f>
        <v/>
      </c>
      <c r="S13" s="540" t="str">
        <f>IF(R13="","",ABS(R13-R11/2))</f>
        <v/>
      </c>
      <c r="T13" s="546"/>
      <c r="U13" s="546"/>
    </row>
    <row r="14" spans="1:23" ht="15" thickBot="1">
      <c r="A14" s="545" t="str">
        <f>IF(OR(Sheet1!AM24="",AND(Sheet1!AM22="",Sheet1!AM24&lt;&gt;"")),"",Sheet1!AJ24)</f>
        <v/>
      </c>
      <c r="B14" s="539" t="str">
        <f>IF(OR(Sheet1!AM24="",AND(Sheet1!AM22="",Sheet1!AM24&lt;&gt;"")),"",AVERAGE(Sheet1!AO24:AO25))</f>
        <v/>
      </c>
      <c r="C14" s="540" t="str">
        <f>IF(B14="","",ABS(B14-B11/2))</f>
        <v/>
      </c>
      <c r="D14" s="537" t="s">
        <v>623</v>
      </c>
      <c r="E14" s="537" t="s">
        <v>624</v>
      </c>
      <c r="I14" s="545" t="str">
        <f>IF(OR(Sheet1!AM71="",AND(Sheet1!AM69="",Sheet1!AM71&lt;&gt;"")),"",Sheet1!AJ71)</f>
        <v/>
      </c>
      <c r="J14" s="539" t="str">
        <f>IF(OR(Sheet1!AM71="",AND(Sheet1!AM69="",Sheet1!AM71&lt;&gt;"")),"",AVERAGE(Sheet1!AO71:AO72))</f>
        <v/>
      </c>
      <c r="K14" s="540" t="str">
        <f>IF(J14="","",ABS(J14-J11/2))</f>
        <v/>
      </c>
      <c r="L14" s="537" t="s">
        <v>623</v>
      </c>
      <c r="M14" s="537" t="s">
        <v>624</v>
      </c>
      <c r="Q14" s="545" t="str">
        <f>IF(OR(Sheet1!AM105="",AND(Sheet1!AM103="",Sheet1!AM105&lt;&gt;"")),"",Sheet1!AJ105)</f>
        <v/>
      </c>
      <c r="R14" s="539" t="str">
        <f>IF(OR(Sheet1!AM105="",AND(Sheet1!AM103="",Sheet1!AM105&lt;&gt;"")),"",AVERAGE(Sheet1!AO105:AO106))</f>
        <v/>
      </c>
      <c r="S14" s="540" t="str">
        <f>IF(R14="","",ABS(R14-R11/2))</f>
        <v/>
      </c>
      <c r="T14" s="537" t="s">
        <v>623</v>
      </c>
      <c r="U14" s="537" t="s">
        <v>624</v>
      </c>
    </row>
    <row r="15" spans="1:23">
      <c r="A15" s="547" t="str">
        <f>G11</f>
        <v/>
      </c>
      <c r="B15" s="548" t="str">
        <f>IF(G11="","",EXP(TREND(E15:E16,D11:D12,A15)))</f>
        <v/>
      </c>
      <c r="D15" s="541" t="str">
        <f>IF(OR(B11="",B12=""),"",IF(A11=D11,B11,IF(A12=D11,B12,IF(A13=D11,B13,IF(A14=D11,B14)))))</f>
        <v/>
      </c>
      <c r="E15" s="549" t="str">
        <f>IF(D15="","",LN(D15))</f>
        <v/>
      </c>
      <c r="I15" s="547" t="str">
        <f>O11</f>
        <v/>
      </c>
      <c r="J15" s="548" t="str">
        <f>IF(O11="","",EXP(TREND(M15:M16,L11:L12,I15)))</f>
        <v/>
      </c>
      <c r="L15" s="541" t="str">
        <f>IF(OR(J11="",J12=""),"",IF(I11=L11,J11,IF(I12=L11,J12,IF(I13=L11,J13,IF(I14=L11,J14)))))</f>
        <v/>
      </c>
      <c r="M15" s="549" t="str">
        <f>IF(L15="","",LN(L15))</f>
        <v/>
      </c>
      <c r="Q15" s="547" t="str">
        <f>W11</f>
        <v/>
      </c>
      <c r="R15" s="548" t="str">
        <f>IF(W11="","",EXP(TREND(U15:U16,T11:T12,Q15)))</f>
        <v/>
      </c>
      <c r="T15" s="541" t="str">
        <f>IF(OR(R11="",R12=""),"",IF(Q11=T11,R11,IF(Q12=T11,R12,IF(Q13=T11,R13,IF(Q14=T11,R14)))))</f>
        <v/>
      </c>
      <c r="U15" s="549" t="str">
        <f>IF(T15="","",LN(T15))</f>
        <v/>
      </c>
    </row>
    <row r="16" spans="1:23">
      <c r="D16" s="540" t="str">
        <f>IF(OR(B11="",B12=""),"",IF(A11=D12,B11,IF(A12=D12,B12,IF(A13=D12,B13,IF(A14=D12,B14)))))</f>
        <v/>
      </c>
      <c r="E16" s="550" t="str">
        <f>IF(D16="","",LN(D16))</f>
        <v/>
      </c>
      <c r="L16" s="540" t="str">
        <f>IF(OR(J11="",J12=""),"",IF(I11=L12,J11,IF(I12=L12,J12,IF(I13=L12,J13,IF(I14=L12,J14)))))</f>
        <v/>
      </c>
      <c r="M16" s="550" t="str">
        <f>IF(L16="","",LN(L16))</f>
        <v/>
      </c>
      <c r="T16" s="540" t="str">
        <f>IF(OR(R11="",R12=""),"",IF(Q11=T12,R11,IF(Q12=T12,R12,IF(Q13=T12,R13,IF(Q14=T12,R14)))))</f>
        <v/>
      </c>
      <c r="U16" s="550" t="str">
        <f>IF(T16="","",LN(T16))</f>
        <v/>
      </c>
    </row>
    <row r="17" spans="1:23">
      <c r="A17" s="535">
        <f>Sheet1!AH27</f>
        <v>28</v>
      </c>
      <c r="B17" s="439" t="s">
        <v>49</v>
      </c>
      <c r="I17" s="535">
        <f>Sheet1!AH73</f>
        <v>32</v>
      </c>
      <c r="J17" s="439" t="s">
        <v>49</v>
      </c>
      <c r="Q17" s="535">
        <f>Sheet1!AH107</f>
        <v>32</v>
      </c>
      <c r="R17" s="439" t="s">
        <v>49</v>
      </c>
    </row>
    <row r="18" spans="1:23" ht="15" thickBot="1">
      <c r="A18" s="536" t="s">
        <v>619</v>
      </c>
      <c r="B18" s="537" t="s">
        <v>620</v>
      </c>
      <c r="C18" s="537" t="s">
        <v>621</v>
      </c>
      <c r="D18" s="537" t="s">
        <v>622</v>
      </c>
      <c r="E18" s="537" t="s">
        <v>49</v>
      </c>
      <c r="G18" s="537" t="e">
        <f>"HVL @"&amp;ROUND(E19,2)&amp;" kVp"</f>
        <v>#VALUE!</v>
      </c>
      <c r="I18" s="536" t="s">
        <v>619</v>
      </c>
      <c r="J18" s="537" t="s">
        <v>620</v>
      </c>
      <c r="K18" s="537" t="s">
        <v>621</v>
      </c>
      <c r="L18" s="537" t="s">
        <v>622</v>
      </c>
      <c r="M18" s="537" t="s">
        <v>49</v>
      </c>
      <c r="O18" s="537" t="e">
        <f>"HVL @"&amp;ROUND(M19,2)&amp;" kVp"</f>
        <v>#VALUE!</v>
      </c>
      <c r="Q18" s="536" t="s">
        <v>619</v>
      </c>
      <c r="R18" s="537" t="s">
        <v>620</v>
      </c>
      <c r="S18" s="537" t="s">
        <v>621</v>
      </c>
      <c r="T18" s="537" t="s">
        <v>622</v>
      </c>
      <c r="U18" s="537" t="s">
        <v>49</v>
      </c>
      <c r="W18" s="537" t="e">
        <f>"HVL @"&amp;ROUND(U19,2)&amp;" kVp"</f>
        <v>#VALUE!</v>
      </c>
    </row>
    <row r="19" spans="1:23" ht="15.75" thickTop="1" thickBot="1">
      <c r="A19" s="538">
        <f>Sheet1!AJ27</f>
        <v>0</v>
      </c>
      <c r="B19" s="539" t="str">
        <f>IF(MIN(Sheet1!AO28:AO29)=0,"",AVERAGE(Sheet1!AO28:AO31))</f>
        <v/>
      </c>
      <c r="C19" s="540" t="str">
        <f>IF(B19="","",ABS(B19-B19/2))</f>
        <v/>
      </c>
      <c r="D19" s="541" t="str">
        <f>IF(OR(B19="",B20=""),"",IF(ABS(B19-B19/2)=SMALL(C19:C22,1),A19,IF(ABS(B20-B19/2)=SMALL(C19:C22,1),A20,IF(ABS(B21-B19/2)=SMALL(C19:C22,1),A21,IF(ABS(B22-B19/2)=SMALL(C19:C22,1),A22,"")))))</f>
        <v/>
      </c>
      <c r="E19" s="542" t="str">
        <f>IF(OR(Sheet1!AM28="",Sheet1!AM29=""),"",AVERAGE(Sheet1!AM28:AM31))</f>
        <v/>
      </c>
      <c r="G19" s="543" t="str">
        <f>IF(OR(MIN(D19:D20)=0,MIN(D23:D24)=0),"",TREND(D19:D20,E23:E24,LN(B19/2)))</f>
        <v/>
      </c>
      <c r="I19" s="538">
        <f>Sheet1!AJ73</f>
        <v>0</v>
      </c>
      <c r="J19" s="539" t="str">
        <f>IF(MIN(Sheet1!AO73:AO74)=0,"",AVERAGE(Sheet1!AO73:AO74))</f>
        <v/>
      </c>
      <c r="K19" s="540" t="str">
        <f>IF(J19="","",ABS(J19-J19/2))</f>
        <v/>
      </c>
      <c r="L19" s="541" t="str">
        <f>IF(OR(J19="",J20=""),"",IF(ABS(J19-J19/2)=SMALL(K19:K22,1),I19,IF(ABS(J20-J19/2)=SMALL(K19:K22,1),I20,IF(ABS(J21-J19/2)=SMALL(K19:K22,1),I21,IF(ABS(J22-J19/2)=SMALL(K19:K22,1),I22,"")))))</f>
        <v/>
      </c>
      <c r="M19" s="542" t="str">
        <f>IF(OR(Sheet1!AM73="",Sheet1!AM74=""),"",AVERAGE(Sheet1!AM73:AM74))</f>
        <v/>
      </c>
      <c r="O19" s="543" t="str">
        <f>IF(OR(MIN(L19:L20)=0,MIN(L23:L24)=0),"",TREND(L19:L20,M23:M24,LN(J19/2)))</f>
        <v/>
      </c>
      <c r="Q19" s="538">
        <f>Sheet1!AJ107</f>
        <v>0</v>
      </c>
      <c r="R19" s="539" t="str">
        <f>IF(MIN(Sheet1!AO107:AO108)=0,"",AVERAGE(Sheet1!AO107:AO108))</f>
        <v/>
      </c>
      <c r="S19" s="540" t="str">
        <f>IF(R19="","",ABS(R19-R19/2))</f>
        <v/>
      </c>
      <c r="T19" s="541" t="str">
        <f>IF(OR(R19="",R20=""),"",IF(ABS(R19-R19/2)=SMALL(S19:S22,1),Q19,IF(ABS(R20-R19/2)=SMALL(S19:S22,1),Q20,IF(ABS(R21-R19/2)=SMALL(S19:S22,1),Q21,IF(ABS(R22-R19/2)=SMALL(S19:S22,1),Q22,"")))))</f>
        <v/>
      </c>
      <c r="U19" s="542" t="str">
        <f>IF(OR(Sheet1!AM107="",Sheet1!AM108=""),"",AVERAGE(Sheet1!AM107:AM108))</f>
        <v/>
      </c>
      <c r="W19" s="543" t="str">
        <f>IF(OR(MIN(T19:T20)=0,MIN(T23:T24)=0),"",TREND(T19:T20,U23:U24,LN(R19/2)))</f>
        <v/>
      </c>
    </row>
    <row r="20" spans="1:23" ht="15" thickTop="1">
      <c r="A20" s="538">
        <f>Sheet1!AJ32</f>
        <v>0.5</v>
      </c>
      <c r="B20" s="539" t="str">
        <f>IF(MIN(Sheet1!AO32:AO33)=0,"",AVERAGE(Sheet1!AO32:AO33))</f>
        <v/>
      </c>
      <c r="C20" s="540" t="str">
        <f>IF(B20="","",ABS(B20-B19/2))</f>
        <v/>
      </c>
      <c r="D20" s="540" t="str">
        <f>IF(OR(B19="",B20=""),"",IF(ABS(B19-B19/2)=SMALL(C19:C22,2),A19,IF(ABS(B20-B19/2)=SMALL(C19:C22,2),A20,IF(ABS(B21-B19/2)=SMALL(C19:C22,2),A21,IF(ABS(B22-B19/2)=SMALL(C19:C22,2),A22,"")))))</f>
        <v/>
      </c>
      <c r="E20" s="544"/>
      <c r="I20" s="538">
        <f>Sheet1!AJ75</f>
        <v>0.6</v>
      </c>
      <c r="J20" s="539" t="str">
        <f>IF(MIN(Sheet1!AO75:AO76)=0,"",AVERAGE(Sheet1!AO75:AO76))</f>
        <v/>
      </c>
      <c r="K20" s="540" t="str">
        <f>IF(J20="","",ABS(J20-J19/2))</f>
        <v/>
      </c>
      <c r="L20" s="540" t="str">
        <f>IF(OR(J19="",J20=""),"",IF(ABS(J19-J19/2)=SMALL(K19:K22,2),I19,IF(ABS(J20-J19/2)=SMALL(K19:K22,2),I20,IF(ABS(J21-J19/2)=SMALL(K19:K22,2),I21,IF(ABS(J22-J19/2)=SMALL(K19:K22,2),I22,"")))))</f>
        <v/>
      </c>
      <c r="M20" s="544"/>
      <c r="Q20" s="538">
        <f>Sheet1!AJ109</f>
        <v>0.5</v>
      </c>
      <c r="R20" s="539" t="str">
        <f>IF(MIN(Sheet1!AO109:AO110)=0,"",AVERAGE(Sheet1!AO109:AO110))</f>
        <v/>
      </c>
      <c r="S20" s="540" t="str">
        <f>IF(R20="","",ABS(R20-R19/2))</f>
        <v/>
      </c>
      <c r="T20" s="540" t="str">
        <f>IF(OR(R19="",R20=""),"",IF(ABS(R19-R19/2)=SMALL(S19:S22,2),Q19,IF(ABS(R20-R19/2)=SMALL(S19:S22,2),Q20,IF(ABS(R21-R19/2)=SMALL(S19:S22,2),Q21,IF(ABS(R22-R19/2)=SMALL(S19:S22,2),Q22,"")))))</f>
        <v/>
      </c>
      <c r="U20" s="544"/>
    </row>
    <row r="21" spans="1:23">
      <c r="A21" s="545" t="str">
        <f>IF(AND(Sheet1!AM34="",Sheet1!AM36=""),"",IF(Sheet1!AM34&lt;&gt;"",Sheet1!AJ34,Sheet1!AJ36))</f>
        <v/>
      </c>
      <c r="B21" s="539" t="str">
        <f>IF(AND(Sheet1!AM34="",Sheet1!AM36=""),"",IF(Sheet1!AM34&lt;&gt;"",AVERAGE(Sheet1!AO34:AO35),AVERAGE(Sheet1!AO36:AO37)))</f>
        <v/>
      </c>
      <c r="C21" s="540" t="str">
        <f>IF(B21="","",ABS(B21-B19/2))</f>
        <v/>
      </c>
      <c r="D21" s="546"/>
      <c r="E21" s="546"/>
      <c r="I21" s="545" t="str">
        <f>IF(AND(Sheet1!AM77="",Sheet1!AM79=""),"",IF(Sheet1!AM77&lt;&gt;"",Sheet1!AJ77,Sheet1!AJ79))</f>
        <v/>
      </c>
      <c r="J21" s="539" t="str">
        <f>IF(AND(Sheet1!AM77="",Sheet1!AM79=""),"",IF(Sheet1!AM77&lt;&gt;"",AVERAGE(Sheet1!AO77:AO78),AVERAGE(Sheet1!AO79:AO80)))</f>
        <v/>
      </c>
      <c r="K21" s="540" t="str">
        <f>IF(J21="","",ABS(J21-J19/2))</f>
        <v/>
      </c>
      <c r="L21" s="546"/>
      <c r="M21" s="546"/>
      <c r="Q21" s="545" t="str">
        <f>IF(AND(Sheet1!AM111="",Sheet1!AM113=""),"",IF(Sheet1!AM111&lt;&gt;"",Sheet1!AJ111,Sheet1!AJ113))</f>
        <v/>
      </c>
      <c r="R21" s="539" t="str">
        <f>IF(AND(Sheet1!AM111="",Sheet1!AM113=""),"",IF(Sheet1!AM111&lt;&gt;"",AVERAGE(Sheet1!AO111:AO112),AVERAGE(Sheet1!AO113:AO114)))</f>
        <v/>
      </c>
      <c r="S21" s="540" t="str">
        <f>IF(R21="","",ABS(R21-R19/2))</f>
        <v/>
      </c>
      <c r="T21" s="546"/>
      <c r="U21" s="546"/>
    </row>
    <row r="22" spans="1:23" ht="15" thickBot="1">
      <c r="A22" s="545" t="str">
        <f>IF(OR(Sheet1!AM36="",AND(Sheet1!AM34="",Sheet1!AM36&lt;&gt;"")),"",Sheet1!AJ36)</f>
        <v/>
      </c>
      <c r="B22" s="539" t="str">
        <f>IF(OR(Sheet1!AM36="",AND(Sheet1!AM34="",Sheet1!AM36&lt;&gt;"")),"",AVERAGE(Sheet1!AO36:AO37))</f>
        <v/>
      </c>
      <c r="C22" s="540" t="str">
        <f>IF(B22="","",ABS(B22-B19/2))</f>
        <v/>
      </c>
      <c r="D22" s="537" t="s">
        <v>623</v>
      </c>
      <c r="E22" s="537" t="s">
        <v>624</v>
      </c>
      <c r="I22" s="545" t="str">
        <f>IF(OR(Sheet1!AM79="",AND(Sheet1!AM77="",Sheet1!AM79&lt;&gt;"")),"",Sheet1!AJ79)</f>
        <v/>
      </c>
      <c r="J22" s="539" t="str">
        <f>IF(OR(Sheet1!AM79="",AND(Sheet1!AM77="",Sheet1!AM79&lt;&gt;"")),"",AVERAGE(Sheet1!AO79:AO80))</f>
        <v/>
      </c>
      <c r="K22" s="540" t="str">
        <f>IF(J22="","",ABS(J22-J19/2))</f>
        <v/>
      </c>
      <c r="L22" s="537" t="s">
        <v>623</v>
      </c>
      <c r="M22" s="537" t="s">
        <v>624</v>
      </c>
      <c r="Q22" s="545" t="str">
        <f>IF(OR(Sheet1!AM113="",AND(Sheet1!AM111="",Sheet1!AM113&lt;&gt;"")),"",Sheet1!AJ113)</f>
        <v/>
      </c>
      <c r="R22" s="539" t="str">
        <f>IF(OR(Sheet1!AM113="",AND(Sheet1!AM111="",Sheet1!AM113&lt;&gt;"")),"",AVERAGE(Sheet1!AO113:AO114))</f>
        <v/>
      </c>
      <c r="S22" s="540" t="str">
        <f>IF(R22="","",ABS(R22-R19/2))</f>
        <v/>
      </c>
      <c r="T22" s="537" t="s">
        <v>623</v>
      </c>
      <c r="U22" s="537" t="s">
        <v>624</v>
      </c>
    </row>
    <row r="23" spans="1:23">
      <c r="A23" s="547" t="str">
        <f>G19</f>
        <v/>
      </c>
      <c r="B23" s="548" t="str">
        <f>IF(G19="","",EXP(TREND(E23:E24,D19:D20,A23)))</f>
        <v/>
      </c>
      <c r="D23" s="541" t="str">
        <f>IF(OR(B19="",B20=""),"",IF(A19=D19,B19,IF(A20=D19,B20,IF(A21=D19,B21,IF(A22=D19,B22)))))</f>
        <v/>
      </c>
      <c r="E23" s="549" t="str">
        <f>IF(D23="","",LN(D23))</f>
        <v/>
      </c>
      <c r="I23" s="547" t="str">
        <f>O19</f>
        <v/>
      </c>
      <c r="J23" s="548" t="str">
        <f>IF(O19="","",EXP(TREND(M23:M24,L19:L20,I23)))</f>
        <v/>
      </c>
      <c r="L23" s="541" t="str">
        <f>IF(OR(J19="",J20=""),"",IF(I19=L19,J19,IF(I20=L19,J20,IF(I21=L19,J21,IF(I22=L19,J22)))))</f>
        <v/>
      </c>
      <c r="M23" s="549" t="str">
        <f>IF(L23="","",LN(L23))</f>
        <v/>
      </c>
      <c r="Q23" s="547" t="str">
        <f>W19</f>
        <v/>
      </c>
      <c r="R23" s="548" t="str">
        <f>IF(W19="","",EXP(TREND(U23:U24,T19:T20,Q23)))</f>
        <v/>
      </c>
      <c r="T23" s="541" t="str">
        <f>IF(OR(R19="",R20=""),"",IF(Q19=T19,R19,IF(Q20=T19,R20,IF(Q21=T19,R21,IF(Q22=T19,R22)))))</f>
        <v/>
      </c>
      <c r="U23" s="549" t="str">
        <f>IF(T23="","",LN(T23))</f>
        <v/>
      </c>
    </row>
    <row r="24" spans="1:23">
      <c r="D24" s="540" t="str">
        <f>IF(OR(B19="",B20=""),"",IF(A19=D20,B19,IF(A20=D20,B20,IF(A21=D20,B21,IF(A22=D20,B22)))))</f>
        <v/>
      </c>
      <c r="E24" s="550" t="str">
        <f>IF(D24="","",LN(D24))</f>
        <v/>
      </c>
      <c r="L24" s="540" t="str">
        <f>IF(OR(J19="",J20=""),"",IF(I19=L20,J19,IF(I20=L20,J20,IF(I21=L20,J21,IF(I22=L20,J22)))))</f>
        <v/>
      </c>
      <c r="M24" s="550" t="str">
        <f>IF(L24="","",LN(L24))</f>
        <v/>
      </c>
      <c r="T24" s="540" t="str">
        <f>IF(OR(R19="",R20=""),"",IF(Q19=T20,R19,IF(Q20=T20,R20,IF(Q21=T20,R21,IF(Q22=T20,R22)))))</f>
        <v/>
      </c>
      <c r="U24" s="550" t="str">
        <f>IF(T24="","",LN(T24))</f>
        <v/>
      </c>
    </row>
    <row r="25" spans="1:23">
      <c r="A25" s="535">
        <f>Sheet1!AH41</f>
        <v>32</v>
      </c>
      <c r="B25" s="439" t="s">
        <v>49</v>
      </c>
      <c r="I25" s="535">
        <f>Sheet1!AH81</f>
        <v>34</v>
      </c>
      <c r="J25" s="439" t="s">
        <v>49</v>
      </c>
      <c r="Q25" s="535">
        <f>Sheet1!AH115</f>
        <v>34</v>
      </c>
      <c r="R25" s="439" t="s">
        <v>49</v>
      </c>
    </row>
    <row r="26" spans="1:23" ht="15" thickBot="1">
      <c r="A26" s="536" t="s">
        <v>619</v>
      </c>
      <c r="B26" s="537" t="s">
        <v>620</v>
      </c>
      <c r="C26" s="537" t="s">
        <v>621</v>
      </c>
      <c r="D26" s="537" t="s">
        <v>622</v>
      </c>
      <c r="E26" s="537" t="s">
        <v>49</v>
      </c>
      <c r="G26" s="537" t="e">
        <f>"HVL @"&amp;ROUND(E27,2)&amp;" kVp"</f>
        <v>#VALUE!</v>
      </c>
      <c r="I26" s="536" t="s">
        <v>619</v>
      </c>
      <c r="J26" s="537" t="s">
        <v>620</v>
      </c>
      <c r="K26" s="537" t="s">
        <v>621</v>
      </c>
      <c r="L26" s="537" t="s">
        <v>622</v>
      </c>
      <c r="M26" s="537" t="s">
        <v>49</v>
      </c>
      <c r="O26" s="537" t="e">
        <f>"HVL @"&amp;ROUND(M27,2)&amp;" kVp"</f>
        <v>#VALUE!</v>
      </c>
      <c r="Q26" s="536" t="s">
        <v>619</v>
      </c>
      <c r="R26" s="537" t="s">
        <v>620</v>
      </c>
      <c r="S26" s="537" t="s">
        <v>621</v>
      </c>
      <c r="T26" s="537" t="s">
        <v>622</v>
      </c>
      <c r="U26" s="537" t="s">
        <v>49</v>
      </c>
      <c r="W26" s="537" t="e">
        <f>"HVL @"&amp;ROUND(U27,2)&amp;" kVp"</f>
        <v>#VALUE!</v>
      </c>
    </row>
    <row r="27" spans="1:23" ht="15.75" thickTop="1" thickBot="1">
      <c r="A27" s="538">
        <f>Sheet1!AJ41</f>
        <v>0</v>
      </c>
      <c r="B27" s="539" t="str">
        <f>IF(MIN(Sheet1!AO41:AO42)=0,"",AVERAGE(Sheet1!AO41:AO42))</f>
        <v/>
      </c>
      <c r="C27" s="540" t="str">
        <f>IF(B27="","",ABS(B27-B27/2))</f>
        <v/>
      </c>
      <c r="D27" s="541" t="str">
        <f>IF(OR(B27="",B28=""),"",IF(ABS(B27-B27/2)=SMALL(C27:C30,1),A27,IF(ABS(B28-B27/2)=SMALL(C27:C30,1),A28,IF(ABS(B29-B27/2)=SMALL(C27:C30,1),A29,IF(ABS(B30-B27/2)=SMALL(C27:C30,1),A30,"")))))</f>
        <v/>
      </c>
      <c r="E27" s="542" t="str">
        <f>IF(OR(Sheet1!AM40="",Sheet1!AM41=""),"",AVERAGE(Sheet1!AM40:AM41))</f>
        <v/>
      </c>
      <c r="G27" s="543" t="str">
        <f>IF(OR(MIN(D27:D28)=0,MIN(D31:D32)=0),"",TREND(D27:D28,E31:E32,LN(B27/2)))</f>
        <v/>
      </c>
      <c r="I27" s="538">
        <f>Sheet1!AJ81</f>
        <v>0</v>
      </c>
      <c r="J27" s="539" t="str">
        <f>IF(MIN(Sheet1!AO81:AO82)=0,"",AVERAGE(Sheet1!AO81:AO82))</f>
        <v/>
      </c>
      <c r="K27" s="540" t="str">
        <f>IF(J27="","",ABS(J27-J27/2))</f>
        <v/>
      </c>
      <c r="L27" s="541" t="str">
        <f>IF(OR(J27="",J28=""),"",IF(ABS(J27-J27/2)=SMALL(K27:K30,1),I27,IF(ABS(J28-J27/2)=SMALL(K27:K30,1),I28,IF(ABS(J29-J27/2)=SMALL(K27:K30,1),I29,IF(ABS(J30-J27/2)=SMALL(K27:K30,1),I30,"")))))</f>
        <v/>
      </c>
      <c r="M27" s="542" t="str">
        <f>IF(OR(Sheet1!AM81="",Sheet1!AM82=""),"",AVERAGE(Sheet1!AM81:AM82))</f>
        <v/>
      </c>
      <c r="O27" s="543" t="str">
        <f>IF(OR(MIN(L27:L28)=0,MIN(L31:L32)=0),"",TREND(L27:L28,M31:M32,LN(J27/2)))</f>
        <v/>
      </c>
      <c r="Q27" s="538">
        <f>Sheet1!AJ115</f>
        <v>0</v>
      </c>
      <c r="R27" s="539" t="str">
        <f>IF(MIN(Sheet1!AO115:AO116)=0,"",AVERAGE(Sheet1!AO115:AO116))</f>
        <v/>
      </c>
      <c r="S27" s="540" t="str">
        <f>IF(R27="","",ABS(R27-R27/2))</f>
        <v/>
      </c>
      <c r="T27" s="541" t="str">
        <f>IF(OR(R27="",R28=""),"",IF(ABS(R27-R27/2)=SMALL(S27:S30,1),Q27,IF(ABS(R28-R27/2)=SMALL(S27:S30,1),Q28,IF(ABS(R29-R27/2)=SMALL(S27:S30,1),Q29,IF(ABS(R30-R27/2)=SMALL(S27:S30,1),Q30,"")))))</f>
        <v/>
      </c>
      <c r="U27" s="542" t="str">
        <f>IF(OR(Sheet1!AM115="",Sheet1!AM116=""),"",AVERAGE(Sheet1!AM115:AM116))</f>
        <v/>
      </c>
      <c r="W27" s="543" t="str">
        <f>IF(OR(MIN(T27:T28)=0,MIN(T31:T32)=0),"",TREND(T27:T28,U31:U32,LN(R27/2)))</f>
        <v/>
      </c>
    </row>
    <row r="28" spans="1:23" ht="15" thickTop="1">
      <c r="A28" s="538">
        <f>Sheet1!AJ43</f>
        <v>0.5</v>
      </c>
      <c r="B28" s="539" t="str">
        <f>IF(MIN(Sheet1!AO43:AO44)=0,"",AVERAGE(Sheet1!AO43:AO44))</f>
        <v/>
      </c>
      <c r="C28" s="540" t="str">
        <f>IF(B28="","",ABS(B28-B27/2))</f>
        <v/>
      </c>
      <c r="D28" s="540" t="str">
        <f>IF(OR(B27="",B28=""),"",IF(ABS(B27-B27/2)=SMALL(C27:C30,2),A27,IF(ABS(B28-B27/2)=SMALL(C27:C30,2),A28,IF(ABS(B29-B27/2)=SMALL(C27:C30,2),A29,IF(ABS(B30-B27/2)=SMALL(C27:C30,2),A30,"")))))</f>
        <v/>
      </c>
      <c r="E28" s="544"/>
      <c r="I28" s="538">
        <f>Sheet1!AJ83</f>
        <v>0.6</v>
      </c>
      <c r="J28" s="539" t="str">
        <f>IF(MIN(Sheet1!AO83:AO84)=0,"",AVERAGE(Sheet1!AO83:AO84))</f>
        <v/>
      </c>
      <c r="K28" s="540" t="str">
        <f>IF(J28="","",ABS(J28-J27/2))</f>
        <v/>
      </c>
      <c r="L28" s="540" t="str">
        <f>IF(OR(J27="",J28=""),"",IF(ABS(J27-J27/2)=SMALL(K27:K30,2),I27,IF(ABS(J28-J27/2)=SMALL(K27:K30,2),I28,IF(ABS(J29-J27/2)=SMALL(K27:K30,2),I29,IF(ABS(J30-J27/2)=SMALL(K27:K30,2),I30,"")))))</f>
        <v/>
      </c>
      <c r="M28" s="544"/>
      <c r="Q28" s="538">
        <f>Sheet1!AJ117</f>
        <v>0.5</v>
      </c>
      <c r="R28" s="539" t="str">
        <f>IF(MIN(Sheet1!AO117:AO118)=0,"",AVERAGE(Sheet1!AO117:AO118))</f>
        <v/>
      </c>
      <c r="S28" s="540" t="str">
        <f>IF(R28="","",ABS(R28-R27/2))</f>
        <v/>
      </c>
      <c r="T28" s="540" t="str">
        <f>IF(OR(R27="",R28=""),"",IF(ABS(R27-R27/2)=SMALL(S27:S30,2),Q27,IF(ABS(R28-R27/2)=SMALL(S27:S30,2),Q28,IF(ABS(R29-R27/2)=SMALL(S27:S30,2),Q29,IF(ABS(R30-R27/2)=SMALL(S27:S30,2),Q30,"")))))</f>
        <v/>
      </c>
      <c r="U28" s="544"/>
    </row>
    <row r="29" spans="1:23">
      <c r="A29" s="545" t="str">
        <f>IF(AND(Sheet1!AM45="",Sheet1!AM47=""),"",IF(Sheet1!AM45&lt;&gt;"",Sheet1!AJ45,Sheet1!AJ47))</f>
        <v/>
      </c>
      <c r="B29" s="539" t="str">
        <f>IF(AND(Sheet1!AM45="",Sheet1!AM47=""),"",IF(Sheet1!AM45&lt;&gt;"",AVERAGE(Sheet1!AO45:AO46),AVERAGE(Sheet1!AO47:AO48)))</f>
        <v/>
      </c>
      <c r="C29" s="540" t="str">
        <f>IF(B29="","",ABS(B29-B27/2))</f>
        <v/>
      </c>
      <c r="D29" s="546"/>
      <c r="E29" s="546"/>
      <c r="I29" s="545" t="str">
        <f>IF(AND(Sheet1!AM85="",Sheet1!AM87=""),"",IF(Sheet1!AM85&lt;&gt;"",Sheet1!AJ85,Sheet1!AJ87))</f>
        <v/>
      </c>
      <c r="J29" s="539" t="str">
        <f>IF(AND(Sheet1!AM85="",Sheet1!AM87=""),"",IF(Sheet1!AM85&lt;&gt;"",AVERAGE(Sheet1!AO85:AO86),AVERAGE(Sheet1!AO87:AO88)))</f>
        <v/>
      </c>
      <c r="K29" s="540" t="str">
        <f>IF(J29="","",ABS(J29-J27/2))</f>
        <v/>
      </c>
      <c r="L29" s="546"/>
      <c r="M29" s="546"/>
      <c r="Q29" s="545" t="str">
        <f>IF(AND(Sheet1!AM119="",Sheet1!AM121=""),"",IF(Sheet1!AM119&lt;&gt;"",Sheet1!AJ119,Sheet1!AJ121))</f>
        <v/>
      </c>
      <c r="R29" s="539" t="str">
        <f>IF(AND(Sheet1!AM119="",Sheet1!AM121=""),"",IF(Sheet1!AM119&lt;&gt;"",AVERAGE(Sheet1!AO119:AO120),AVERAGE(Sheet1!AO121:AO122)))</f>
        <v/>
      </c>
      <c r="S29" s="540" t="str">
        <f>IF(R29="","",ABS(R29-R27/2))</f>
        <v/>
      </c>
      <c r="T29" s="546"/>
      <c r="U29" s="546"/>
    </row>
    <row r="30" spans="1:23" ht="15" thickBot="1">
      <c r="A30" s="545" t="str">
        <f>IF(OR(Sheet1!AM47="",AND(Sheet1!AM45="",Sheet1!AM47&lt;&gt;"")),"",Sheet1!AJ47)</f>
        <v/>
      </c>
      <c r="B30" s="539" t="str">
        <f>IF(OR(Sheet1!AM47="",AND(Sheet1!AM45="",Sheet1!AM47&lt;&gt;"")),"",AVERAGE(Sheet1!AO47:AO48))</f>
        <v/>
      </c>
      <c r="C30" s="540" t="str">
        <f>IF(B30="","",ABS(B30-B27/2))</f>
        <v/>
      </c>
      <c r="D30" s="537" t="s">
        <v>623</v>
      </c>
      <c r="E30" s="537" t="s">
        <v>624</v>
      </c>
      <c r="I30" s="545" t="str">
        <f>IF(OR(Sheet1!AM87="",AND(Sheet1!AM85="",Sheet1!AM87&lt;&gt;"")),"",Sheet1!AJ87)</f>
        <v/>
      </c>
      <c r="J30" s="539" t="str">
        <f>IF(OR(Sheet1!AM87="",AND(Sheet1!AM85="",Sheet1!AM87&lt;&gt;"")),"",AVERAGE(Sheet1!AO87:AO88))</f>
        <v/>
      </c>
      <c r="K30" s="540" t="str">
        <f>IF(J30="","",ABS(J30-J27/2))</f>
        <v/>
      </c>
      <c r="L30" s="537" t="s">
        <v>623</v>
      </c>
      <c r="M30" s="537" t="s">
        <v>624</v>
      </c>
      <c r="Q30" s="545" t="str">
        <f>IF(OR(Sheet1!AM121="",AND(Sheet1!AM119="",Sheet1!AM121&lt;&gt;"")),"",Sheet1!AJ121)</f>
        <v/>
      </c>
      <c r="R30" s="539" t="str">
        <f>IF(OR(Sheet1!AM121="",AND(Sheet1!AM119="",Sheet1!AM121&lt;&gt;"")),"",AVERAGE(Sheet1!AO121:AO122))</f>
        <v/>
      </c>
      <c r="S30" s="540" t="str">
        <f>IF(R30="","",ABS(R30-R27/2))</f>
        <v/>
      </c>
      <c r="T30" s="537" t="s">
        <v>623</v>
      </c>
      <c r="U30" s="537" t="s">
        <v>624</v>
      </c>
    </row>
    <row r="31" spans="1:23">
      <c r="A31" s="547" t="str">
        <f>G27</f>
        <v/>
      </c>
      <c r="B31" s="548" t="str">
        <f>IF(G27="","",EXP(TREND(E31:E32,D27:D28,A31)))</f>
        <v/>
      </c>
      <c r="D31" s="541" t="str">
        <f>IF(OR(B27="",B28=""),"",IF(A27=D27,B27,IF(A28=D27,B28,IF(A29=D27,B29,IF(A30=D27,B30)))))</f>
        <v/>
      </c>
      <c r="E31" s="549" t="str">
        <f>IF(D31="","",LN(D31))</f>
        <v/>
      </c>
      <c r="I31" s="547" t="str">
        <f>O27</f>
        <v/>
      </c>
      <c r="J31" s="548" t="str">
        <f>IF(O27="","",EXP(TREND(M31:M32,L27:L28,I31)))</f>
        <v/>
      </c>
      <c r="L31" s="541" t="str">
        <f>IF(OR(J27="",J28=""),"",IF(I27=L27,J27,IF(I28=L27,J28,IF(I29=L27,J29,IF(I30=L27,J30)))))</f>
        <v/>
      </c>
      <c r="M31" s="549" t="str">
        <f>IF(L31="","",LN(L31))</f>
        <v/>
      </c>
      <c r="Q31" s="547" t="str">
        <f>W27</f>
        <v/>
      </c>
      <c r="R31" s="548" t="str">
        <f>IF(W27="","",EXP(TREND(U31:U32,T27:T28,Q31)))</f>
        <v/>
      </c>
      <c r="T31" s="541" t="str">
        <f>IF(OR(R27="",R28=""),"",IF(Q27=T27,R27,IF(Q28=T27,R28,IF(Q29=T27,R29,IF(Q30=T27,R30)))))</f>
        <v/>
      </c>
      <c r="U31" s="549" t="str">
        <f>IF(T31="","",LN(T31))</f>
        <v/>
      </c>
    </row>
    <row r="32" spans="1:23">
      <c r="D32" s="540" t="str">
        <f>IF(OR(B27="",B28=""),"",IF(A27=D28,B27,IF(A28=D28,B28,IF(A29=D28,B29,IF(A30=D28,B30)))))</f>
        <v/>
      </c>
      <c r="E32" s="550" t="str">
        <f>IF(D32="","",LN(D32))</f>
        <v/>
      </c>
      <c r="L32" s="540" t="str">
        <f>IF(OR(J27="",J28=""),"",IF(I27=L28,J27,IF(I28=L28,J28,IF(I29=L28,J29,IF(I30=L28,J30)))))</f>
        <v/>
      </c>
      <c r="M32" s="550" t="str">
        <f>IF(L32="","",LN(L32))</f>
        <v/>
      </c>
      <c r="T32" s="540" t="str">
        <f>IF(OR(R27="",R28=""),"",IF(Q27=T28,R27,IF(Q28=T28,R28,IF(Q29=T28,R29,IF(Q30=T28,R30)))))</f>
        <v/>
      </c>
      <c r="U32" s="550" t="str">
        <f>IF(T32="","",LN(T32))</f>
        <v/>
      </c>
    </row>
    <row r="33" spans="1:23">
      <c r="A33" s="535">
        <f>Sheet1!AH49</f>
        <v>34</v>
      </c>
      <c r="B33" s="439" t="s">
        <v>49</v>
      </c>
      <c r="Q33" s="535">
        <f>Sheet1!AH123</f>
        <v>38</v>
      </c>
      <c r="R33" s="439" t="s">
        <v>49</v>
      </c>
    </row>
    <row r="34" spans="1:23" ht="15" thickBot="1">
      <c r="A34" s="536" t="s">
        <v>619</v>
      </c>
      <c r="B34" s="537" t="s">
        <v>620</v>
      </c>
      <c r="C34" s="537" t="s">
        <v>621</v>
      </c>
      <c r="D34" s="537" t="s">
        <v>622</v>
      </c>
      <c r="E34" s="537" t="s">
        <v>49</v>
      </c>
      <c r="G34" s="537" t="e">
        <f>"HVL @"&amp;ROUND(E35,2)&amp;" kVp"</f>
        <v>#VALUE!</v>
      </c>
      <c r="Q34" s="536" t="s">
        <v>619</v>
      </c>
      <c r="R34" s="537" t="s">
        <v>620</v>
      </c>
      <c r="S34" s="537" t="s">
        <v>621</v>
      </c>
      <c r="T34" s="537" t="s">
        <v>622</v>
      </c>
      <c r="U34" s="537" t="s">
        <v>49</v>
      </c>
      <c r="W34" s="537" t="e">
        <f>"HVL @"&amp;ROUND(U35,2)&amp;" kVp"</f>
        <v>#VALUE!</v>
      </c>
    </row>
    <row r="35" spans="1:23" ht="15.75" thickTop="1" thickBot="1">
      <c r="A35" s="538">
        <f>Sheet1!AJ49</f>
        <v>0</v>
      </c>
      <c r="B35" s="539" t="str">
        <f>IF(MIN(Sheet1!AO49:AO50)=0,"",AVERAGE(Sheet1!AO49:AO50))</f>
        <v/>
      </c>
      <c r="C35" s="540" t="str">
        <f>IF(B35="","",ABS(B35-B35/2))</f>
        <v/>
      </c>
      <c r="D35" s="541" t="str">
        <f>IF(OR(B35="",B36=""),"",IF(ABS(B35-B35/2)=SMALL(C35:C38,1),A35,IF(ABS(B36-B35/2)=SMALL(C35:C38,1),A36,IF(ABS(B37-B35/2)=SMALL(C35:C38,1),A37,IF(ABS(B38-B35/2)=SMALL(C35:C38,1),A38,"")))))</f>
        <v/>
      </c>
      <c r="E35" s="542" t="str">
        <f>IF(OR(Sheet1!AM48="",Sheet1!AM49=""),"",AVERAGE(Sheet1!AM48:AM49))</f>
        <v/>
      </c>
      <c r="G35" s="543" t="str">
        <f>IF(OR(MIN(D35:D36)=0,MIN(D39:D40)=0),"",TREND(D35:D36,E39:E40,LN(B35/2)))</f>
        <v/>
      </c>
      <c r="Q35" s="538">
        <f>Sheet1!AJ123</f>
        <v>0</v>
      </c>
      <c r="R35" s="539" t="str">
        <f>IF(MIN(Sheet1!AO123:AO124)=0,"",AVERAGE(Sheet1!AO123:AO124))</f>
        <v/>
      </c>
      <c r="S35" s="540" t="str">
        <f>IF(R35="","",ABS(R35-R35/2))</f>
        <v/>
      </c>
      <c r="T35" s="541" t="str">
        <f>IF(OR(R35="",R36=""),"",IF(ABS(R35-R35/2)=SMALL(S35:S38,1),Q35,IF(ABS(R36-R35/2)=SMALL(S35:S38,1),Q36,IF(ABS(R37-R35/2)=SMALL(S35:S38,1),Q37,IF(ABS(R38-R35/2)=SMALL(S35:S38,1),Q38,"")))))</f>
        <v/>
      </c>
      <c r="U35" s="542" t="str">
        <f>IF(OR(Sheet1!AM123="",Sheet1!AM124=""),"",AVERAGE(Sheet1!AM123:AM124))</f>
        <v/>
      </c>
      <c r="W35" s="543" t="str">
        <f>IF(OR(MIN(T35:T36)=0,MIN(T39:T40)=0),"",TREND(T35:T36,U39:U40,LN(R35/2)))</f>
        <v/>
      </c>
    </row>
    <row r="36" spans="1:23" ht="15" thickTop="1">
      <c r="A36" s="538">
        <f>Sheet1!AJ51</f>
        <v>0.4</v>
      </c>
      <c r="B36" s="539" t="str">
        <f>IF(MIN(Sheet1!AO51:AO52)=0,"",AVERAGE(Sheet1!AO51:AO52))</f>
        <v/>
      </c>
      <c r="C36" s="540" t="str">
        <f>IF(B36="","",ABS(B36-B35/2))</f>
        <v/>
      </c>
      <c r="D36" s="540" t="str">
        <f>IF(OR(B35="",B36=""),"",IF(ABS(B35-B35/2)=SMALL(C35:C38,2),A35,IF(ABS(B36-B35/2)=SMALL(C35:C38,2),A36,IF(ABS(B37-B35/2)=SMALL(C35:C38,2),A37,IF(ABS(B38-B35/2)=SMALL(C35:C38,2),A38,"")))))</f>
        <v/>
      </c>
      <c r="E36" s="544"/>
      <c r="Q36" s="538">
        <f>Sheet1!AJ125</f>
        <v>0.6</v>
      </c>
      <c r="R36" s="539" t="str">
        <f>IF(MIN(Sheet1!AO125:AO126)=0,"",AVERAGE(Sheet1!AO125:AO126))</f>
        <v/>
      </c>
      <c r="S36" s="540" t="str">
        <f>IF(R36="","",ABS(R36-R35/2))</f>
        <v/>
      </c>
      <c r="T36" s="540" t="str">
        <f>IF(OR(R35="",R36=""),"",IF(ABS(R35-R35/2)=SMALL(S35:S38,2),Q35,IF(ABS(R36-R35/2)=SMALL(S35:S38,2),Q36,IF(ABS(R37-R35/2)=SMALL(S35:S38,2),Q37,IF(ABS(R38-R35/2)=SMALL(S35:S38,2),Q38,"")))))</f>
        <v/>
      </c>
      <c r="U36" s="544"/>
    </row>
    <row r="37" spans="1:23">
      <c r="A37" s="545" t="str">
        <f>IF(AND(Sheet1!AM53="",Sheet1!AM55=""),"",IF(Sheet1!AM53&lt;&gt;"",Sheet1!AJ53,Sheet1!AJ55))</f>
        <v/>
      </c>
      <c r="B37" s="539" t="str">
        <f>IF(AND(Sheet1!AM53="",Sheet1!AM55=""),"",IF(Sheet1!AM53&lt;&gt;"",AVERAGE(Sheet1!AO53:AO54),AVERAGE(Sheet1!AO55:AO56)))</f>
        <v/>
      </c>
      <c r="C37" s="540" t="str">
        <f>IF(B37="","",ABS(B37-B35/2))</f>
        <v/>
      </c>
      <c r="D37" s="546"/>
      <c r="E37" s="546"/>
      <c r="Q37" s="545" t="str">
        <f>IF(AND(Sheet1!AM127="",Sheet1!AM129=""),"",IF(Sheet1!AM127&lt;&gt;"",Sheet1!AJ127,Sheet1!AJ129))</f>
        <v/>
      </c>
      <c r="R37" s="539" t="str">
        <f>IF(AND(Sheet1!AM127="",Sheet1!AM129=""),"",IF(Sheet1!AM127&lt;&gt;"",AVERAGE(Sheet1!AO127:AO128),AVERAGE(Sheet1!AO129:AO130)))</f>
        <v/>
      </c>
      <c r="S37" s="540" t="str">
        <f>IF(R37="","",ABS(R37-R35/2))</f>
        <v/>
      </c>
      <c r="T37" s="546"/>
      <c r="U37" s="546"/>
    </row>
    <row r="38" spans="1:23" ht="15" thickBot="1">
      <c r="A38" s="545" t="str">
        <f>IF(OR(Sheet1!AM55="",AND(Sheet1!AM53="",Sheet1!AM55&lt;&gt;"")),"",Sheet1!AJ55)</f>
        <v/>
      </c>
      <c r="B38" s="539" t="str">
        <f>IF(OR(Sheet1!AM55="",AND(Sheet1!AM53="",Sheet1!AM55&lt;&gt;"")),"",AVERAGE(Sheet1!AO55:AO56))</f>
        <v/>
      </c>
      <c r="C38" s="540" t="str">
        <f>IF(B38="","",ABS(B38-B35/2))</f>
        <v/>
      </c>
      <c r="D38" s="537" t="s">
        <v>623</v>
      </c>
      <c r="E38" s="537" t="s">
        <v>624</v>
      </c>
      <c r="Q38" s="545" t="str">
        <f>IF(OR(Sheet1!AM129="",AND(Sheet1!AM127="",Sheet1!AM129&lt;&gt;"")),"",Sheet1!AJ129)</f>
        <v/>
      </c>
      <c r="R38" s="539" t="str">
        <f>IF(OR(Sheet1!AM129="",AND(Sheet1!AM127="",Sheet1!AM129&lt;&gt;"")),"",AVERAGE(Sheet1!AO129:AO130))</f>
        <v/>
      </c>
      <c r="S38" s="540" t="str">
        <f>IF(R38="","",ABS(R38-R35/2))</f>
        <v/>
      </c>
      <c r="T38" s="537" t="s">
        <v>623</v>
      </c>
      <c r="U38" s="537" t="s">
        <v>624</v>
      </c>
    </row>
    <row r="39" spans="1:23">
      <c r="A39" s="547" t="str">
        <f>G35</f>
        <v/>
      </c>
      <c r="B39" s="548" t="str">
        <f>IF(G35="","",EXP(TREND(E39:E40,D35:D36,A39)))</f>
        <v/>
      </c>
      <c r="D39" s="541" t="str">
        <f>IF(OR(B35="",B36=""),"",IF(A35=D35,B35,IF(A36=D35,B36,IF(A37=D35,B37,IF(A38=D35,B38)))))</f>
        <v/>
      </c>
      <c r="E39" s="549" t="str">
        <f>IF(D39="","",LN(D39))</f>
        <v/>
      </c>
      <c r="Q39" s="547" t="str">
        <f>W35</f>
        <v/>
      </c>
      <c r="R39" s="548" t="str">
        <f>IF(W35="","",EXP(TREND(U39:U40,T35:T36,Q39)))</f>
        <v/>
      </c>
      <c r="T39" s="541" t="str">
        <f>IF(OR(R35="",R36=""),"",IF(Q35=T35,R35,IF(Q36=T35,R36,IF(Q37=T35,R37,IF(Q38=T35,R38)))))</f>
        <v/>
      </c>
      <c r="U39" s="549" t="str">
        <f>IF(T39="","",LN(T39))</f>
        <v/>
      </c>
    </row>
    <row r="40" spans="1:23">
      <c r="D40" s="540" t="str">
        <f>IF(OR(B35="",B36=""),"",IF(A35=D36,B35,IF(A36=D36,B36,IF(A37=D36,B37,IF(A38=D36,B38)))))</f>
        <v/>
      </c>
      <c r="E40" s="550" t="str">
        <f>IF(D40="","",LN(D40))</f>
        <v/>
      </c>
      <c r="T40" s="540" t="str">
        <f>IF(OR(R35="",R36=""),"",IF(Q35=T36,R35,IF(Q36=T36,R36,IF(Q37=T36,R37,IF(Q38=T36,R38)))))</f>
        <v/>
      </c>
      <c r="U40" s="550"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84" customWidth="1"/>
    <col min="24" max="16384" width="9" style="427"/>
  </cols>
  <sheetData>
    <row r="1" spans="1:3">
      <c r="A1" s="551" t="s">
        <v>625</v>
      </c>
    </row>
    <row r="2" spans="1:3">
      <c r="B2" s="484" t="s">
        <v>626</v>
      </c>
    </row>
    <row r="3" spans="1:3">
      <c r="B3" s="484" t="s">
        <v>627</v>
      </c>
    </row>
    <row r="4" spans="1:3">
      <c r="B4" s="484" t="s">
        <v>628</v>
      </c>
    </row>
    <row r="5" spans="1:3">
      <c r="B5" s="484" t="s">
        <v>629</v>
      </c>
    </row>
    <row r="6" spans="1:3">
      <c r="B6" s="484" t="s">
        <v>630</v>
      </c>
    </row>
    <row r="8" spans="1:3">
      <c r="A8" s="551" t="s">
        <v>631</v>
      </c>
    </row>
    <row r="9" spans="1:3">
      <c r="A9" s="551"/>
      <c r="B9" s="484" t="s">
        <v>632</v>
      </c>
    </row>
    <row r="10" spans="1:3">
      <c r="A10" s="551"/>
      <c r="B10" s="484" t="s">
        <v>633</v>
      </c>
    </row>
    <row r="11" spans="1:3">
      <c r="B11" s="552" t="s">
        <v>634</v>
      </c>
      <c r="C11" s="552" t="s">
        <v>635</v>
      </c>
    </row>
    <row r="12" spans="1:3">
      <c r="B12" s="553">
        <v>29</v>
      </c>
      <c r="C12" s="554">
        <f>IF(B12&lt;A22,B12+B22+B12*C22+B12^2*D22+B12^3*E22+B12^4*F22+B12^5*G22+B12^6*H22,B12+B23+B12*C23+B12^2*D23+B12^3*E23+B12^4*F23+B12^5*G23+B12^6*H23)</f>
        <v>30.282068178701138</v>
      </c>
    </row>
    <row r="14" spans="1:3">
      <c r="A14" s="551" t="s">
        <v>636</v>
      </c>
    </row>
    <row r="15" spans="1:3">
      <c r="A15" s="551"/>
      <c r="B15" s="484" t="s">
        <v>637</v>
      </c>
    </row>
    <row r="16" spans="1:3">
      <c r="A16" s="551"/>
      <c r="B16" s="484" t="s">
        <v>638</v>
      </c>
    </row>
    <row r="17" spans="1:8">
      <c r="B17" s="552" t="s">
        <v>634</v>
      </c>
      <c r="C17" s="552" t="s">
        <v>635</v>
      </c>
    </row>
    <row r="18" spans="1:8">
      <c r="B18" s="553">
        <v>37.1</v>
      </c>
      <c r="C18" s="554">
        <f>IF(B18&gt;37.1,40,IF(B18&lt;A28,B18+B28+B18*C28+B18^2*D28+B18^3*E28+B18^4*F28+B18^5*G28+B18^6*H28,B18+B29+B18*C29+B18^2*D29+B18^3*E29+B18^4*F29+B18^5*G29+B18^6*H29))</f>
        <v>38.967510688751645</v>
      </c>
    </row>
    <row r="22" spans="1:8">
      <c r="A22" s="484">
        <v>27.585999999999999</v>
      </c>
      <c r="B22" s="484">
        <v>-8375.0727645925508</v>
      </c>
      <c r="C22" s="484">
        <v>975.92543560432796</v>
      </c>
      <c r="D22" s="484">
        <v>-37.913729682039403</v>
      </c>
      <c r="E22" s="484">
        <v>0.49086583472609402</v>
      </c>
      <c r="F22" s="484">
        <v>0</v>
      </c>
      <c r="G22" s="484">
        <v>0</v>
      </c>
      <c r="H22" s="484">
        <v>0</v>
      </c>
    </row>
    <row r="23" spans="1:8">
      <c r="B23" s="484">
        <v>-9984.6167916494396</v>
      </c>
      <c r="C23" s="484">
        <v>1436.52454571413</v>
      </c>
      <c r="D23" s="484">
        <v>-82.505102185254898</v>
      </c>
      <c r="E23" s="484">
        <v>2.36559081763837</v>
      </c>
      <c r="F23" s="484">
        <v>-3.38672433779705E-2</v>
      </c>
      <c r="G23" s="484">
        <v>1.93686920423126E-4</v>
      </c>
      <c r="H23" s="484">
        <v>0</v>
      </c>
    </row>
    <row r="28" spans="1:8">
      <c r="A28" s="484">
        <v>30.1</v>
      </c>
      <c r="B28" s="484">
        <v>-540847.69550077303</v>
      </c>
      <c r="C28" s="484">
        <v>100186.23364273099</v>
      </c>
      <c r="D28" s="484">
        <v>-7418.4790179812599</v>
      </c>
      <c r="E28" s="484">
        <v>274.47660929577501</v>
      </c>
      <c r="F28" s="484">
        <v>-5.07436954359087</v>
      </c>
      <c r="G28" s="484">
        <v>3.7500574787580898E-2</v>
      </c>
      <c r="H28" s="484">
        <v>0</v>
      </c>
    </row>
    <row r="29" spans="1:8">
      <c r="B29" s="484">
        <v>-11057.773936199201</v>
      </c>
      <c r="C29" s="484">
        <v>1297.2285673766901</v>
      </c>
      <c r="D29" s="484">
        <v>-56.989188989725697</v>
      </c>
      <c r="E29" s="484">
        <v>1.1115828564217201</v>
      </c>
      <c r="F29" s="484">
        <v>-8.1233997365129599E-3</v>
      </c>
      <c r="G29" s="484">
        <v>0</v>
      </c>
      <c r="H29" s="484">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QC Test Summary-Lorad</vt:lpstr>
      <vt:lpstr>QC Test Summary-Tomo</vt:lpstr>
      <vt:lpstr>Tech QC Eval-Tomo</vt:lpstr>
      <vt:lpstr>MQSA Requirements</vt:lpstr>
      <vt:lpstr>Sheet1</vt:lpstr>
      <vt:lpstr>Tables</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2017-12-08T13:25:17Z</dcterms:modified>
</cp:coreProperties>
</file>