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thumbnail.wmf" ContentType="image/x-wmf"/>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55647489-CDD8-4D34-A0A5-51B9129B0E20}" xr6:coauthVersionLast="36" xr6:coauthVersionMax="36" xr10:uidLastSave="{00000000-0000-0000-0000-000000000000}"/>
  <bookViews>
    <workbookView xWindow="0" yWindow="0" windowWidth="20496" windowHeight="9636" activeTab="3" xr2:uid="{00000000-000D-0000-FFFF-FFFF00000000}"/>
  </bookViews>
  <sheets>
    <sheet name="QC Test Summary-Siemens" sheetId="14" r:id="rId1"/>
    <sheet name="Tech QC Eval-Siemens" sheetId="15" r:id="rId2"/>
    <sheet name="MQSA Requirements" sheetId="17" r:id="rId3"/>
    <sheet name="Sheet1" sheetId="1" r:id="rId4"/>
    <sheet name="Sheet2" sheetId="18" r:id="rId5"/>
    <sheet name="Tables" sheetId="4" r:id="rId6"/>
    <sheet name="DataPage" sheetId="13"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89" i="4" l="1"/>
  <c r="B72" i="4" l="1"/>
  <c r="U296" i="1" l="1"/>
  <c r="U295" i="1"/>
  <c r="U294" i="1"/>
  <c r="U293" i="1"/>
  <c r="U285" i="1" l="1"/>
  <c r="U284" i="1"/>
  <c r="U283" i="1"/>
  <c r="U282" i="1"/>
  <c r="D84" i="4"/>
  <c r="C84" i="4"/>
  <c r="B84" i="4"/>
  <c r="B76" i="4"/>
  <c r="D73" i="4"/>
  <c r="D72" i="4"/>
  <c r="D71" i="4"/>
  <c r="C73" i="4"/>
  <c r="C72" i="4"/>
  <c r="C71" i="4"/>
  <c r="B73" i="4"/>
  <c r="B71" i="4"/>
  <c r="I398" i="1" l="1"/>
  <c r="H398" i="1"/>
  <c r="S454" i="1"/>
  <c r="J398" i="1" s="1"/>
  <c r="H391" i="1"/>
  <c r="I391" i="1"/>
  <c r="J391" i="1"/>
  <c r="D302" i="1"/>
  <c r="E302" i="1"/>
  <c r="F302" i="1"/>
  <c r="G302" i="1"/>
  <c r="H302" i="1"/>
  <c r="I302" i="1"/>
  <c r="J302" i="1"/>
  <c r="K302" i="1"/>
  <c r="I367" i="1"/>
  <c r="I368" i="1"/>
  <c r="O415" i="1"/>
  <c r="O416" i="1"/>
  <c r="F374" i="1" l="1"/>
  <c r="E374" i="1"/>
  <c r="D374" i="1"/>
  <c r="J251" i="1"/>
  <c r="I251" i="1"/>
  <c r="H251" i="1"/>
  <c r="F251" i="1"/>
  <c r="E251" i="1"/>
  <c r="D251" i="1"/>
  <c r="F250" i="1"/>
  <c r="E250" i="1"/>
  <c r="D250" i="1"/>
  <c r="F172" i="1"/>
  <c r="E172" i="1"/>
  <c r="D172" i="1"/>
  <c r="F171" i="1"/>
  <c r="E171" i="1"/>
  <c r="D171" i="1"/>
  <c r="F170" i="1"/>
  <c r="E170" i="1"/>
  <c r="D170" i="1"/>
  <c r="F169" i="1"/>
  <c r="E169" i="1"/>
  <c r="D169" i="1"/>
  <c r="F168" i="1"/>
  <c r="E168" i="1"/>
  <c r="D168" i="1"/>
  <c r="F167" i="1"/>
  <c r="E167" i="1"/>
  <c r="D167" i="1"/>
  <c r="F166" i="1"/>
  <c r="E166" i="1"/>
  <c r="D166" i="1"/>
  <c r="F165" i="1"/>
  <c r="E165" i="1"/>
  <c r="D165" i="1"/>
  <c r="Q350" i="1" l="1"/>
  <c r="Q349" i="1"/>
  <c r="R344" i="1"/>
  <c r="Q344" i="1"/>
  <c r="P344" i="1"/>
  <c r="R313" i="1"/>
  <c r="L302" i="1"/>
  <c r="L312" i="1"/>
  <c r="L307" i="1"/>
  <c r="F149" i="1"/>
  <c r="H196" i="1"/>
  <c r="H195" i="1"/>
  <c r="H194" i="1"/>
  <c r="S423" i="1"/>
  <c r="R423" i="1"/>
  <c r="Q423" i="1"/>
  <c r="H353" i="1"/>
  <c r="M353" i="1"/>
  <c r="U374" i="1"/>
  <c r="T374" i="1"/>
  <c r="S374" i="1"/>
  <c r="Q254" i="1"/>
  <c r="Q253" i="1"/>
  <c r="X218" i="1"/>
  <c r="X219" i="1"/>
  <c r="D88" i="4"/>
  <c r="R141" i="1"/>
  <c r="Q462" i="1"/>
  <c r="Q461" i="1"/>
  <c r="Q460" i="1"/>
  <c r="Q459" i="1"/>
  <c r="T464" i="1"/>
  <c r="T463" i="1"/>
  <c r="Y232" i="1"/>
  <c r="X232" i="1"/>
  <c r="S247" i="1"/>
  <c r="R247" i="1"/>
  <c r="S246" i="1"/>
  <c r="R246" i="1"/>
  <c r="Q247" i="1"/>
  <c r="Q246" i="1"/>
  <c r="S245" i="1"/>
  <c r="W246" i="1" s="1"/>
  <c r="R245" i="1"/>
  <c r="Q245" i="1"/>
  <c r="U246" i="1" s="1"/>
  <c r="X448" i="1"/>
  <c r="W448" i="1"/>
  <c r="V448" i="1"/>
  <c r="AD115" i="1"/>
  <c r="AD109" i="1"/>
  <c r="AD103" i="1"/>
  <c r="V246" i="1"/>
  <c r="X175" i="1" l="1"/>
  <c r="U175" i="1"/>
  <c r="I80" i="4" l="1"/>
  <c r="H80" i="4"/>
  <c r="H79" i="4"/>
  <c r="F81" i="4"/>
  <c r="F80" i="4"/>
  <c r="E81" i="4"/>
  <c r="E80" i="4"/>
  <c r="L5" i="14"/>
  <c r="C230" i="1"/>
  <c r="C229" i="1"/>
  <c r="K25" i="1" l="1"/>
  <c r="Q263" i="1" l="1"/>
  <c r="R263" i="1"/>
  <c r="Q264" i="1"/>
  <c r="R264" i="1"/>
  <c r="Q265" i="1"/>
  <c r="R265" i="1"/>
  <c r="Q266" i="1"/>
  <c r="R266" i="1"/>
  <c r="W251" i="1" l="1"/>
  <c r="W250" i="1"/>
  <c r="W249" i="1"/>
  <c r="W248" i="1"/>
  <c r="W247" i="1"/>
  <c r="V251" i="1"/>
  <c r="V250" i="1"/>
  <c r="V249" i="1"/>
  <c r="V248" i="1"/>
  <c r="V247" i="1"/>
  <c r="U251" i="1"/>
  <c r="U250" i="1"/>
  <c r="U249" i="1"/>
  <c r="U248" i="1"/>
  <c r="U247" i="1"/>
  <c r="R454" i="1" l="1"/>
  <c r="I79" i="4" l="1"/>
  <c r="I78" i="4"/>
  <c r="H78" i="4"/>
  <c r="I77" i="4"/>
  <c r="H77" i="4"/>
  <c r="I76" i="4"/>
  <c r="H76" i="4"/>
  <c r="F79" i="4"/>
  <c r="E79" i="4"/>
  <c r="F78" i="4"/>
  <c r="E78" i="4"/>
  <c r="F77" i="4"/>
  <c r="E77" i="4"/>
  <c r="F76" i="4"/>
  <c r="E76" i="4"/>
  <c r="C82" i="4"/>
  <c r="B82" i="4"/>
  <c r="C81" i="4"/>
  <c r="B81" i="4"/>
  <c r="C80" i="4"/>
  <c r="B80" i="4"/>
  <c r="C79" i="4"/>
  <c r="B79" i="4"/>
  <c r="C78" i="4"/>
  <c r="C77" i="4"/>
  <c r="C76" i="4"/>
  <c r="B78" i="4"/>
  <c r="B77" i="4"/>
  <c r="C85" i="4" l="1"/>
  <c r="C86" i="4"/>
  <c r="D86" i="4"/>
  <c r="D85" i="4"/>
  <c r="B85" i="4"/>
  <c r="B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3" i="1"/>
  <c r="S372" i="1"/>
  <c r="S371" i="1"/>
  <c r="E7" i="17" l="1"/>
  <c r="B3" i="17"/>
  <c r="Q454" i="1" l="1"/>
  <c r="N22" i="14" l="1"/>
  <c r="L48" i="14"/>
  <c r="J48" i="14"/>
  <c r="H48" i="14"/>
  <c r="L25" i="14"/>
  <c r="J25" i="14"/>
  <c r="H25" i="14"/>
  <c r="V21" i="1" l="1"/>
  <c r="V28" i="1"/>
  <c r="V33" i="1" l="1"/>
  <c r="V32" i="1"/>
  <c r="V25" i="1"/>
  <c r="G281" i="1" l="1"/>
  <c r="G280" i="1"/>
  <c r="G279" i="1"/>
  <c r="L185" i="1"/>
  <c r="I185" i="1"/>
  <c r="S297" i="1" l="1"/>
  <c r="S305" i="1" s="1"/>
  <c r="Y402" i="1" l="1"/>
  <c r="X402" i="1"/>
  <c r="X296" i="1" l="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Q360" i="1"/>
  <c r="P360" i="1"/>
  <c r="U220" i="1" l="1"/>
  <c r="U219" i="1"/>
  <c r="U218" i="1"/>
  <c r="X220" i="1"/>
  <c r="AD132" i="1"/>
  <c r="AD131" i="1"/>
  <c r="AD130" i="1"/>
  <c r="AD129" i="1"/>
  <c r="AD128" i="1"/>
  <c r="AD127"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E424" i="1"/>
  <c r="E423" i="1"/>
  <c r="E422"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46" i="1"/>
  <c r="AD145" i="1"/>
  <c r="AD144" i="1"/>
  <c r="AD142" i="1"/>
  <c r="AD141" i="1"/>
  <c r="AD140" i="1"/>
  <c r="AD126" i="1"/>
  <c r="AD125" i="1"/>
  <c r="AD124" i="1"/>
  <c r="Q345" i="1"/>
  <c r="X344" i="1"/>
  <c r="U359" i="1"/>
  <c r="U358" i="1"/>
  <c r="U357" i="1"/>
  <c r="T359" i="1"/>
  <c r="T358" i="1"/>
  <c r="T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50" i="1" l="1"/>
  <c r="R345" i="1"/>
  <c r="R349" i="1" s="1"/>
  <c r="W349" i="1"/>
  <c r="T349" i="1"/>
  <c r="F416" i="1"/>
  <c r="AD138" i="1"/>
  <c r="F415" i="1"/>
  <c r="AD136" i="1"/>
  <c r="R315" i="1"/>
  <c r="F409" i="1" s="1"/>
  <c r="R314" i="1"/>
  <c r="F408" i="1" s="1"/>
  <c r="V276" i="1"/>
  <c r="H281" i="1" s="1"/>
  <c r="V275" i="1"/>
  <c r="H280" i="1" s="1"/>
  <c r="V274" i="1"/>
  <c r="L137" i="1" l="1"/>
  <c r="AD134" i="1"/>
  <c r="L135" i="1"/>
  <c r="E415" i="1"/>
  <c r="U349" i="1"/>
  <c r="G415" i="1" s="1"/>
  <c r="AD137" i="1"/>
  <c r="X349" i="1"/>
  <c r="G416" i="1" s="1"/>
  <c r="E416" i="1"/>
  <c r="AD135" i="1"/>
  <c r="F414" i="1"/>
  <c r="E414" i="1"/>
  <c r="AD133"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R374" i="1"/>
  <c r="Q374" i="1"/>
  <c r="S407" i="1"/>
  <c r="W398" i="1"/>
  <c r="V398" i="1"/>
  <c r="W397" i="1"/>
  <c r="X397" i="1" s="1"/>
  <c r="V397" i="1"/>
  <c r="W396" i="1"/>
  <c r="X396" i="1" s="1"/>
  <c r="V396" i="1"/>
  <c r="W395" i="1"/>
  <c r="X395" i="1" s="1"/>
  <c r="V395" i="1"/>
  <c r="X393" i="1"/>
  <c r="X392" i="1"/>
  <c r="U388" i="1"/>
  <c r="T388" i="1"/>
  <c r="R388" i="1"/>
  <c r="Q388" i="1"/>
  <c r="H67" i="4" s="1"/>
  <c r="U387" i="1"/>
  <c r="T387" i="1"/>
  <c r="R387" i="1"/>
  <c r="Q387" i="1"/>
  <c r="U386" i="1"/>
  <c r="T386" i="1"/>
  <c r="R386" i="1"/>
  <c r="Q386" i="1"/>
  <c r="U385" i="1"/>
  <c r="T385" i="1"/>
  <c r="R385" i="1"/>
  <c r="Q385" i="1"/>
  <c r="U384" i="1"/>
  <c r="T384" i="1"/>
  <c r="R384" i="1"/>
  <c r="Q384" i="1"/>
  <c r="Q383" i="1"/>
  <c r="E68" i="4" s="1"/>
  <c r="U383" i="1"/>
  <c r="W383" i="1" s="1"/>
  <c r="T383" i="1"/>
  <c r="X383" i="1"/>
  <c r="R383" i="1"/>
  <c r="U382" i="1"/>
  <c r="T382" i="1"/>
  <c r="R382" i="1"/>
  <c r="Q382" i="1"/>
  <c r="E67" i="4" s="1"/>
  <c r="U381" i="1"/>
  <c r="T381" i="1"/>
  <c r="R381" i="1"/>
  <c r="Q381" i="1"/>
  <c r="U380" i="1"/>
  <c r="T380" i="1"/>
  <c r="R380" i="1"/>
  <c r="Q380" i="1"/>
  <c r="U379" i="1"/>
  <c r="T379" i="1"/>
  <c r="R379" i="1"/>
  <c r="Q379" i="1"/>
  <c r="U378" i="1"/>
  <c r="T378" i="1"/>
  <c r="R378" i="1"/>
  <c r="Q378" i="1"/>
  <c r="U377" i="1"/>
  <c r="V377" i="1" s="1"/>
  <c r="C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35" i="1"/>
  <c r="X398" i="1"/>
  <c r="X400" i="1" s="1"/>
  <c r="Y398" i="1"/>
  <c r="U400" i="1"/>
  <c r="Y396" i="1"/>
  <c r="T398" i="1"/>
  <c r="R400" i="1"/>
  <c r="P400" i="1"/>
  <c r="P399" i="1"/>
  <c r="Q410" i="1" s="1"/>
  <c r="T395" i="1"/>
  <c r="AK12" i="1"/>
  <c r="AK14" i="1"/>
  <c r="AK33" i="1"/>
  <c r="AK18" i="1"/>
  <c r="AK32" i="1"/>
  <c r="AK24" i="1"/>
  <c r="AK29" i="1"/>
  <c r="AK10" i="1"/>
  <c r="AK23" i="1"/>
  <c r="AK11" i="1"/>
  <c r="AK28" i="1"/>
  <c r="AK36" i="1"/>
  <c r="R425" i="1"/>
  <c r="V400" i="1"/>
  <c r="W399" i="1"/>
  <c r="V399" i="1"/>
  <c r="U399" i="1"/>
  <c r="Q400" i="1"/>
  <c r="Q399" i="1"/>
  <c r="V383" i="1"/>
  <c r="F68" i="4" s="1"/>
  <c r="AK13" i="1"/>
  <c r="AK16" i="1"/>
  <c r="AK20" i="1"/>
  <c r="AK25" i="1"/>
  <c r="AK30" i="1"/>
  <c r="AK34" i="1"/>
  <c r="AK17" i="1"/>
  <c r="AK22" i="1"/>
  <c r="AK26" i="1"/>
  <c r="AK27" i="1"/>
  <c r="AK31" i="1"/>
  <c r="AK15" i="1"/>
  <c r="AK19" i="1"/>
  <c r="AK21" i="1"/>
  <c r="W400" i="1"/>
  <c r="S398" i="1"/>
  <c r="Y397" i="1"/>
  <c r="S396" i="1"/>
  <c r="Y395" i="1"/>
  <c r="R399" i="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R401" i="1" l="1"/>
  <c r="U401" i="1"/>
  <c r="X399" i="1"/>
  <c r="X401" i="1" s="1"/>
  <c r="T400" i="1"/>
  <c r="W401" i="1"/>
  <c r="T399" i="1"/>
  <c r="P401" i="1"/>
  <c r="V401" i="1"/>
  <c r="Q401" i="1"/>
  <c r="S399" i="1"/>
  <c r="Y400" i="1"/>
  <c r="Y399" i="1"/>
  <c r="S400" i="1"/>
  <c r="J397" i="1"/>
  <c r="I397" i="1"/>
  <c r="H397" i="1"/>
  <c r="J396" i="1"/>
  <c r="I396" i="1"/>
  <c r="H396" i="1"/>
  <c r="J395" i="1"/>
  <c r="I395" i="1"/>
  <c r="H395" i="1"/>
  <c r="J394" i="1"/>
  <c r="I394" i="1"/>
  <c r="H394" i="1"/>
  <c r="J393" i="1"/>
  <c r="I393" i="1"/>
  <c r="H393" i="1"/>
  <c r="J392" i="1"/>
  <c r="I392" i="1"/>
  <c r="H392" i="1"/>
  <c r="D185" i="1"/>
  <c r="V235" i="1" l="1"/>
  <c r="V234" i="1"/>
  <c r="V236" i="1"/>
  <c r="V232" i="1"/>
  <c r="V233" i="1"/>
  <c r="S401" i="1"/>
  <c r="Q425" i="1"/>
  <c r="D378" i="1" s="1"/>
  <c r="T401" i="1"/>
  <c r="S425" i="1"/>
  <c r="F378" i="1" s="1"/>
  <c r="Y401" i="1"/>
  <c r="E378" i="1"/>
  <c r="E376" i="1"/>
  <c r="S446" i="1"/>
  <c r="F376" i="1" l="1"/>
  <c r="D376" i="1"/>
  <c r="D459" i="1" l="1"/>
  <c r="D458" i="1"/>
  <c r="D457" i="1"/>
  <c r="D456" i="1"/>
  <c r="D455" i="1"/>
  <c r="D454" i="1"/>
  <c r="R506" i="1"/>
  <c r="S505" i="1"/>
  <c r="T506" i="1" s="1"/>
  <c r="R504" i="1"/>
  <c r="S503" i="1"/>
  <c r="T504" i="1" s="1"/>
  <c r="D451" i="1" l="1"/>
  <c r="D450" i="1"/>
  <c r="D449" i="1"/>
  <c r="D448" i="1"/>
  <c r="D447" i="1"/>
  <c r="D446" i="1"/>
  <c r="D445" i="1"/>
  <c r="D444" i="1"/>
  <c r="D443" i="1"/>
  <c r="D442" i="1"/>
  <c r="D441" i="1"/>
  <c r="D440" i="1"/>
  <c r="D439" i="1"/>
  <c r="D438" i="1"/>
  <c r="D437" i="1"/>
  <c r="D436" i="1"/>
  <c r="D452" i="1"/>
  <c r="D453"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AD91" i="1" l="1"/>
  <c r="L344" i="1" l="1"/>
  <c r="L343" i="1"/>
  <c r="X453" i="1"/>
  <c r="W453" i="1"/>
  <c r="V453" i="1"/>
  <c r="X452" i="1"/>
  <c r="W452" i="1"/>
  <c r="V452" i="1"/>
  <c r="X451" i="1"/>
  <c r="W451" i="1"/>
  <c r="V451" i="1"/>
  <c r="X450" i="1"/>
  <c r="W450" i="1"/>
  <c r="V450" i="1"/>
  <c r="X449" i="1"/>
  <c r="W449" i="1"/>
  <c r="V449" i="1"/>
  <c r="AD120" i="1"/>
  <c r="AD119" i="1"/>
  <c r="AD118" i="1"/>
  <c r="AD117" i="1"/>
  <c r="AD116" i="1"/>
  <c r="AD114" i="1"/>
  <c r="AD113" i="1"/>
  <c r="AD112" i="1"/>
  <c r="AD111" i="1"/>
  <c r="AD110" i="1"/>
  <c r="AD108" i="1"/>
  <c r="AD107" i="1"/>
  <c r="AD106" i="1"/>
  <c r="L347" i="1" l="1"/>
  <c r="L346" i="1"/>
  <c r="L348" i="1"/>
  <c r="L349" i="1"/>
  <c r="L351" i="1" l="1"/>
  <c r="L350" i="1"/>
  <c r="L352" i="1" l="1"/>
  <c r="AD90" i="1"/>
  <c r="G344" i="1"/>
  <c r="F349" i="1"/>
  <c r="E349" i="1"/>
  <c r="F348" i="1"/>
  <c r="E348" i="1"/>
  <c r="F347" i="1"/>
  <c r="E347" i="1"/>
  <c r="F346" i="1"/>
  <c r="E346"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6" i="1" s="1"/>
  <c r="W386" i="1"/>
  <c r="J310" i="1" s="1"/>
  <c r="H346" i="1"/>
  <c r="G346" i="1"/>
  <c r="H349" i="1"/>
  <c r="W374" i="1"/>
  <c r="J299" i="1" s="1"/>
  <c r="W379" i="1"/>
  <c r="J304" i="1" s="1"/>
  <c r="W384" i="1"/>
  <c r="J308" i="1" s="1"/>
  <c r="W388" i="1"/>
  <c r="J312" i="1" s="1"/>
  <c r="H348" i="1"/>
  <c r="G349" i="1"/>
  <c r="U412" i="1"/>
  <c r="H347" i="1"/>
  <c r="G348" i="1"/>
  <c r="U411" i="1"/>
  <c r="U409" i="1"/>
  <c r="W373" i="1"/>
  <c r="J298" i="1" s="1"/>
  <c r="W375" i="1"/>
  <c r="J300" i="1" s="1"/>
  <c r="W378" i="1"/>
  <c r="J303" i="1" s="1"/>
  <c r="W380" i="1"/>
  <c r="J305" i="1" s="1"/>
  <c r="W382" i="1"/>
  <c r="J307" i="1" s="1"/>
  <c r="W385" i="1"/>
  <c r="J309" i="1" s="1"/>
  <c r="W387" i="1"/>
  <c r="J311" i="1" s="1"/>
  <c r="J296" i="1"/>
  <c r="S238" i="1"/>
  <c r="G243" i="1" s="1"/>
  <c r="R238" i="1"/>
  <c r="F243" i="1" s="1"/>
  <c r="Q238" i="1"/>
  <c r="E243" i="1" s="1"/>
  <c r="P238" i="1"/>
  <c r="D243" i="1" s="1"/>
  <c r="I148" i="1" l="1"/>
  <c r="F252" i="1" l="1"/>
  <c r="E252" i="1"/>
  <c r="D252" i="1"/>
  <c r="C18" i="5" l="1"/>
  <c r="C12" i="5"/>
  <c r="M56" i="4"/>
  <c r="L56" i="4"/>
  <c r="M55" i="4"/>
  <c r="L55" i="4"/>
  <c r="M54" i="4"/>
  <c r="L54" i="4"/>
  <c r="M53" i="4"/>
  <c r="L53" i="4"/>
  <c r="U464" i="1"/>
  <c r="I384" i="1" s="1"/>
  <c r="U463" i="1"/>
  <c r="I383" i="1" s="1"/>
  <c r="R437" i="1"/>
  <c r="Q437" i="1"/>
  <c r="E396" i="1" s="1"/>
  <c r="R436" i="1"/>
  <c r="U435" i="1"/>
  <c r="R435" i="1"/>
  <c r="V434" i="1"/>
  <c r="R434" i="1"/>
  <c r="V433" i="1"/>
  <c r="R433" i="1"/>
  <c r="V432" i="1"/>
  <c r="R432" i="1"/>
  <c r="E370" i="1"/>
  <c r="D370" i="1"/>
  <c r="D369" i="1"/>
  <c r="C368" i="1"/>
  <c r="F364" i="1"/>
  <c r="D349" i="1"/>
  <c r="D348" i="1"/>
  <c r="D347" i="1"/>
  <c r="D346" i="1"/>
  <c r="G343" i="1"/>
  <c r="E312" i="1"/>
  <c r="D312" i="1"/>
  <c r="E311" i="1"/>
  <c r="D311" i="1"/>
  <c r="E310" i="1"/>
  <c r="D310" i="1"/>
  <c r="E309" i="1"/>
  <c r="D309" i="1"/>
  <c r="E308" i="1"/>
  <c r="D308" i="1"/>
  <c r="D307" i="1"/>
  <c r="D306" i="1"/>
  <c r="E305" i="1"/>
  <c r="D305" i="1"/>
  <c r="E304" i="1"/>
  <c r="D304" i="1"/>
  <c r="E303" i="1"/>
  <c r="D303"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H256" i="1"/>
  <c r="F268" i="1"/>
  <c r="E268" i="1"/>
  <c r="D268" i="1"/>
  <c r="G265" i="1"/>
  <c r="D265" i="1"/>
  <c r="G264" i="1"/>
  <c r="D264" i="1"/>
  <c r="S237" i="1"/>
  <c r="U460" i="1" s="1"/>
  <c r="R237" i="1"/>
  <c r="Q237" i="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H171" i="1"/>
  <c r="H170" i="1"/>
  <c r="H169" i="1"/>
  <c r="H168" i="1"/>
  <c r="H167" i="1"/>
  <c r="H166"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I40" i="1" s="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5" i="1"/>
  <c r="X124" i="1"/>
  <c r="L38" i="1" s="1"/>
  <c r="W124" i="1"/>
  <c r="AD73" i="1" s="1"/>
  <c r="V124" i="1"/>
  <c r="U124" i="1"/>
  <c r="AD61" i="1" s="1"/>
  <c r="T124" i="1"/>
  <c r="H38" i="1" s="1"/>
  <c r="S124" i="1"/>
  <c r="G38" i="1" s="1"/>
  <c r="R124" i="1"/>
  <c r="Q124" i="1"/>
  <c r="AD47" i="1" s="1"/>
  <c r="P124" i="1"/>
  <c r="D38" i="1" s="1"/>
  <c r="M106" i="1"/>
  <c r="L106" i="1"/>
  <c r="AD104"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M55" i="1"/>
  <c r="L55" i="1"/>
  <c r="M54" i="1"/>
  <c r="L54" i="1"/>
  <c r="M53" i="1"/>
  <c r="L53" i="1"/>
  <c r="M52" i="1"/>
  <c r="L52" i="1"/>
  <c r="M51" i="1"/>
  <c r="L51" i="1"/>
  <c r="M49" i="1"/>
  <c r="L49" i="1"/>
  <c r="M48" i="1"/>
  <c r="L48" i="1"/>
  <c r="M47" i="1"/>
  <c r="L47" i="1"/>
  <c r="M46" i="1"/>
  <c r="L46" i="1"/>
  <c r="M45" i="1"/>
  <c r="L45"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35"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AD55" i="1" l="1"/>
  <c r="E6" i="17"/>
  <c r="L8" i="14"/>
  <c r="F242" i="1"/>
  <c r="T460" i="1"/>
  <c r="E242" i="1"/>
  <c r="T459" i="1"/>
  <c r="I38" i="1"/>
  <c r="AD82" i="1"/>
  <c r="D504" i="1"/>
  <c r="K17" i="1"/>
  <c r="F16" i="1"/>
  <c r="AD24" i="1"/>
  <c r="AC24" i="1" s="1"/>
  <c r="K223" i="1"/>
  <c r="H223" i="1"/>
  <c r="H39" i="1"/>
  <c r="AL40" i="1"/>
  <c r="AL39" i="1"/>
  <c r="AL48" i="1"/>
  <c r="AL46" i="1"/>
  <c r="AL44" i="1"/>
  <c r="AL42" i="1"/>
  <c r="AL38" i="1"/>
  <c r="AL47" i="1"/>
  <c r="AL45" i="1"/>
  <c r="AL43" i="1"/>
  <c r="AL41" i="1"/>
  <c r="AL37" i="1"/>
  <c r="L39" i="1"/>
  <c r="K22" i="1"/>
  <c r="AK39" i="1"/>
  <c r="AK42" i="1"/>
  <c r="AK40" i="1"/>
  <c r="AK47" i="1"/>
  <c r="AK45" i="1"/>
  <c r="AK43" i="1"/>
  <c r="AK41" i="1"/>
  <c r="AK37" i="1"/>
  <c r="AK48" i="1"/>
  <c r="AK46" i="1"/>
  <c r="AK44" i="1"/>
  <c r="AK38" i="1"/>
  <c r="M432" i="1"/>
  <c r="M504" i="1"/>
  <c r="M503" i="1"/>
  <c r="M431" i="1"/>
  <c r="AD41" i="1"/>
  <c r="AC41" i="1" s="1"/>
  <c r="AL29" i="1"/>
  <c r="AL33" i="1"/>
  <c r="AL27" i="1"/>
  <c r="P378" i="1" s="1"/>
  <c r="D63" i="4" s="1"/>
  <c r="C70" i="4" s="1"/>
  <c r="AL36" i="1"/>
  <c r="AL34" i="1"/>
  <c r="AL32" i="1"/>
  <c r="AL30" i="1"/>
  <c r="AL28" i="1"/>
  <c r="AL31" i="1"/>
  <c r="AD40" i="1"/>
  <c r="AC40" i="1" s="1"/>
  <c r="AL25" i="1"/>
  <c r="AL23" i="1"/>
  <c r="AL17" i="1"/>
  <c r="AL14" i="1"/>
  <c r="AL12" i="1"/>
  <c r="AL10" i="1"/>
  <c r="AL22" i="1"/>
  <c r="AL16" i="1"/>
  <c r="AL21" i="1"/>
  <c r="AL19" i="1"/>
  <c r="AL15" i="1"/>
  <c r="AL13" i="1"/>
  <c r="AL11" i="1"/>
  <c r="AL26" i="1"/>
  <c r="AL24" i="1"/>
  <c r="AL20" i="1"/>
  <c r="AL18" i="1"/>
  <c r="AD17" i="1"/>
  <c r="AC17" i="1" s="1"/>
  <c r="D432" i="1"/>
  <c r="AD22" i="1"/>
  <c r="AC22" i="1" s="1"/>
  <c r="AD62" i="1"/>
  <c r="AD59" i="1"/>
  <c r="AD60" i="1"/>
  <c r="E296" i="1"/>
  <c r="B64" i="4"/>
  <c r="D297" i="1"/>
  <c r="V382" i="1"/>
  <c r="E307" i="1"/>
  <c r="AD74" i="1"/>
  <c r="V381" i="1"/>
  <c r="E306"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X373" i="1"/>
  <c r="K298" i="1" s="1"/>
  <c r="B65" i="4"/>
  <c r="X374" i="1"/>
  <c r="K299" i="1" s="1"/>
  <c r="B66" i="4"/>
  <c r="X378" i="1"/>
  <c r="K303" i="1" s="1"/>
  <c r="E63" i="4"/>
  <c r="X382" i="1"/>
  <c r="K307" i="1" s="1"/>
  <c r="X388" i="1"/>
  <c r="K312" i="1" s="1"/>
  <c r="X381" i="1"/>
  <c r="K306" i="1" s="1"/>
  <c r="E66" i="4"/>
  <c r="X387" i="1"/>
  <c r="K311" i="1" s="1"/>
  <c r="H66" i="4"/>
  <c r="X379" i="1"/>
  <c r="K304" i="1" s="1"/>
  <c r="E64" i="4"/>
  <c r="X380" i="1"/>
  <c r="K305" i="1" s="1"/>
  <c r="E65" i="4"/>
  <c r="X386" i="1"/>
  <c r="K310" i="1" s="1"/>
  <c r="H65" i="4"/>
  <c r="X375" i="1"/>
  <c r="K300" i="1" s="1"/>
  <c r="B67" i="4"/>
  <c r="X376" i="1"/>
  <c r="K301" i="1" s="1"/>
  <c r="B68" i="4"/>
  <c r="X384" i="1"/>
  <c r="K308" i="1" s="1"/>
  <c r="H63" i="4"/>
  <c r="X385" i="1"/>
  <c r="K309" i="1" s="1"/>
  <c r="H64" i="4"/>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9" i="1" s="1"/>
  <c r="V386" i="1"/>
  <c r="V387" i="1"/>
  <c r="V388" i="1"/>
  <c r="F26" i="1"/>
  <c r="V380" i="1"/>
  <c r="C370" i="1"/>
  <c r="T412" i="1"/>
  <c r="F370" i="1" s="1"/>
  <c r="AD9" i="1"/>
  <c r="AC9" i="1" s="1"/>
  <c r="K29" i="1"/>
  <c r="X372" i="1"/>
  <c r="K297" i="1" s="1"/>
  <c r="V376" i="1"/>
  <c r="C369" i="1"/>
  <c r="T411" i="1"/>
  <c r="F369" i="1" s="1"/>
  <c r="AD98" i="1"/>
  <c r="F39" i="1"/>
  <c r="E39" i="1"/>
  <c r="E38" i="1"/>
  <c r="AD49" i="1"/>
  <c r="AD46" i="1"/>
  <c r="K30" i="1"/>
  <c r="G367" i="1"/>
  <c r="D351" i="1"/>
  <c r="K237" i="1"/>
  <c r="X236" i="1"/>
  <c r="K241" i="1" s="1"/>
  <c r="X234" i="1"/>
  <c r="K239" i="1" s="1"/>
  <c r="X235" i="1"/>
  <c r="K240" i="1" s="1"/>
  <c r="X233" i="1"/>
  <c r="K238" i="1" s="1"/>
  <c r="T238" i="1"/>
  <c r="H243" i="1" s="1"/>
  <c r="U238" i="1"/>
  <c r="I243" i="1" s="1"/>
  <c r="T267" i="1"/>
  <c r="T268" i="1" s="1"/>
  <c r="G273" i="1" s="1"/>
  <c r="G268" i="1"/>
  <c r="D272" i="1"/>
  <c r="E158" i="1"/>
  <c r="S156" i="1"/>
  <c r="J156" i="1" s="1"/>
  <c r="J256" i="1"/>
  <c r="J253" i="1"/>
  <c r="I256" i="1"/>
  <c r="I255" i="1"/>
  <c r="I254" i="1"/>
  <c r="I253" i="1"/>
  <c r="H254" i="1"/>
  <c r="K27" i="1"/>
  <c r="AD34" i="1"/>
  <c r="AC34" i="1" s="1"/>
  <c r="F28" i="1"/>
  <c r="AD29" i="1"/>
  <c r="AC29" i="1" s="1"/>
  <c r="F21" i="1"/>
  <c r="AD25" i="1"/>
  <c r="AC25" i="1" s="1"/>
  <c r="K18" i="1"/>
  <c r="K12" i="1"/>
  <c r="E8" i="14" s="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5" i="1"/>
  <c r="H224" i="1"/>
  <c r="U237" i="1"/>
  <c r="I242" i="1" s="1"/>
  <c r="R239" i="1"/>
  <c r="F244" i="1" s="1"/>
  <c r="R268" i="1"/>
  <c r="E273" i="1" s="1"/>
  <c r="E272" i="1"/>
  <c r="G370" i="1"/>
  <c r="AD23" i="1"/>
  <c r="AC23" i="1" s="1"/>
  <c r="F18" i="1"/>
  <c r="E155" i="1"/>
  <c r="E174" i="1"/>
  <c r="E176" i="1"/>
  <c r="K10" i="1"/>
  <c r="F17" i="1"/>
  <c r="L41" i="1"/>
  <c r="F351" i="1"/>
  <c r="X221" i="1" l="1"/>
  <c r="J237" i="1"/>
  <c r="C303" i="1"/>
  <c r="D76" i="4"/>
  <c r="C83" i="4" s="1"/>
  <c r="R418" i="1"/>
  <c r="J252" i="1"/>
  <c r="S254" i="1"/>
  <c r="S255" i="1" s="1"/>
  <c r="I252" i="1"/>
  <c r="R254" i="1"/>
  <c r="R255" i="1" s="1"/>
  <c r="H252" i="1"/>
  <c r="Q255" i="1"/>
  <c r="P384" i="1"/>
  <c r="V392" i="1"/>
  <c r="J343" i="1" s="1"/>
  <c r="Q392" i="1"/>
  <c r="E343" i="1" s="1"/>
  <c r="P371" i="1"/>
  <c r="A76" i="4" s="1"/>
  <c r="B83" i="4" s="1"/>
  <c r="Q407" i="1"/>
  <c r="D364" i="1" s="1"/>
  <c r="R410" i="1"/>
  <c r="E350" i="1"/>
  <c r="C68" i="4"/>
  <c r="I301" i="1"/>
  <c r="I65" i="4"/>
  <c r="I310" i="1"/>
  <c r="C67" i="4"/>
  <c r="I300" i="1"/>
  <c r="I63" i="4"/>
  <c r="I308" i="1"/>
  <c r="F67" i="4"/>
  <c r="I307" i="1"/>
  <c r="C63" i="4"/>
  <c r="I296" i="1"/>
  <c r="C66" i="4"/>
  <c r="I299" i="1"/>
  <c r="C65" i="4"/>
  <c r="I298" i="1"/>
  <c r="S410" i="1"/>
  <c r="E368" i="1" s="1"/>
  <c r="F350" i="1"/>
  <c r="F65" i="4"/>
  <c r="I305" i="1"/>
  <c r="I67" i="4"/>
  <c r="I312" i="1"/>
  <c r="F64" i="4"/>
  <c r="I304" i="1"/>
  <c r="I66" i="4"/>
  <c r="I311" i="1"/>
  <c r="F63" i="4"/>
  <c r="I303" i="1"/>
  <c r="C64" i="4"/>
  <c r="I297" i="1"/>
  <c r="F66" i="4"/>
  <c r="I306" i="1"/>
  <c r="Y235" i="1"/>
  <c r="L240" i="1" s="1"/>
  <c r="H242" i="1"/>
  <c r="J239" i="1"/>
  <c r="I64" i="4"/>
  <c r="G272" i="1"/>
  <c r="J240" i="1"/>
  <c r="J238" i="1"/>
  <c r="J241" i="1"/>
  <c r="D368" i="1"/>
  <c r="Y236" i="1"/>
  <c r="L241" i="1" s="1"/>
  <c r="Y234" i="1"/>
  <c r="L239" i="1" s="1"/>
  <c r="Y233" i="1"/>
  <c r="L238" i="1" s="1"/>
  <c r="X237" i="1"/>
  <c r="D352" i="1"/>
  <c r="T239" i="1"/>
  <c r="H244" i="1" s="1"/>
  <c r="L237" i="1"/>
  <c r="P240" i="1"/>
  <c r="D245" i="1" s="1"/>
  <c r="U239" i="1"/>
  <c r="I244" i="1" s="1"/>
  <c r="H351" i="1"/>
  <c r="G351" i="1"/>
  <c r="F352" i="1"/>
  <c r="H384" i="1" l="1"/>
  <c r="I29" i="14"/>
  <c r="V464" i="1"/>
  <c r="AD122" i="1"/>
  <c r="V463" i="1"/>
  <c r="AD121" i="1"/>
  <c r="G29" i="14"/>
  <c r="H383" i="1"/>
  <c r="K226" i="1"/>
  <c r="N35" i="14"/>
  <c r="G76" i="4"/>
  <c r="D83" i="4" s="1"/>
  <c r="X292" i="1" s="1"/>
  <c r="S418" i="1"/>
  <c r="Q418" i="1"/>
  <c r="C308" i="1"/>
  <c r="G63" i="4"/>
  <c r="D70" i="4" s="1"/>
  <c r="C296" i="1"/>
  <c r="A63" i="4"/>
  <c r="B70" i="4" s="1"/>
  <c r="U410" i="1"/>
  <c r="G368" i="1" s="1"/>
  <c r="H350" i="1"/>
  <c r="T410" i="1"/>
  <c r="G350" i="1"/>
  <c r="F260" i="1"/>
  <c r="F259" i="1"/>
  <c r="X238" i="1"/>
  <c r="K243" i="1" s="1"/>
  <c r="K242" i="1"/>
  <c r="E260" i="1"/>
  <c r="E259" i="1"/>
  <c r="D260" i="1"/>
  <c r="D259" i="1"/>
  <c r="V238" i="1"/>
  <c r="J243" i="1" s="1"/>
  <c r="V237" i="1"/>
  <c r="J242" i="1" s="1"/>
  <c r="Y237" i="1"/>
  <c r="L242" i="1" s="1"/>
  <c r="G352" i="1"/>
  <c r="AD88" i="1"/>
  <c r="AD89" i="1"/>
  <c r="U266" i="1" l="1"/>
  <c r="H271" i="1" s="1"/>
  <c r="U265" i="1"/>
  <c r="U264" i="1"/>
  <c r="U263" i="1"/>
  <c r="H268" i="1" s="1"/>
  <c r="X262" i="1"/>
  <c r="A89" i="4" s="1"/>
  <c r="K383" i="1"/>
  <c r="X463" i="1"/>
  <c r="L383" i="1" s="1"/>
  <c r="K384" i="1"/>
  <c r="X464" i="1"/>
  <c r="L384" i="1" s="1"/>
  <c r="X281" i="1"/>
  <c r="H269" i="1"/>
  <c r="H270" i="1"/>
  <c r="V239" i="1"/>
  <c r="Y238" i="1"/>
  <c r="L243" i="1" s="1"/>
  <c r="T413" i="1"/>
  <c r="F371" i="1" s="1"/>
  <c r="I366" i="1" s="1"/>
  <c r="F368" i="1"/>
  <c r="U297" i="1" l="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<sst xmlns="http://schemas.openxmlformats.org/spreadsheetml/2006/main" count="1842" uniqueCount="787">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</sst>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3">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0">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000000"/>
      </left>
      <right/>
      <top style="thin">
        <color rgb="FF000000"/>
      </top>
      <bottom style="medium">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86">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8" borderId="189" xfId="0" applyFont="1" applyFill="1" applyBorder="1" applyAlignment="1">
      <alignment horizontal="center"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7" sqref="L7:N7"/>
    </sheetView>
  </sheetViews>
  <sheetFormatPr defaultColWidth="9" defaultRowHeight="13.2"/>
  <cols>
    <col min="1" max="1" width="5" style="489" customWidth="1"/>
    <col min="2" max="2" width="5.3984375" style="489" customWidth="1"/>
    <col min="3" max="3" width="5.8984375" style="489" customWidth="1"/>
    <col min="4" max="4" width="7.3984375" style="489" customWidth="1"/>
    <col min="5" max="5" width="5.8984375" style="489" customWidth="1"/>
    <col min="6" max="7" width="7.3984375" style="489" customWidth="1"/>
    <col min="8" max="10" width="7.59765625" style="489" customWidth="1"/>
    <col min="11" max="12" width="8.3984375" style="489" customWidth="1"/>
    <col min="13" max="13" width="6.59765625" style="489" customWidth="1"/>
    <col min="14" max="14" width="15.09765625" style="489" customWidth="1"/>
    <col min="15" max="16384" width="9" style="489"/>
  </cols>
  <sheetData>
    <row r="1" spans="1:14" ht="24.6">
      <c r="A1" s="870" t="s">
        <v>369</v>
      </c>
      <c r="B1" s="870"/>
      <c r="C1" s="870"/>
      <c r="D1" s="870"/>
      <c r="E1" s="870"/>
      <c r="F1" s="870"/>
      <c r="G1" s="870"/>
      <c r="H1" s="870"/>
      <c r="I1" s="870"/>
      <c r="J1" s="870"/>
      <c r="K1" s="870"/>
      <c r="L1" s="870"/>
      <c r="M1" s="870"/>
      <c r="N1" s="870"/>
    </row>
    <row r="2" spans="1:14" ht="24.6">
      <c r="A2" s="870" t="s">
        <v>370</v>
      </c>
      <c r="B2" s="870"/>
      <c r="C2" s="870"/>
      <c r="D2" s="870"/>
      <c r="E2" s="870"/>
      <c r="F2" s="870"/>
      <c r="G2" s="870"/>
      <c r="H2" s="870"/>
      <c r="I2" s="870"/>
      <c r="J2" s="870"/>
      <c r="K2" s="870"/>
      <c r="L2" s="870"/>
      <c r="M2" s="870"/>
      <c r="N2" s="870"/>
    </row>
    <row r="3" spans="1:14" ht="16.5" customHeight="1">
      <c r="A3" s="797"/>
      <c r="B3" s="797"/>
      <c r="C3" s="797"/>
      <c r="D3" s="797"/>
      <c r="E3" s="797"/>
      <c r="F3" s="797"/>
      <c r="G3" s="797"/>
      <c r="H3" s="797"/>
      <c r="I3" s="797"/>
      <c r="J3" s="797"/>
      <c r="K3" s="797"/>
      <c r="L3" s="797"/>
      <c r="M3" s="797"/>
      <c r="N3" s="797"/>
    </row>
    <row r="4" spans="1:14" ht="16.5" customHeight="1">
      <c r="A4" s="798" t="s">
        <v>371</v>
      </c>
      <c r="B4" s="798"/>
      <c r="C4" s="871"/>
      <c r="D4" s="872"/>
      <c r="E4" s="872"/>
      <c r="F4" s="872"/>
      <c r="G4" s="872"/>
      <c r="H4" s="873"/>
      <c r="J4" s="799"/>
      <c r="K4" s="800" t="s">
        <v>372</v>
      </c>
      <c r="L4" s="874"/>
      <c r="M4" s="875"/>
      <c r="N4" s="876"/>
    </row>
    <row r="5" spans="1:14" ht="16.5" customHeight="1">
      <c r="A5" s="798" t="s">
        <v>373</v>
      </c>
      <c r="B5" s="798"/>
      <c r="C5" s="871"/>
      <c r="D5" s="872"/>
      <c r="E5" s="872"/>
      <c r="F5" s="872"/>
      <c r="G5" s="872"/>
      <c r="H5" s="873"/>
      <c r="J5" s="799"/>
      <c r="K5" s="800" t="s">
        <v>374</v>
      </c>
      <c r="L5" s="874">
        <f>Sheet1!P7</f>
        <v>0</v>
      </c>
      <c r="M5" s="875"/>
      <c r="N5" s="876"/>
    </row>
    <row r="6" spans="1:14" ht="16.5" customHeight="1">
      <c r="A6" s="798" t="s">
        <v>375</v>
      </c>
      <c r="B6" s="798"/>
      <c r="C6" s="798"/>
      <c r="D6" s="798"/>
      <c r="E6" s="882" t="s">
        <v>12</v>
      </c>
      <c r="F6" s="882"/>
      <c r="G6" s="882"/>
      <c r="H6" s="882"/>
      <c r="J6" s="799"/>
      <c r="K6" s="800" t="s">
        <v>376</v>
      </c>
      <c r="L6" s="871"/>
      <c r="M6" s="872"/>
      <c r="N6" s="873"/>
    </row>
    <row r="7" spans="1:14" ht="16.5" customHeight="1">
      <c r="A7" s="798" t="s">
        <v>377</v>
      </c>
      <c r="B7" s="798"/>
      <c r="C7" s="798"/>
      <c r="D7" s="798"/>
      <c r="E7" s="871" t="s">
        <v>378</v>
      </c>
      <c r="F7" s="872"/>
      <c r="G7" s="872"/>
      <c r="H7" s="873"/>
      <c r="J7" s="799"/>
      <c r="K7" s="800" t="s">
        <v>379</v>
      </c>
      <c r="L7" s="871" t="s">
        <v>768</v>
      </c>
      <c r="M7" s="872"/>
      <c r="N7" s="873"/>
    </row>
    <row r="8" spans="1:14" ht="16.5" customHeight="1">
      <c r="A8" s="798" t="s">
        <v>380</v>
      </c>
      <c r="B8" s="798"/>
      <c r="C8" s="798"/>
      <c r="D8" s="798"/>
      <c r="E8" s="883" t="str">
        <f>Sheet1!K12</f>
        <v/>
      </c>
      <c r="F8" s="884"/>
      <c r="G8" s="884"/>
      <c r="H8" s="885"/>
      <c r="J8" s="799"/>
      <c r="K8" s="800" t="s">
        <v>381</v>
      </c>
      <c r="L8" s="871" t="str">
        <f>Sheet1!R14</f>
        <v/>
      </c>
      <c r="M8" s="872"/>
      <c r="N8" s="873"/>
    </row>
    <row r="9" spans="1:14" ht="11.25" customHeight="1">
      <c r="A9" s="798"/>
      <c r="B9" s="798"/>
      <c r="C9" s="798"/>
      <c r="D9" s="798"/>
      <c r="E9" s="801"/>
      <c r="F9" s="802"/>
      <c r="G9" s="802"/>
      <c r="H9" s="802"/>
      <c r="J9" s="799"/>
      <c r="K9" s="800"/>
      <c r="L9" s="802"/>
      <c r="M9" s="802"/>
      <c r="N9" s="802"/>
    </row>
    <row r="10" spans="1:14" ht="16.5" customHeight="1">
      <c r="A10" s="803" t="s">
        <v>540</v>
      </c>
      <c r="E10" s="886" t="s">
        <v>769</v>
      </c>
      <c r="F10" s="887"/>
      <c r="G10" s="887"/>
      <c r="H10" s="888"/>
      <c r="I10" s="804" t="s">
        <v>539</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89" t="s">
        <v>384</v>
      </c>
      <c r="F12" s="890"/>
      <c r="G12" s="889" t="s">
        <v>379</v>
      </c>
      <c r="H12" s="890"/>
      <c r="I12" s="889" t="s">
        <v>16</v>
      </c>
      <c r="J12" s="890"/>
      <c r="K12" s="889" t="s">
        <v>382</v>
      </c>
      <c r="L12" s="891"/>
      <c r="M12" s="891"/>
      <c r="N12" s="890"/>
    </row>
    <row r="13" spans="1:14" ht="16.5" customHeight="1" thickTop="1">
      <c r="A13" s="798"/>
      <c r="B13" s="798"/>
      <c r="C13" s="798"/>
      <c r="D13" s="806" t="s">
        <v>385</v>
      </c>
      <c r="E13" s="877" t="s">
        <v>755</v>
      </c>
      <c r="F13" s="878"/>
      <c r="G13" s="877" t="s">
        <v>756</v>
      </c>
      <c r="H13" s="878"/>
      <c r="I13" s="879"/>
      <c r="J13" s="880"/>
      <c r="K13" s="877" t="s">
        <v>757</v>
      </c>
      <c r="L13" s="881"/>
      <c r="M13" s="881"/>
      <c r="N13" s="878"/>
    </row>
    <row r="14" spans="1:14" ht="16.5" customHeight="1">
      <c r="D14" s="806" t="s">
        <v>386</v>
      </c>
      <c r="E14" s="894"/>
      <c r="F14" s="895"/>
      <c r="G14" s="894"/>
      <c r="H14" s="895"/>
      <c r="I14" s="896"/>
      <c r="J14" s="897"/>
      <c r="K14" s="894"/>
      <c r="L14" s="898"/>
      <c r="M14" s="898"/>
      <c r="N14" s="895"/>
    </row>
    <row r="15" spans="1:14" ht="36" customHeight="1">
      <c r="A15" s="899" t="s">
        <v>716</v>
      </c>
      <c r="B15" s="899"/>
      <c r="C15" s="899"/>
      <c r="D15" s="899"/>
      <c r="E15" s="899"/>
      <c r="F15" s="899"/>
      <c r="G15" s="899"/>
      <c r="H15" s="899"/>
      <c r="I15" s="899"/>
      <c r="J15" s="899"/>
      <c r="K15" s="899"/>
      <c r="L15" s="899"/>
      <c r="M15" s="899"/>
      <c r="N15" s="899"/>
    </row>
    <row r="16" spans="1:14" ht="16.5" customHeight="1">
      <c r="A16" s="803" t="s">
        <v>387</v>
      </c>
      <c r="B16" s="803"/>
      <c r="C16" s="807"/>
      <c r="D16" s="808" t="s">
        <v>717</v>
      </c>
      <c r="E16" s="808"/>
      <c r="F16" s="808"/>
      <c r="G16" s="809"/>
      <c r="H16" s="810"/>
      <c r="I16" s="811"/>
      <c r="J16" s="809"/>
      <c r="K16" s="808"/>
      <c r="L16" s="808"/>
      <c r="N16" s="806" t="s">
        <v>388</v>
      </c>
    </row>
    <row r="17" spans="1:15" s="819" customFormat="1" ht="15.75" customHeight="1">
      <c r="A17" s="812" t="s">
        <v>718</v>
      </c>
      <c r="B17" s="813"/>
      <c r="C17" s="814"/>
      <c r="D17" s="815" t="s">
        <v>609</v>
      </c>
      <c r="E17" s="814"/>
      <c r="F17" s="815" t="s">
        <v>719</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900" t="s">
        <v>389</v>
      </c>
      <c r="B19" s="900"/>
      <c r="C19" s="900"/>
      <c r="D19" s="900"/>
      <c r="E19" s="900"/>
      <c r="F19" s="900"/>
      <c r="G19" s="900"/>
      <c r="H19" s="900"/>
      <c r="I19" s="900"/>
      <c r="J19" s="900"/>
      <c r="K19" s="900"/>
      <c r="L19" s="900"/>
      <c r="M19" s="900"/>
      <c r="N19" s="900"/>
    </row>
    <row r="20" spans="1:15" ht="15" customHeight="1">
      <c r="A20" s="892" t="s">
        <v>538</v>
      </c>
      <c r="B20" s="892"/>
      <c r="C20" s="892"/>
      <c r="D20" s="892"/>
      <c r="E20" s="892"/>
      <c r="F20" s="892"/>
      <c r="G20" s="892"/>
      <c r="H20" s="892"/>
      <c r="I20" s="892"/>
      <c r="J20" s="892"/>
      <c r="K20" s="892"/>
      <c r="L20" s="892"/>
      <c r="M20" s="892"/>
      <c r="N20" s="892"/>
    </row>
    <row r="21" spans="1:15" ht="15" customHeight="1">
      <c r="A21" s="798"/>
      <c r="B21" s="798"/>
      <c r="C21" s="798"/>
      <c r="D21" s="798"/>
      <c r="E21" s="798"/>
      <c r="F21" s="798"/>
      <c r="G21" s="798"/>
      <c r="H21" s="798"/>
      <c r="I21" s="798"/>
      <c r="J21" s="798"/>
      <c r="K21" s="798"/>
      <c r="L21" s="798"/>
      <c r="M21" s="798"/>
      <c r="N21" s="824" t="s">
        <v>390</v>
      </c>
    </row>
    <row r="22" spans="1:15" ht="15.75" customHeight="1">
      <c r="A22" s="825" t="s">
        <v>720</v>
      </c>
      <c r="B22" s="825"/>
      <c r="C22" s="825"/>
      <c r="D22" s="825"/>
      <c r="E22" s="825"/>
      <c r="F22" s="825"/>
      <c r="G22" s="825"/>
      <c r="H22" s="825"/>
      <c r="I22" s="825"/>
      <c r="J22" s="825"/>
      <c r="K22" s="825"/>
      <c r="L22" s="825"/>
      <c r="M22" s="825"/>
      <c r="N22" s="826" t="str">
        <f>Sheet1!Q454</f>
        <v/>
      </c>
    </row>
    <row r="23" spans="1:15" ht="15.75" customHeight="1">
      <c r="A23" s="825"/>
      <c r="B23" s="825"/>
      <c r="C23" s="827" t="s">
        <v>536</v>
      </c>
      <c r="D23" s="825"/>
      <c r="E23" s="825"/>
      <c r="F23" s="825"/>
      <c r="G23" s="825"/>
      <c r="H23" s="825"/>
      <c r="I23" s="825"/>
      <c r="J23" s="825"/>
      <c r="K23" s="825"/>
      <c r="L23" s="825"/>
      <c r="M23" s="825"/>
    </row>
    <row r="24" spans="1:15" ht="15.75" customHeight="1">
      <c r="A24" s="825"/>
      <c r="B24" s="825"/>
      <c r="C24" s="828" t="s">
        <v>535</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721</v>
      </c>
      <c r="B26" s="825"/>
      <c r="C26" s="825"/>
      <c r="D26" s="825"/>
      <c r="E26" s="825"/>
      <c r="F26" s="825"/>
      <c r="G26" s="825"/>
      <c r="H26" s="825"/>
      <c r="I26" s="825"/>
      <c r="J26" s="825"/>
      <c r="K26" s="825"/>
      <c r="L26" s="825"/>
      <c r="M26" s="825"/>
      <c r="N26" s="826"/>
    </row>
    <row r="27" spans="1:15" ht="15.75" customHeight="1">
      <c r="A27" s="825" t="s">
        <v>722</v>
      </c>
      <c r="B27" s="825"/>
      <c r="C27" s="825"/>
      <c r="D27" s="825"/>
      <c r="E27" s="825"/>
      <c r="F27" s="825"/>
      <c r="G27" s="825"/>
      <c r="H27" s="825"/>
      <c r="I27" s="825"/>
      <c r="J27" s="825"/>
      <c r="K27" s="825"/>
      <c r="L27" s="825"/>
      <c r="M27" s="825"/>
      <c r="N27" s="826"/>
    </row>
    <row r="28" spans="1:15" ht="15.75" customHeight="1">
      <c r="A28" s="825" t="s">
        <v>723</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537</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724</v>
      </c>
      <c r="B32" s="825"/>
      <c r="C32" s="825"/>
      <c r="D32" s="825"/>
      <c r="E32" s="825"/>
      <c r="F32" s="825"/>
      <c r="G32" s="825"/>
      <c r="H32" s="825"/>
      <c r="I32" s="825"/>
      <c r="J32" s="825"/>
      <c r="K32" s="825"/>
      <c r="L32" s="825"/>
      <c r="M32" s="825"/>
      <c r="N32" s="826"/>
    </row>
    <row r="33" spans="1:14" ht="15.75" customHeight="1">
      <c r="A33" s="825"/>
      <c r="B33" s="825"/>
      <c r="C33" s="827" t="s">
        <v>534</v>
      </c>
      <c r="D33" s="827"/>
      <c r="E33" s="827"/>
      <c r="F33" s="825"/>
      <c r="G33" s="825"/>
      <c r="H33" s="825"/>
      <c r="I33" s="825"/>
      <c r="J33" s="825"/>
      <c r="K33" s="825"/>
      <c r="L33" s="836" t="e">
        <f>MGD</f>
        <v>#DIV/0!</v>
      </c>
      <c r="M33" s="827" t="s">
        <v>339</v>
      </c>
      <c r="N33" s="829"/>
    </row>
    <row r="34" spans="1:14" ht="15.75" customHeight="1">
      <c r="A34" s="825" t="s">
        <v>725</v>
      </c>
      <c r="B34" s="825"/>
      <c r="C34" s="825"/>
      <c r="D34" s="825"/>
      <c r="E34" s="825"/>
      <c r="F34" s="825"/>
      <c r="G34" s="825"/>
      <c r="H34" s="825"/>
      <c r="I34" s="825"/>
      <c r="J34" s="825"/>
      <c r="K34" s="825"/>
      <c r="L34" s="825"/>
      <c r="M34" s="825"/>
      <c r="N34" s="826"/>
    </row>
    <row r="35" spans="1:14" ht="15.75" customHeight="1">
      <c r="A35" s="825" t="s">
        <v>726</v>
      </c>
      <c r="B35" s="825"/>
      <c r="C35" s="825"/>
      <c r="D35" s="825"/>
      <c r="E35" s="825"/>
      <c r="F35" s="825"/>
      <c r="G35" s="825"/>
      <c r="H35" s="825"/>
      <c r="I35" s="825"/>
      <c r="J35" s="825"/>
      <c r="K35" s="825"/>
      <c r="L35" s="825"/>
      <c r="M35" s="825"/>
      <c r="N35" s="826" t="str">
        <f>Sheet1!X221</f>
        <v/>
      </c>
    </row>
    <row r="36" spans="1:14" ht="15.75" customHeight="1">
      <c r="A36" s="825" t="s">
        <v>727</v>
      </c>
      <c r="B36" s="825"/>
      <c r="C36" s="825"/>
      <c r="D36" s="825"/>
      <c r="E36" s="825"/>
      <c r="F36" s="825"/>
      <c r="G36" s="825"/>
      <c r="H36" s="825"/>
      <c r="I36" s="825"/>
      <c r="J36" s="825"/>
      <c r="K36" s="825"/>
      <c r="L36" s="825"/>
      <c r="M36" s="825"/>
      <c r="N36" s="826"/>
    </row>
    <row r="37" spans="1:14" ht="15.75" customHeight="1">
      <c r="A37" s="825" t="s">
        <v>728</v>
      </c>
      <c r="B37" s="825"/>
      <c r="C37" s="825"/>
      <c r="D37" s="825"/>
      <c r="E37" s="825"/>
      <c r="F37" s="825"/>
      <c r="G37" s="825"/>
      <c r="H37" s="825"/>
      <c r="I37" s="825"/>
      <c r="J37" s="825"/>
      <c r="K37" s="825"/>
      <c r="L37" s="825"/>
      <c r="M37" s="825"/>
      <c r="N37" s="826"/>
    </row>
    <row r="38" spans="1:14" ht="15.75" customHeight="1">
      <c r="A38" s="825" t="s">
        <v>729</v>
      </c>
      <c r="B38" s="825"/>
      <c r="C38" s="825"/>
      <c r="D38" s="825"/>
      <c r="E38" s="825"/>
      <c r="F38" s="825"/>
      <c r="G38" s="825"/>
      <c r="H38" s="825"/>
      <c r="I38" s="825"/>
      <c r="J38" s="825"/>
      <c r="K38" s="825"/>
      <c r="L38" s="825"/>
      <c r="M38" s="825"/>
      <c r="N38" s="826"/>
    </row>
    <row r="39" spans="1:14" ht="15.75" customHeight="1">
      <c r="A39" s="825" t="s">
        <v>730</v>
      </c>
      <c r="B39" s="825"/>
      <c r="C39" s="825"/>
      <c r="D39" s="825"/>
      <c r="E39" s="825"/>
      <c r="F39" s="825"/>
      <c r="G39" s="825"/>
      <c r="H39" s="825"/>
      <c r="I39" s="825"/>
      <c r="J39" s="825"/>
      <c r="K39" s="825"/>
      <c r="L39" s="825"/>
      <c r="M39" s="825"/>
      <c r="N39" s="826"/>
    </row>
    <row r="40" spans="1:14" ht="15.75" customHeight="1">
      <c r="A40" s="825" t="s">
        <v>731</v>
      </c>
      <c r="B40" s="825"/>
      <c r="C40" s="825"/>
      <c r="D40" s="825"/>
      <c r="E40" s="825"/>
      <c r="F40" s="825"/>
      <c r="G40" s="825"/>
      <c r="H40" s="825"/>
      <c r="I40" s="825"/>
      <c r="J40" s="825"/>
      <c r="K40" s="825"/>
      <c r="L40" s="825"/>
      <c r="M40" s="825"/>
      <c r="N40" s="826"/>
    </row>
    <row r="41" spans="1:14" ht="15.75" customHeight="1">
      <c r="A41" s="825" t="s">
        <v>732</v>
      </c>
      <c r="B41" s="825"/>
      <c r="C41" s="825"/>
      <c r="D41" s="825"/>
      <c r="E41" s="825"/>
      <c r="F41" s="825"/>
      <c r="G41" s="825"/>
      <c r="H41" s="825"/>
      <c r="I41" s="825"/>
      <c r="J41" s="825"/>
      <c r="K41" s="825"/>
      <c r="L41" s="825"/>
      <c r="M41" s="825"/>
      <c r="N41" s="826"/>
    </row>
    <row r="42" spans="1:14" ht="15.75" customHeight="1">
      <c r="A42" s="825" t="s">
        <v>733</v>
      </c>
      <c r="B42" s="825"/>
      <c r="C42" s="825"/>
      <c r="D42" s="825"/>
      <c r="E42" s="825"/>
      <c r="F42" s="825"/>
      <c r="G42" s="825"/>
      <c r="H42" s="825"/>
      <c r="I42" s="825"/>
      <c r="J42" s="825"/>
      <c r="K42" s="825"/>
      <c r="L42" s="825"/>
      <c r="M42" s="825"/>
      <c r="N42" s="826"/>
    </row>
    <row r="43" spans="1:14" ht="15.75" customHeight="1">
      <c r="A43" s="825" t="s">
        <v>734</v>
      </c>
      <c r="B43" s="825"/>
      <c r="C43" s="825"/>
      <c r="D43" s="825"/>
      <c r="E43" s="825"/>
      <c r="F43" s="825"/>
      <c r="G43" s="825"/>
      <c r="H43" s="825"/>
      <c r="I43" s="825"/>
      <c r="J43" s="825"/>
      <c r="K43" s="825"/>
      <c r="L43" s="825"/>
      <c r="M43" s="825"/>
      <c r="N43" s="826"/>
    </row>
    <row r="44" spans="1:14" ht="15.75" customHeight="1">
      <c r="A44" s="825" t="s">
        <v>735</v>
      </c>
      <c r="B44" s="825"/>
      <c r="C44" s="825"/>
      <c r="D44" s="825"/>
      <c r="E44" s="825"/>
      <c r="F44" s="825"/>
      <c r="G44" s="825"/>
      <c r="H44" s="825"/>
      <c r="I44" s="825"/>
      <c r="J44" s="825"/>
      <c r="K44" s="825"/>
      <c r="L44" s="825"/>
      <c r="M44" s="825"/>
      <c r="N44" s="826"/>
    </row>
    <row r="45" spans="1:14" ht="15.75" customHeight="1">
      <c r="A45" s="825" t="s">
        <v>736</v>
      </c>
      <c r="B45" s="825"/>
      <c r="C45" s="825"/>
      <c r="D45" s="825"/>
      <c r="E45" s="825"/>
      <c r="F45" s="825"/>
      <c r="G45" s="825"/>
      <c r="H45" s="825"/>
      <c r="I45" s="825"/>
      <c r="J45" s="825"/>
      <c r="K45" s="825"/>
      <c r="L45" s="825"/>
      <c r="M45" s="825"/>
      <c r="N45" s="826"/>
    </row>
    <row r="46" spans="1:14" ht="15.75" customHeight="1">
      <c r="A46" s="825" t="s">
        <v>737</v>
      </c>
      <c r="B46" s="825"/>
      <c r="C46" s="825"/>
      <c r="D46" s="825"/>
      <c r="E46" s="825"/>
      <c r="F46" s="825"/>
      <c r="G46" s="825"/>
      <c r="H46" s="825"/>
      <c r="I46" s="825"/>
      <c r="J46" s="825"/>
      <c r="K46" s="825"/>
      <c r="L46" s="825"/>
      <c r="M46" s="825"/>
      <c r="N46" s="826"/>
    </row>
    <row r="47" spans="1:14" ht="15.75" customHeight="1">
      <c r="A47" s="825"/>
      <c r="B47" s="825"/>
      <c r="C47" s="827" t="s">
        <v>738</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739</v>
      </c>
      <c r="B49" s="825"/>
      <c r="C49" s="825"/>
      <c r="D49" s="825"/>
      <c r="E49" s="825"/>
      <c r="F49" s="825"/>
      <c r="G49" s="825"/>
      <c r="H49" s="825"/>
      <c r="I49" s="825"/>
      <c r="J49" s="825"/>
      <c r="K49" s="825"/>
      <c r="L49" s="825"/>
      <c r="M49" s="825"/>
      <c r="N49" s="826"/>
    </row>
    <row r="50" spans="1:14" ht="15.75" customHeight="1">
      <c r="A50" s="825" t="s">
        <v>740</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93" t="s">
        <v>533</v>
      </c>
      <c r="B52" s="893"/>
      <c r="C52" s="893"/>
      <c r="D52" s="893"/>
      <c r="E52" s="893"/>
      <c r="F52" s="893"/>
      <c r="G52" s="893"/>
      <c r="H52" s="893"/>
      <c r="I52" s="893"/>
      <c r="J52" s="893"/>
      <c r="K52" s="893"/>
      <c r="L52" s="893"/>
      <c r="M52" s="893"/>
      <c r="N52" s="893"/>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7000000}"/>
    <dataValidation type="list" allowBlank="1" showInputMessage="1" sqref="N22 N35" xr:uid="{00000000-0002-0000-0000-000008000000}">
      <formula1>PF</formula1>
    </dataValidation>
    <dataValidation type="list" allowBlank="1" showInputMessage="1" sqref="N34:N35" xr:uid="{00000000-0002-0000-0000-000009000000}">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3.2"/>
  <cols>
    <col min="1" max="1" width="3.8984375" style="483" customWidth="1"/>
    <col min="2" max="2" width="19.09765625" style="483" customWidth="1"/>
    <col min="3" max="4" width="8.59765625" style="483" customWidth="1"/>
    <col min="5" max="5" width="9" style="483" customWidth="1"/>
    <col min="6" max="6" width="3.19921875" style="483" customWidth="1"/>
    <col min="7" max="7" width="13.69921875" style="483" customWidth="1"/>
    <col min="8" max="8" width="8.5" style="483" customWidth="1"/>
    <col min="9" max="9" width="9.5" style="483" customWidth="1"/>
    <col min="10" max="10" width="8.3984375" style="483" customWidth="1"/>
    <col min="11" max="11" width="8.59765625" style="483" customWidth="1"/>
    <col min="12" max="16384" width="9" style="483"/>
  </cols>
  <sheetData>
    <row r="1" spans="1:12" ht="27" customHeight="1">
      <c r="A1" s="903" t="s">
        <v>369</v>
      </c>
      <c r="B1" s="903"/>
      <c r="C1" s="903"/>
      <c r="D1" s="903"/>
      <c r="E1" s="903"/>
      <c r="F1" s="903"/>
      <c r="G1" s="903"/>
      <c r="H1" s="903"/>
      <c r="I1" s="903"/>
      <c r="J1" s="903"/>
      <c r="K1" s="903"/>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04" t="s">
        <v>545</v>
      </c>
      <c r="B5" s="904"/>
      <c r="C5" s="904"/>
      <c r="D5" s="904"/>
      <c r="E5" s="904"/>
      <c r="F5" s="904"/>
      <c r="G5" s="904"/>
      <c r="H5" s="904"/>
      <c r="I5" s="904"/>
      <c r="J5" s="904"/>
      <c r="K5" s="904"/>
    </row>
    <row r="6" spans="1:12" ht="15" customHeight="1">
      <c r="A6" s="511" t="s">
        <v>544</v>
      </c>
      <c r="B6" s="510"/>
      <c r="C6" s="510"/>
      <c r="D6" s="510"/>
      <c r="E6" s="510"/>
      <c r="F6" s="510"/>
      <c r="G6" s="510"/>
      <c r="H6" s="510"/>
      <c r="I6" s="509"/>
      <c r="J6" s="508"/>
      <c r="K6" s="508"/>
    </row>
    <row r="7" spans="1:12" ht="15" customHeight="1">
      <c r="A7" s="507" t="s">
        <v>543</v>
      </c>
      <c r="B7" s="506"/>
      <c r="C7" s="506"/>
      <c r="D7" s="506"/>
      <c r="E7" s="506"/>
      <c r="F7" s="506"/>
      <c r="G7" s="506"/>
      <c r="H7" s="506"/>
      <c r="I7" s="506"/>
      <c r="J7" s="506"/>
      <c r="K7" s="506"/>
    </row>
    <row r="8" spans="1:12" ht="15" customHeight="1">
      <c r="J8" s="905"/>
      <c r="K8" s="905"/>
    </row>
    <row r="9" spans="1:12" ht="15" customHeight="1">
      <c r="A9" s="492"/>
      <c r="E9" s="492"/>
      <c r="H9" s="710" t="s">
        <v>396</v>
      </c>
      <c r="I9" s="505"/>
      <c r="J9" s="906" t="s">
        <v>390</v>
      </c>
      <c r="K9" s="906"/>
    </row>
    <row r="10" spans="1:12" ht="15.75" customHeight="1">
      <c r="A10" s="504" t="s">
        <v>397</v>
      </c>
      <c r="B10" s="486" t="s">
        <v>398</v>
      </c>
      <c r="C10" s="485"/>
      <c r="E10" s="492"/>
      <c r="G10" s="715"/>
      <c r="H10" s="716"/>
      <c r="I10" s="716" t="s">
        <v>741</v>
      </c>
      <c r="J10" s="901"/>
      <c r="K10" s="902"/>
    </row>
    <row r="11" spans="1:12" ht="15.75" customHeight="1">
      <c r="A11" s="499" t="s">
        <v>399</v>
      </c>
      <c r="B11" s="486" t="s">
        <v>402</v>
      </c>
      <c r="C11" s="485"/>
      <c r="E11" s="492"/>
      <c r="H11" s="500" t="s">
        <v>403</v>
      </c>
      <c r="J11" s="901"/>
      <c r="K11" s="902"/>
    </row>
    <row r="12" spans="1:12" ht="15.75" customHeight="1">
      <c r="A12" s="504" t="s">
        <v>401</v>
      </c>
      <c r="B12" s="486" t="s">
        <v>405</v>
      </c>
      <c r="C12" s="485"/>
      <c r="E12" s="492"/>
      <c r="H12" s="500" t="s">
        <v>403</v>
      </c>
      <c r="J12" s="901"/>
      <c r="K12" s="902"/>
    </row>
    <row r="13" spans="1:12" ht="15.75" customHeight="1">
      <c r="A13" s="499" t="s">
        <v>404</v>
      </c>
      <c r="B13" s="486" t="s">
        <v>400</v>
      </c>
      <c r="C13" s="485"/>
      <c r="E13" s="492"/>
      <c r="H13" s="502"/>
      <c r="I13" s="502" t="s">
        <v>742</v>
      </c>
      <c r="J13" s="901"/>
      <c r="K13" s="902"/>
    </row>
    <row r="14" spans="1:12" ht="15.75" customHeight="1">
      <c r="A14" s="501" t="s">
        <v>406</v>
      </c>
      <c r="B14" s="486" t="s">
        <v>743</v>
      </c>
      <c r="C14" s="485"/>
      <c r="E14" s="492"/>
      <c r="H14" s="500" t="s">
        <v>407</v>
      </c>
      <c r="J14" s="901"/>
      <c r="K14" s="902"/>
      <c r="L14" s="492"/>
    </row>
    <row r="15" spans="1:12" ht="15.75" customHeight="1">
      <c r="A15" s="499" t="s">
        <v>408</v>
      </c>
      <c r="B15" s="486" t="s">
        <v>409</v>
      </c>
      <c r="C15" s="485"/>
      <c r="E15" s="492"/>
      <c r="H15" s="500" t="s">
        <v>410</v>
      </c>
      <c r="J15" s="901"/>
      <c r="K15" s="902"/>
      <c r="L15" s="492"/>
    </row>
    <row r="16" spans="1:12" ht="15.75" customHeight="1">
      <c r="A16" s="499" t="s">
        <v>411</v>
      </c>
      <c r="B16" s="486" t="s">
        <v>744</v>
      </c>
      <c r="C16" s="485"/>
      <c r="E16" s="492"/>
      <c r="H16" s="500" t="s">
        <v>745</v>
      </c>
      <c r="J16" s="711"/>
      <c r="K16" s="712"/>
      <c r="L16" s="492"/>
    </row>
    <row r="17" spans="1:12" ht="15.75" customHeight="1">
      <c r="A17" s="499" t="s">
        <v>413</v>
      </c>
      <c r="B17" s="486" t="s">
        <v>746</v>
      </c>
      <c r="C17" s="485"/>
      <c r="E17" s="492"/>
      <c r="H17" s="500" t="s">
        <v>412</v>
      </c>
      <c r="J17" s="901" t="s">
        <v>487</v>
      </c>
      <c r="K17" s="902"/>
      <c r="L17" s="492"/>
    </row>
    <row r="18" spans="1:12" ht="15.75" customHeight="1">
      <c r="A18" s="499" t="s">
        <v>747</v>
      </c>
      <c r="B18" s="498" t="s">
        <v>542</v>
      </c>
      <c r="C18" s="485"/>
      <c r="H18" s="497" t="s">
        <v>414</v>
      </c>
      <c r="I18" s="484"/>
      <c r="J18" s="901"/>
      <c r="K18" s="902"/>
      <c r="L18" s="496"/>
    </row>
    <row r="19" spans="1:12" ht="15.75" customHeight="1">
      <c r="A19" s="499" t="s">
        <v>748</v>
      </c>
      <c r="B19" s="498" t="s">
        <v>749</v>
      </c>
      <c r="C19" s="485"/>
      <c r="H19" s="503" t="s">
        <v>750</v>
      </c>
      <c r="I19" s="484"/>
      <c r="J19" s="901" t="s">
        <v>487</v>
      </c>
      <c r="K19" s="902"/>
      <c r="L19" s="496"/>
    </row>
    <row r="20" spans="1:12" ht="15.75" customHeight="1">
      <c r="A20" s="487"/>
      <c r="B20" s="495"/>
      <c r="E20" s="492"/>
      <c r="H20" s="494"/>
      <c r="J20" s="493"/>
      <c r="K20" s="493"/>
      <c r="L20" s="492"/>
    </row>
    <row r="21" spans="1:12" ht="24" customHeight="1">
      <c r="A21" s="907" t="s">
        <v>415</v>
      </c>
      <c r="B21" s="907"/>
      <c r="C21" s="907"/>
      <c r="D21" s="907"/>
      <c r="E21" s="907"/>
      <c r="F21" s="907"/>
      <c r="G21" s="907"/>
      <c r="H21" s="907"/>
      <c r="I21" s="907"/>
      <c r="J21" s="907"/>
      <c r="K21" s="907"/>
    </row>
    <row r="22" spans="1:12" ht="15" customHeight="1">
      <c r="A22" s="491"/>
      <c r="B22" s="490"/>
      <c r="C22" s="490"/>
      <c r="D22" s="490"/>
      <c r="E22" s="490"/>
      <c r="F22" s="490"/>
      <c r="G22" s="490"/>
      <c r="H22" s="490"/>
      <c r="I22" s="490"/>
      <c r="J22" s="490"/>
      <c r="K22" s="490"/>
    </row>
    <row r="23" spans="1:12" ht="290.25" customHeight="1">
      <c r="A23" s="908"/>
      <c r="B23" s="909"/>
      <c r="C23" s="909"/>
      <c r="D23" s="909"/>
      <c r="E23" s="909"/>
      <c r="F23" s="909"/>
      <c r="G23" s="909"/>
      <c r="H23" s="909"/>
      <c r="I23" s="909"/>
      <c r="J23" s="909"/>
      <c r="K23" s="910"/>
    </row>
    <row r="24" spans="1:12" ht="15" customHeight="1" thickBot="1">
      <c r="A24" s="911"/>
      <c r="B24" s="911"/>
      <c r="C24" s="911"/>
      <c r="D24" s="911"/>
      <c r="E24" s="911"/>
      <c r="F24" s="911"/>
      <c r="G24" s="911"/>
      <c r="H24" s="911"/>
      <c r="I24" s="911"/>
      <c r="J24" s="911"/>
      <c r="K24" s="911"/>
    </row>
    <row r="25" spans="1:12" ht="13.8" hidden="1" thickBot="1">
      <c r="A25" s="912"/>
      <c r="B25" s="912"/>
      <c r="C25" s="912"/>
      <c r="D25" s="912"/>
      <c r="E25" s="912"/>
      <c r="F25" s="912"/>
      <c r="G25" s="912"/>
      <c r="H25" s="912"/>
      <c r="I25" s="912"/>
      <c r="J25" s="912"/>
      <c r="K25" s="912"/>
    </row>
    <row r="26" spans="1:12" ht="13.8" hidden="1" thickBot="1">
      <c r="A26" s="912"/>
      <c r="B26" s="912"/>
      <c r="C26" s="912"/>
      <c r="D26" s="912"/>
      <c r="E26" s="912"/>
      <c r="F26" s="912"/>
      <c r="G26" s="912"/>
      <c r="H26" s="912"/>
      <c r="I26" s="912"/>
      <c r="J26" s="912"/>
      <c r="K26" s="912"/>
    </row>
    <row r="27" spans="1:12" ht="13.8" hidden="1" thickBot="1">
      <c r="A27" s="912"/>
      <c r="B27" s="912"/>
      <c r="C27" s="912"/>
      <c r="D27" s="912"/>
      <c r="E27" s="912"/>
      <c r="F27" s="912"/>
      <c r="G27" s="912"/>
      <c r="H27" s="912"/>
      <c r="I27" s="912"/>
      <c r="J27" s="912"/>
      <c r="K27" s="912"/>
    </row>
    <row r="28" spans="1:12" ht="13.8" hidden="1" thickBot="1">
      <c r="A28" s="912"/>
      <c r="B28" s="912"/>
      <c r="C28" s="912"/>
      <c r="D28" s="912"/>
      <c r="E28" s="912"/>
      <c r="F28" s="912"/>
      <c r="G28" s="912"/>
      <c r="H28" s="912"/>
      <c r="I28" s="912"/>
      <c r="J28" s="912"/>
      <c r="K28" s="912"/>
    </row>
    <row r="29" spans="1:12" ht="13.8" hidden="1" thickBot="1">
      <c r="A29" s="912"/>
      <c r="B29" s="912"/>
      <c r="C29" s="912"/>
      <c r="D29" s="912"/>
      <c r="E29" s="912"/>
      <c r="F29" s="912"/>
      <c r="G29" s="912"/>
      <c r="H29" s="912"/>
      <c r="I29" s="912"/>
      <c r="J29" s="912"/>
      <c r="K29" s="912"/>
    </row>
    <row r="30" spans="1:12" ht="13.8" hidden="1" thickBot="1">
      <c r="A30" s="912"/>
      <c r="B30" s="912"/>
      <c r="C30" s="912"/>
      <c r="D30" s="912"/>
      <c r="E30" s="912"/>
      <c r="F30" s="912"/>
      <c r="G30" s="912"/>
      <c r="H30" s="912"/>
      <c r="I30" s="912"/>
      <c r="J30" s="912"/>
      <c r="K30" s="912"/>
    </row>
    <row r="31" spans="1:12" ht="201.75" customHeight="1" thickBot="1">
      <c r="A31" s="913" t="s">
        <v>541</v>
      </c>
      <c r="B31" s="914"/>
      <c r="C31" s="914"/>
      <c r="D31" s="914"/>
      <c r="E31" s="914"/>
      <c r="F31" s="914"/>
      <c r="G31" s="914"/>
      <c r="H31" s="914"/>
      <c r="I31" s="914"/>
      <c r="J31" s="914"/>
      <c r="K31" s="915"/>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3.2"/>
  <cols>
    <col min="1" max="1" width="13.5" style="483" customWidth="1"/>
    <col min="2" max="2" width="6.5" style="483" customWidth="1"/>
    <col min="3" max="3" width="36.19921875" style="483" customWidth="1"/>
    <col min="4" max="4" width="9.8984375" style="483" customWidth="1"/>
    <col min="5" max="5" width="15.5" style="483" customWidth="1"/>
    <col min="6" max="7" width="9" style="483"/>
    <col min="8" max="8" width="10.8984375" style="483" customWidth="1"/>
    <col min="9" max="256" width="9" style="483"/>
    <col min="257" max="257" width="13.5" style="483" customWidth="1"/>
    <col min="258" max="258" width="6.5" style="483" customWidth="1"/>
    <col min="259" max="259" width="36.19921875" style="483" customWidth="1"/>
    <col min="260" max="260" width="9.8984375" style="483" customWidth="1"/>
    <col min="261" max="261" width="15.5" style="483" customWidth="1"/>
    <col min="262" max="263" width="9" style="483"/>
    <col min="264" max="264" width="10.8984375" style="483" customWidth="1"/>
    <col min="265" max="512" width="9" style="483"/>
    <col min="513" max="513" width="13.5" style="483" customWidth="1"/>
    <col min="514" max="514" width="6.5" style="483" customWidth="1"/>
    <col min="515" max="515" width="36.19921875" style="483" customWidth="1"/>
    <col min="516" max="516" width="9.8984375" style="483" customWidth="1"/>
    <col min="517" max="517" width="15.5" style="483" customWidth="1"/>
    <col min="518" max="519" width="9" style="483"/>
    <col min="520" max="520" width="10.8984375" style="483" customWidth="1"/>
    <col min="521" max="768" width="9" style="483"/>
    <col min="769" max="769" width="13.5" style="483" customWidth="1"/>
    <col min="770" max="770" width="6.5" style="483" customWidth="1"/>
    <col min="771" max="771" width="36.19921875" style="483" customWidth="1"/>
    <col min="772" max="772" width="9.8984375" style="483" customWidth="1"/>
    <col min="773" max="773" width="15.5" style="483" customWidth="1"/>
    <col min="774" max="775" width="9" style="483"/>
    <col min="776" max="776" width="10.8984375" style="483" customWidth="1"/>
    <col min="777" max="1024" width="9" style="483"/>
    <col min="1025" max="1025" width="13.5" style="483" customWidth="1"/>
    <col min="1026" max="1026" width="6.5" style="483" customWidth="1"/>
    <col min="1027" max="1027" width="36.19921875" style="483" customWidth="1"/>
    <col min="1028" max="1028" width="9.8984375" style="483" customWidth="1"/>
    <col min="1029" max="1029" width="15.5" style="483" customWidth="1"/>
    <col min="1030" max="1031" width="9" style="483"/>
    <col min="1032" max="1032" width="10.8984375" style="483" customWidth="1"/>
    <col min="1033" max="1280" width="9" style="483"/>
    <col min="1281" max="1281" width="13.5" style="483" customWidth="1"/>
    <col min="1282" max="1282" width="6.5" style="483" customWidth="1"/>
    <col min="1283" max="1283" width="36.19921875" style="483" customWidth="1"/>
    <col min="1284" max="1284" width="9.8984375" style="483" customWidth="1"/>
    <col min="1285" max="1285" width="15.5" style="483" customWidth="1"/>
    <col min="1286" max="1287" width="9" style="483"/>
    <col min="1288" max="1288" width="10.8984375" style="483" customWidth="1"/>
    <col min="1289" max="1536" width="9" style="483"/>
    <col min="1537" max="1537" width="13.5" style="483" customWidth="1"/>
    <col min="1538" max="1538" width="6.5" style="483" customWidth="1"/>
    <col min="1539" max="1539" width="36.19921875" style="483" customWidth="1"/>
    <col min="1540" max="1540" width="9.8984375" style="483" customWidth="1"/>
    <col min="1541" max="1541" width="15.5" style="483" customWidth="1"/>
    <col min="1542" max="1543" width="9" style="483"/>
    <col min="1544" max="1544" width="10.8984375" style="483" customWidth="1"/>
    <col min="1545" max="1792" width="9" style="483"/>
    <col min="1793" max="1793" width="13.5" style="483" customWidth="1"/>
    <col min="1794" max="1794" width="6.5" style="483" customWidth="1"/>
    <col min="1795" max="1795" width="36.19921875" style="483" customWidth="1"/>
    <col min="1796" max="1796" width="9.8984375" style="483" customWidth="1"/>
    <col min="1797" max="1797" width="15.5" style="483" customWidth="1"/>
    <col min="1798" max="1799" width="9" style="483"/>
    <col min="1800" max="1800" width="10.8984375" style="483" customWidth="1"/>
    <col min="1801" max="2048" width="9" style="483"/>
    <col min="2049" max="2049" width="13.5" style="483" customWidth="1"/>
    <col min="2050" max="2050" width="6.5" style="483" customWidth="1"/>
    <col min="2051" max="2051" width="36.19921875" style="483" customWidth="1"/>
    <col min="2052" max="2052" width="9.8984375" style="483" customWidth="1"/>
    <col min="2053" max="2053" width="15.5" style="483" customWidth="1"/>
    <col min="2054" max="2055" width="9" style="483"/>
    <col min="2056" max="2056" width="10.8984375" style="483" customWidth="1"/>
    <col min="2057" max="2304" width="9" style="483"/>
    <col min="2305" max="2305" width="13.5" style="483" customWidth="1"/>
    <col min="2306" max="2306" width="6.5" style="483" customWidth="1"/>
    <col min="2307" max="2307" width="36.19921875" style="483" customWidth="1"/>
    <col min="2308" max="2308" width="9.8984375" style="483" customWidth="1"/>
    <col min="2309" max="2309" width="15.5" style="483" customWidth="1"/>
    <col min="2310" max="2311" width="9" style="483"/>
    <col min="2312" max="2312" width="10.8984375" style="483" customWidth="1"/>
    <col min="2313" max="2560" width="9" style="483"/>
    <col min="2561" max="2561" width="13.5" style="483" customWidth="1"/>
    <col min="2562" max="2562" width="6.5" style="483" customWidth="1"/>
    <col min="2563" max="2563" width="36.19921875" style="483" customWidth="1"/>
    <col min="2564" max="2564" width="9.8984375" style="483" customWidth="1"/>
    <col min="2565" max="2565" width="15.5" style="483" customWidth="1"/>
    <col min="2566" max="2567" width="9" style="483"/>
    <col min="2568" max="2568" width="10.8984375" style="483" customWidth="1"/>
    <col min="2569" max="2816" width="9" style="483"/>
    <col min="2817" max="2817" width="13.5" style="483" customWidth="1"/>
    <col min="2818" max="2818" width="6.5" style="483" customWidth="1"/>
    <col min="2819" max="2819" width="36.19921875" style="483" customWidth="1"/>
    <col min="2820" max="2820" width="9.8984375" style="483" customWidth="1"/>
    <col min="2821" max="2821" width="15.5" style="483" customWidth="1"/>
    <col min="2822" max="2823" width="9" style="483"/>
    <col min="2824" max="2824" width="10.8984375" style="483" customWidth="1"/>
    <col min="2825" max="3072" width="9" style="483"/>
    <col min="3073" max="3073" width="13.5" style="483" customWidth="1"/>
    <col min="3074" max="3074" width="6.5" style="483" customWidth="1"/>
    <col min="3075" max="3075" width="36.19921875" style="483" customWidth="1"/>
    <col min="3076" max="3076" width="9.8984375" style="483" customWidth="1"/>
    <col min="3077" max="3077" width="15.5" style="483" customWidth="1"/>
    <col min="3078" max="3079" width="9" style="483"/>
    <col min="3080" max="3080" width="10.8984375" style="483" customWidth="1"/>
    <col min="3081" max="3328" width="9" style="483"/>
    <col min="3329" max="3329" width="13.5" style="483" customWidth="1"/>
    <col min="3330" max="3330" width="6.5" style="483" customWidth="1"/>
    <col min="3331" max="3331" width="36.19921875" style="483" customWidth="1"/>
    <col min="3332" max="3332" width="9.8984375" style="483" customWidth="1"/>
    <col min="3333" max="3333" width="15.5" style="483" customWidth="1"/>
    <col min="3334" max="3335" width="9" style="483"/>
    <col min="3336" max="3336" width="10.8984375" style="483" customWidth="1"/>
    <col min="3337" max="3584" width="9" style="483"/>
    <col min="3585" max="3585" width="13.5" style="483" customWidth="1"/>
    <col min="3586" max="3586" width="6.5" style="483" customWidth="1"/>
    <col min="3587" max="3587" width="36.19921875" style="483" customWidth="1"/>
    <col min="3588" max="3588" width="9.8984375" style="483" customWidth="1"/>
    <col min="3589" max="3589" width="15.5" style="483" customWidth="1"/>
    <col min="3590" max="3591" width="9" style="483"/>
    <col min="3592" max="3592" width="10.8984375" style="483" customWidth="1"/>
    <col min="3593" max="3840" width="9" style="483"/>
    <col min="3841" max="3841" width="13.5" style="483" customWidth="1"/>
    <col min="3842" max="3842" width="6.5" style="483" customWidth="1"/>
    <col min="3843" max="3843" width="36.19921875" style="483" customWidth="1"/>
    <col min="3844" max="3844" width="9.8984375" style="483" customWidth="1"/>
    <col min="3845" max="3845" width="15.5" style="483" customWidth="1"/>
    <col min="3846" max="3847" width="9" style="483"/>
    <col min="3848" max="3848" width="10.8984375" style="483" customWidth="1"/>
    <col min="3849" max="4096" width="9" style="483"/>
    <col min="4097" max="4097" width="13.5" style="483" customWidth="1"/>
    <col min="4098" max="4098" width="6.5" style="483" customWidth="1"/>
    <col min="4099" max="4099" width="36.19921875" style="483" customWidth="1"/>
    <col min="4100" max="4100" width="9.8984375" style="483" customWidth="1"/>
    <col min="4101" max="4101" width="15.5" style="483" customWidth="1"/>
    <col min="4102" max="4103" width="9" style="483"/>
    <col min="4104" max="4104" width="10.8984375" style="483" customWidth="1"/>
    <col min="4105" max="4352" width="9" style="483"/>
    <col min="4353" max="4353" width="13.5" style="483" customWidth="1"/>
    <col min="4354" max="4354" width="6.5" style="483" customWidth="1"/>
    <col min="4355" max="4355" width="36.19921875" style="483" customWidth="1"/>
    <col min="4356" max="4356" width="9.8984375" style="483" customWidth="1"/>
    <col min="4357" max="4357" width="15.5" style="483" customWidth="1"/>
    <col min="4358" max="4359" width="9" style="483"/>
    <col min="4360" max="4360" width="10.8984375" style="483" customWidth="1"/>
    <col min="4361" max="4608" width="9" style="483"/>
    <col min="4609" max="4609" width="13.5" style="483" customWidth="1"/>
    <col min="4610" max="4610" width="6.5" style="483" customWidth="1"/>
    <col min="4611" max="4611" width="36.19921875" style="483" customWidth="1"/>
    <col min="4612" max="4612" width="9.8984375" style="483" customWidth="1"/>
    <col min="4613" max="4613" width="15.5" style="483" customWidth="1"/>
    <col min="4614" max="4615" width="9" style="483"/>
    <col min="4616" max="4616" width="10.8984375" style="483" customWidth="1"/>
    <col min="4617" max="4864" width="9" style="483"/>
    <col min="4865" max="4865" width="13.5" style="483" customWidth="1"/>
    <col min="4866" max="4866" width="6.5" style="483" customWidth="1"/>
    <col min="4867" max="4867" width="36.19921875" style="483" customWidth="1"/>
    <col min="4868" max="4868" width="9.8984375" style="483" customWidth="1"/>
    <col min="4869" max="4869" width="15.5" style="483" customWidth="1"/>
    <col min="4870" max="4871" width="9" style="483"/>
    <col min="4872" max="4872" width="10.8984375" style="483" customWidth="1"/>
    <col min="4873" max="5120" width="9" style="483"/>
    <col min="5121" max="5121" width="13.5" style="483" customWidth="1"/>
    <col min="5122" max="5122" width="6.5" style="483" customWidth="1"/>
    <col min="5123" max="5123" width="36.19921875" style="483" customWidth="1"/>
    <col min="5124" max="5124" width="9.8984375" style="483" customWidth="1"/>
    <col min="5125" max="5125" width="15.5" style="483" customWidth="1"/>
    <col min="5126" max="5127" width="9" style="483"/>
    <col min="5128" max="5128" width="10.8984375" style="483" customWidth="1"/>
    <col min="5129" max="5376" width="9" style="483"/>
    <col min="5377" max="5377" width="13.5" style="483" customWidth="1"/>
    <col min="5378" max="5378" width="6.5" style="483" customWidth="1"/>
    <col min="5379" max="5379" width="36.19921875" style="483" customWidth="1"/>
    <col min="5380" max="5380" width="9.8984375" style="483" customWidth="1"/>
    <col min="5381" max="5381" width="15.5" style="483" customWidth="1"/>
    <col min="5382" max="5383" width="9" style="483"/>
    <col min="5384" max="5384" width="10.8984375" style="483" customWidth="1"/>
    <col min="5385" max="5632" width="9" style="483"/>
    <col min="5633" max="5633" width="13.5" style="483" customWidth="1"/>
    <col min="5634" max="5634" width="6.5" style="483" customWidth="1"/>
    <col min="5635" max="5635" width="36.19921875" style="483" customWidth="1"/>
    <col min="5636" max="5636" width="9.8984375" style="483" customWidth="1"/>
    <col min="5637" max="5637" width="15.5" style="483" customWidth="1"/>
    <col min="5638" max="5639" width="9" style="483"/>
    <col min="5640" max="5640" width="10.8984375" style="483" customWidth="1"/>
    <col min="5641" max="5888" width="9" style="483"/>
    <col min="5889" max="5889" width="13.5" style="483" customWidth="1"/>
    <col min="5890" max="5890" width="6.5" style="483" customWidth="1"/>
    <col min="5891" max="5891" width="36.19921875" style="483" customWidth="1"/>
    <col min="5892" max="5892" width="9.8984375" style="483" customWidth="1"/>
    <col min="5893" max="5893" width="15.5" style="483" customWidth="1"/>
    <col min="5894" max="5895" width="9" style="483"/>
    <col min="5896" max="5896" width="10.8984375" style="483" customWidth="1"/>
    <col min="5897" max="6144" width="9" style="483"/>
    <col min="6145" max="6145" width="13.5" style="483" customWidth="1"/>
    <col min="6146" max="6146" width="6.5" style="483" customWidth="1"/>
    <col min="6147" max="6147" width="36.19921875" style="483" customWidth="1"/>
    <col min="6148" max="6148" width="9.8984375" style="483" customWidth="1"/>
    <col min="6149" max="6149" width="15.5" style="483" customWidth="1"/>
    <col min="6150" max="6151" width="9" style="483"/>
    <col min="6152" max="6152" width="10.8984375" style="483" customWidth="1"/>
    <col min="6153" max="6400" width="9" style="483"/>
    <col min="6401" max="6401" width="13.5" style="483" customWidth="1"/>
    <col min="6402" max="6402" width="6.5" style="483" customWidth="1"/>
    <col min="6403" max="6403" width="36.19921875" style="483" customWidth="1"/>
    <col min="6404" max="6404" width="9.8984375" style="483" customWidth="1"/>
    <col min="6405" max="6405" width="15.5" style="483" customWidth="1"/>
    <col min="6406" max="6407" width="9" style="483"/>
    <col min="6408" max="6408" width="10.8984375" style="483" customWidth="1"/>
    <col min="6409" max="6656" width="9" style="483"/>
    <col min="6657" max="6657" width="13.5" style="483" customWidth="1"/>
    <col min="6658" max="6658" width="6.5" style="483" customWidth="1"/>
    <col min="6659" max="6659" width="36.19921875" style="483" customWidth="1"/>
    <col min="6660" max="6660" width="9.8984375" style="483" customWidth="1"/>
    <col min="6661" max="6661" width="15.5" style="483" customWidth="1"/>
    <col min="6662" max="6663" width="9" style="483"/>
    <col min="6664" max="6664" width="10.8984375" style="483" customWidth="1"/>
    <col min="6665" max="6912" width="9" style="483"/>
    <col min="6913" max="6913" width="13.5" style="483" customWidth="1"/>
    <col min="6914" max="6914" width="6.5" style="483" customWidth="1"/>
    <col min="6915" max="6915" width="36.19921875" style="483" customWidth="1"/>
    <col min="6916" max="6916" width="9.8984375" style="483" customWidth="1"/>
    <col min="6917" max="6917" width="15.5" style="483" customWidth="1"/>
    <col min="6918" max="6919" width="9" style="483"/>
    <col min="6920" max="6920" width="10.8984375" style="483" customWidth="1"/>
    <col min="6921" max="7168" width="9" style="483"/>
    <col min="7169" max="7169" width="13.5" style="483" customWidth="1"/>
    <col min="7170" max="7170" width="6.5" style="483" customWidth="1"/>
    <col min="7171" max="7171" width="36.19921875" style="483" customWidth="1"/>
    <col min="7172" max="7172" width="9.8984375" style="483" customWidth="1"/>
    <col min="7173" max="7173" width="15.5" style="483" customWidth="1"/>
    <col min="7174" max="7175" width="9" style="483"/>
    <col min="7176" max="7176" width="10.8984375" style="483" customWidth="1"/>
    <col min="7177" max="7424" width="9" style="483"/>
    <col min="7425" max="7425" width="13.5" style="483" customWidth="1"/>
    <col min="7426" max="7426" width="6.5" style="483" customWidth="1"/>
    <col min="7427" max="7427" width="36.19921875" style="483" customWidth="1"/>
    <col min="7428" max="7428" width="9.8984375" style="483" customWidth="1"/>
    <col min="7429" max="7429" width="15.5" style="483" customWidth="1"/>
    <col min="7430" max="7431" width="9" style="483"/>
    <col min="7432" max="7432" width="10.8984375" style="483" customWidth="1"/>
    <col min="7433" max="7680" width="9" style="483"/>
    <col min="7681" max="7681" width="13.5" style="483" customWidth="1"/>
    <col min="7682" max="7682" width="6.5" style="483" customWidth="1"/>
    <col min="7683" max="7683" width="36.19921875" style="483" customWidth="1"/>
    <col min="7684" max="7684" width="9.8984375" style="483" customWidth="1"/>
    <col min="7685" max="7685" width="15.5" style="483" customWidth="1"/>
    <col min="7686" max="7687" width="9" style="483"/>
    <col min="7688" max="7688" width="10.8984375" style="483" customWidth="1"/>
    <col min="7689" max="7936" width="9" style="483"/>
    <col min="7937" max="7937" width="13.5" style="483" customWidth="1"/>
    <col min="7938" max="7938" width="6.5" style="483" customWidth="1"/>
    <col min="7939" max="7939" width="36.19921875" style="483" customWidth="1"/>
    <col min="7940" max="7940" width="9.8984375" style="483" customWidth="1"/>
    <col min="7941" max="7941" width="15.5" style="483" customWidth="1"/>
    <col min="7942" max="7943" width="9" style="483"/>
    <col min="7944" max="7944" width="10.8984375" style="483" customWidth="1"/>
    <col min="7945" max="8192" width="9" style="483"/>
    <col min="8193" max="8193" width="13.5" style="483" customWidth="1"/>
    <col min="8194" max="8194" width="6.5" style="483" customWidth="1"/>
    <col min="8195" max="8195" width="36.19921875" style="483" customWidth="1"/>
    <col min="8196" max="8196" width="9.8984375" style="483" customWidth="1"/>
    <col min="8197" max="8197" width="15.5" style="483" customWidth="1"/>
    <col min="8198" max="8199" width="9" style="483"/>
    <col min="8200" max="8200" width="10.8984375" style="483" customWidth="1"/>
    <col min="8201" max="8448" width="9" style="483"/>
    <col min="8449" max="8449" width="13.5" style="483" customWidth="1"/>
    <col min="8450" max="8450" width="6.5" style="483" customWidth="1"/>
    <col min="8451" max="8451" width="36.19921875" style="483" customWidth="1"/>
    <col min="8452" max="8452" width="9.8984375" style="483" customWidth="1"/>
    <col min="8453" max="8453" width="15.5" style="483" customWidth="1"/>
    <col min="8454" max="8455" width="9" style="483"/>
    <col min="8456" max="8456" width="10.8984375" style="483" customWidth="1"/>
    <col min="8457" max="8704" width="9" style="483"/>
    <col min="8705" max="8705" width="13.5" style="483" customWidth="1"/>
    <col min="8706" max="8706" width="6.5" style="483" customWidth="1"/>
    <col min="8707" max="8707" width="36.19921875" style="483" customWidth="1"/>
    <col min="8708" max="8708" width="9.8984375" style="483" customWidth="1"/>
    <col min="8709" max="8709" width="15.5" style="483" customWidth="1"/>
    <col min="8710" max="8711" width="9" style="483"/>
    <col min="8712" max="8712" width="10.8984375" style="483" customWidth="1"/>
    <col min="8713" max="8960" width="9" style="483"/>
    <col min="8961" max="8961" width="13.5" style="483" customWidth="1"/>
    <col min="8962" max="8962" width="6.5" style="483" customWidth="1"/>
    <col min="8963" max="8963" width="36.19921875" style="483" customWidth="1"/>
    <col min="8964" max="8964" width="9.8984375" style="483" customWidth="1"/>
    <col min="8965" max="8965" width="15.5" style="483" customWidth="1"/>
    <col min="8966" max="8967" width="9" style="483"/>
    <col min="8968" max="8968" width="10.8984375" style="483" customWidth="1"/>
    <col min="8969" max="9216" width="9" style="483"/>
    <col min="9217" max="9217" width="13.5" style="483" customWidth="1"/>
    <col min="9218" max="9218" width="6.5" style="483" customWidth="1"/>
    <col min="9219" max="9219" width="36.19921875" style="483" customWidth="1"/>
    <col min="9220" max="9220" width="9.8984375" style="483" customWidth="1"/>
    <col min="9221" max="9221" width="15.5" style="483" customWidth="1"/>
    <col min="9222" max="9223" width="9" style="483"/>
    <col min="9224" max="9224" width="10.8984375" style="483" customWidth="1"/>
    <col min="9225" max="9472" width="9" style="483"/>
    <col min="9473" max="9473" width="13.5" style="483" customWidth="1"/>
    <col min="9474" max="9474" width="6.5" style="483" customWidth="1"/>
    <col min="9475" max="9475" width="36.19921875" style="483" customWidth="1"/>
    <col min="9476" max="9476" width="9.8984375" style="483" customWidth="1"/>
    <col min="9477" max="9477" width="15.5" style="483" customWidth="1"/>
    <col min="9478" max="9479" width="9" style="483"/>
    <col min="9480" max="9480" width="10.8984375" style="483" customWidth="1"/>
    <col min="9481" max="9728" width="9" style="483"/>
    <col min="9729" max="9729" width="13.5" style="483" customWidth="1"/>
    <col min="9730" max="9730" width="6.5" style="483" customWidth="1"/>
    <col min="9731" max="9731" width="36.19921875" style="483" customWidth="1"/>
    <col min="9732" max="9732" width="9.8984375" style="483" customWidth="1"/>
    <col min="9733" max="9733" width="15.5" style="483" customWidth="1"/>
    <col min="9734" max="9735" width="9" style="483"/>
    <col min="9736" max="9736" width="10.8984375" style="483" customWidth="1"/>
    <col min="9737" max="9984" width="9" style="483"/>
    <col min="9985" max="9985" width="13.5" style="483" customWidth="1"/>
    <col min="9986" max="9986" width="6.5" style="483" customWidth="1"/>
    <col min="9987" max="9987" width="36.19921875" style="483" customWidth="1"/>
    <col min="9988" max="9988" width="9.8984375" style="483" customWidth="1"/>
    <col min="9989" max="9989" width="15.5" style="483" customWidth="1"/>
    <col min="9990" max="9991" width="9" style="483"/>
    <col min="9992" max="9992" width="10.8984375" style="483" customWidth="1"/>
    <col min="9993" max="10240" width="9" style="483"/>
    <col min="10241" max="10241" width="13.5" style="483" customWidth="1"/>
    <col min="10242" max="10242" width="6.5" style="483" customWidth="1"/>
    <col min="10243" max="10243" width="36.19921875" style="483" customWidth="1"/>
    <col min="10244" max="10244" width="9.8984375" style="483" customWidth="1"/>
    <col min="10245" max="10245" width="15.5" style="483" customWidth="1"/>
    <col min="10246" max="10247" width="9" style="483"/>
    <col min="10248" max="10248" width="10.8984375" style="483" customWidth="1"/>
    <col min="10249" max="10496" width="9" style="483"/>
    <col min="10497" max="10497" width="13.5" style="483" customWidth="1"/>
    <col min="10498" max="10498" width="6.5" style="483" customWidth="1"/>
    <col min="10499" max="10499" width="36.19921875" style="483" customWidth="1"/>
    <col min="10500" max="10500" width="9.8984375" style="483" customWidth="1"/>
    <col min="10501" max="10501" width="15.5" style="483" customWidth="1"/>
    <col min="10502" max="10503" width="9" style="483"/>
    <col min="10504" max="10504" width="10.8984375" style="483" customWidth="1"/>
    <col min="10505" max="10752" width="9" style="483"/>
    <col min="10753" max="10753" width="13.5" style="483" customWidth="1"/>
    <col min="10754" max="10754" width="6.5" style="483" customWidth="1"/>
    <col min="10755" max="10755" width="36.19921875" style="483" customWidth="1"/>
    <col min="10756" max="10756" width="9.8984375" style="483" customWidth="1"/>
    <col min="10757" max="10757" width="15.5" style="483" customWidth="1"/>
    <col min="10758" max="10759" width="9" style="483"/>
    <col min="10760" max="10760" width="10.8984375" style="483" customWidth="1"/>
    <col min="10761" max="11008" width="9" style="483"/>
    <col min="11009" max="11009" width="13.5" style="483" customWidth="1"/>
    <col min="11010" max="11010" width="6.5" style="483" customWidth="1"/>
    <col min="11011" max="11011" width="36.19921875" style="483" customWidth="1"/>
    <col min="11012" max="11012" width="9.8984375" style="483" customWidth="1"/>
    <col min="11013" max="11013" width="15.5" style="483" customWidth="1"/>
    <col min="11014" max="11015" width="9" style="483"/>
    <col min="11016" max="11016" width="10.8984375" style="483" customWidth="1"/>
    <col min="11017" max="11264" width="9" style="483"/>
    <col min="11265" max="11265" width="13.5" style="483" customWidth="1"/>
    <col min="11266" max="11266" width="6.5" style="483" customWidth="1"/>
    <col min="11267" max="11267" width="36.19921875" style="483" customWidth="1"/>
    <col min="11268" max="11268" width="9.8984375" style="483" customWidth="1"/>
    <col min="11269" max="11269" width="15.5" style="483" customWidth="1"/>
    <col min="11270" max="11271" width="9" style="483"/>
    <col min="11272" max="11272" width="10.8984375" style="483" customWidth="1"/>
    <col min="11273" max="11520" width="9" style="483"/>
    <col min="11521" max="11521" width="13.5" style="483" customWidth="1"/>
    <col min="11522" max="11522" width="6.5" style="483" customWidth="1"/>
    <col min="11523" max="11523" width="36.19921875" style="483" customWidth="1"/>
    <col min="11524" max="11524" width="9.8984375" style="483" customWidth="1"/>
    <col min="11525" max="11525" width="15.5" style="483" customWidth="1"/>
    <col min="11526" max="11527" width="9" style="483"/>
    <col min="11528" max="11528" width="10.8984375" style="483" customWidth="1"/>
    <col min="11529" max="11776" width="9" style="483"/>
    <col min="11777" max="11777" width="13.5" style="483" customWidth="1"/>
    <col min="11778" max="11778" width="6.5" style="483" customWidth="1"/>
    <col min="11779" max="11779" width="36.19921875" style="483" customWidth="1"/>
    <col min="11780" max="11780" width="9.8984375" style="483" customWidth="1"/>
    <col min="11781" max="11781" width="15.5" style="483" customWidth="1"/>
    <col min="11782" max="11783" width="9" style="483"/>
    <col min="11784" max="11784" width="10.8984375" style="483" customWidth="1"/>
    <col min="11785" max="12032" width="9" style="483"/>
    <col min="12033" max="12033" width="13.5" style="483" customWidth="1"/>
    <col min="12034" max="12034" width="6.5" style="483" customWidth="1"/>
    <col min="12035" max="12035" width="36.19921875" style="483" customWidth="1"/>
    <col min="12036" max="12036" width="9.8984375" style="483" customWidth="1"/>
    <col min="12037" max="12037" width="15.5" style="483" customWidth="1"/>
    <col min="12038" max="12039" width="9" style="483"/>
    <col min="12040" max="12040" width="10.8984375" style="483" customWidth="1"/>
    <col min="12041" max="12288" width="9" style="483"/>
    <col min="12289" max="12289" width="13.5" style="483" customWidth="1"/>
    <col min="12290" max="12290" width="6.5" style="483" customWidth="1"/>
    <col min="12291" max="12291" width="36.19921875" style="483" customWidth="1"/>
    <col min="12292" max="12292" width="9.8984375" style="483" customWidth="1"/>
    <col min="12293" max="12293" width="15.5" style="483" customWidth="1"/>
    <col min="12294" max="12295" width="9" style="483"/>
    <col min="12296" max="12296" width="10.8984375" style="483" customWidth="1"/>
    <col min="12297" max="12544" width="9" style="483"/>
    <col min="12545" max="12545" width="13.5" style="483" customWidth="1"/>
    <col min="12546" max="12546" width="6.5" style="483" customWidth="1"/>
    <col min="12547" max="12547" width="36.19921875" style="483" customWidth="1"/>
    <col min="12548" max="12548" width="9.8984375" style="483" customWidth="1"/>
    <col min="12549" max="12549" width="15.5" style="483" customWidth="1"/>
    <col min="12550" max="12551" width="9" style="483"/>
    <col min="12552" max="12552" width="10.8984375" style="483" customWidth="1"/>
    <col min="12553" max="12800" width="9" style="483"/>
    <col min="12801" max="12801" width="13.5" style="483" customWidth="1"/>
    <col min="12802" max="12802" width="6.5" style="483" customWidth="1"/>
    <col min="12803" max="12803" width="36.19921875" style="483" customWidth="1"/>
    <col min="12804" max="12804" width="9.8984375" style="483" customWidth="1"/>
    <col min="12805" max="12805" width="15.5" style="483" customWidth="1"/>
    <col min="12806" max="12807" width="9" style="483"/>
    <col min="12808" max="12808" width="10.8984375" style="483" customWidth="1"/>
    <col min="12809" max="13056" width="9" style="483"/>
    <col min="13057" max="13057" width="13.5" style="483" customWidth="1"/>
    <col min="13058" max="13058" width="6.5" style="483" customWidth="1"/>
    <col min="13059" max="13059" width="36.19921875" style="483" customWidth="1"/>
    <col min="13060" max="13060" width="9.8984375" style="483" customWidth="1"/>
    <col min="13061" max="13061" width="15.5" style="483" customWidth="1"/>
    <col min="13062" max="13063" width="9" style="483"/>
    <col min="13064" max="13064" width="10.8984375" style="483" customWidth="1"/>
    <col min="13065" max="13312" width="9" style="483"/>
    <col min="13313" max="13313" width="13.5" style="483" customWidth="1"/>
    <col min="13314" max="13314" width="6.5" style="483" customWidth="1"/>
    <col min="13315" max="13315" width="36.19921875" style="483" customWidth="1"/>
    <col min="13316" max="13316" width="9.8984375" style="483" customWidth="1"/>
    <col min="13317" max="13317" width="15.5" style="483" customWidth="1"/>
    <col min="13318" max="13319" width="9" style="483"/>
    <col min="13320" max="13320" width="10.8984375" style="483" customWidth="1"/>
    <col min="13321" max="13568" width="9" style="483"/>
    <col min="13569" max="13569" width="13.5" style="483" customWidth="1"/>
    <col min="13570" max="13570" width="6.5" style="483" customWidth="1"/>
    <col min="13571" max="13571" width="36.19921875" style="483" customWidth="1"/>
    <col min="13572" max="13572" width="9.8984375" style="483" customWidth="1"/>
    <col min="13573" max="13573" width="15.5" style="483" customWidth="1"/>
    <col min="13574" max="13575" width="9" style="483"/>
    <col min="13576" max="13576" width="10.8984375" style="483" customWidth="1"/>
    <col min="13577" max="13824" width="9" style="483"/>
    <col min="13825" max="13825" width="13.5" style="483" customWidth="1"/>
    <col min="13826" max="13826" width="6.5" style="483" customWidth="1"/>
    <col min="13827" max="13827" width="36.19921875" style="483" customWidth="1"/>
    <col min="13828" max="13828" width="9.8984375" style="483" customWidth="1"/>
    <col min="13829" max="13829" width="15.5" style="483" customWidth="1"/>
    <col min="13830" max="13831" width="9" style="483"/>
    <col min="13832" max="13832" width="10.8984375" style="483" customWidth="1"/>
    <col min="13833" max="14080" width="9" style="483"/>
    <col min="14081" max="14081" width="13.5" style="483" customWidth="1"/>
    <col min="14082" max="14082" width="6.5" style="483" customWidth="1"/>
    <col min="14083" max="14083" width="36.19921875" style="483" customWidth="1"/>
    <col min="14084" max="14084" width="9.8984375" style="483" customWidth="1"/>
    <col min="14085" max="14085" width="15.5" style="483" customWidth="1"/>
    <col min="14086" max="14087" width="9" style="483"/>
    <col min="14088" max="14088" width="10.8984375" style="483" customWidth="1"/>
    <col min="14089" max="14336" width="9" style="483"/>
    <col min="14337" max="14337" width="13.5" style="483" customWidth="1"/>
    <col min="14338" max="14338" width="6.5" style="483" customWidth="1"/>
    <col min="14339" max="14339" width="36.19921875" style="483" customWidth="1"/>
    <col min="14340" max="14340" width="9.8984375" style="483" customWidth="1"/>
    <col min="14341" max="14341" width="15.5" style="483" customWidth="1"/>
    <col min="14342" max="14343" width="9" style="483"/>
    <col min="14344" max="14344" width="10.8984375" style="483" customWidth="1"/>
    <col min="14345" max="14592" width="9" style="483"/>
    <col min="14593" max="14593" width="13.5" style="483" customWidth="1"/>
    <col min="14594" max="14594" width="6.5" style="483" customWidth="1"/>
    <col min="14595" max="14595" width="36.19921875" style="483" customWidth="1"/>
    <col min="14596" max="14596" width="9.8984375" style="483" customWidth="1"/>
    <col min="14597" max="14597" width="15.5" style="483" customWidth="1"/>
    <col min="14598" max="14599" width="9" style="483"/>
    <col min="14600" max="14600" width="10.8984375" style="483" customWidth="1"/>
    <col min="14601" max="14848" width="9" style="483"/>
    <col min="14849" max="14849" width="13.5" style="483" customWidth="1"/>
    <col min="14850" max="14850" width="6.5" style="483" customWidth="1"/>
    <col min="14851" max="14851" width="36.19921875" style="483" customWidth="1"/>
    <col min="14852" max="14852" width="9.8984375" style="483" customWidth="1"/>
    <col min="14853" max="14853" width="15.5" style="483" customWidth="1"/>
    <col min="14854" max="14855" width="9" style="483"/>
    <col min="14856" max="14856" width="10.8984375" style="483" customWidth="1"/>
    <col min="14857" max="15104" width="9" style="483"/>
    <col min="15105" max="15105" width="13.5" style="483" customWidth="1"/>
    <col min="15106" max="15106" width="6.5" style="483" customWidth="1"/>
    <col min="15107" max="15107" width="36.19921875" style="483" customWidth="1"/>
    <col min="15108" max="15108" width="9.8984375" style="483" customWidth="1"/>
    <col min="15109" max="15109" width="15.5" style="483" customWidth="1"/>
    <col min="15110" max="15111" width="9" style="483"/>
    <col min="15112" max="15112" width="10.8984375" style="483" customWidth="1"/>
    <col min="15113" max="15360" width="9" style="483"/>
    <col min="15361" max="15361" width="13.5" style="483" customWidth="1"/>
    <col min="15362" max="15362" width="6.5" style="483" customWidth="1"/>
    <col min="15363" max="15363" width="36.19921875" style="483" customWidth="1"/>
    <col min="15364" max="15364" width="9.8984375" style="483" customWidth="1"/>
    <col min="15365" max="15365" width="15.5" style="483" customWidth="1"/>
    <col min="15366" max="15367" width="9" style="483"/>
    <col min="15368" max="15368" width="10.8984375" style="483" customWidth="1"/>
    <col min="15369" max="15616" width="9" style="483"/>
    <col min="15617" max="15617" width="13.5" style="483" customWidth="1"/>
    <col min="15618" max="15618" width="6.5" style="483" customWidth="1"/>
    <col min="15619" max="15619" width="36.19921875" style="483" customWidth="1"/>
    <col min="15620" max="15620" width="9.8984375" style="483" customWidth="1"/>
    <col min="15621" max="15621" width="15.5" style="483" customWidth="1"/>
    <col min="15622" max="15623" width="9" style="483"/>
    <col min="15624" max="15624" width="10.8984375" style="483" customWidth="1"/>
    <col min="15625" max="15872" width="9" style="483"/>
    <col min="15873" max="15873" width="13.5" style="483" customWidth="1"/>
    <col min="15874" max="15874" width="6.5" style="483" customWidth="1"/>
    <col min="15875" max="15875" width="36.19921875" style="483" customWidth="1"/>
    <col min="15876" max="15876" width="9.8984375" style="483" customWidth="1"/>
    <col min="15877" max="15877" width="15.5" style="483" customWidth="1"/>
    <col min="15878" max="15879" width="9" style="483"/>
    <col min="15880" max="15880" width="10.8984375" style="483" customWidth="1"/>
    <col min="15881" max="16128" width="9" style="483"/>
    <col min="16129" max="16129" width="13.5" style="483" customWidth="1"/>
    <col min="16130" max="16130" width="6.5" style="483" customWidth="1"/>
    <col min="16131" max="16131" width="36.19921875" style="483" customWidth="1"/>
    <col min="16132" max="16132" width="9.8984375" style="483" customWidth="1"/>
    <col min="16133" max="16133" width="15.5" style="483" customWidth="1"/>
    <col min="16134" max="16135" width="9" style="483"/>
    <col min="16136" max="16136" width="10.8984375" style="483" customWidth="1"/>
    <col min="16137" max="16384" width="9" style="483"/>
  </cols>
  <sheetData>
    <row r="1" spans="1:5" ht="33" customHeight="1">
      <c r="A1" s="931" t="s">
        <v>629</v>
      </c>
      <c r="B1" s="932"/>
      <c r="C1" s="932"/>
      <c r="D1" s="932"/>
      <c r="E1" s="932"/>
    </row>
    <row r="2" spans="1:5" ht="18" customHeight="1">
      <c r="A2" s="717"/>
      <c r="B2" s="717"/>
      <c r="C2" s="717"/>
      <c r="D2" s="717"/>
      <c r="E2" s="717"/>
    </row>
    <row r="3" spans="1:5" ht="16.5" customHeight="1">
      <c r="A3" s="718" t="s">
        <v>630</v>
      </c>
      <c r="B3" s="933">
        <f>'QC Test Summary-Siemens'!C4</f>
        <v>0</v>
      </c>
      <c r="C3" s="933"/>
      <c r="D3" s="933"/>
      <c r="E3" s="933"/>
    </row>
    <row r="4" spans="1:5" ht="16.5" customHeight="1">
      <c r="A4" s="718" t="s">
        <v>631</v>
      </c>
      <c r="B4" s="934" t="str">
        <f>Sheet1!R17</f>
        <v/>
      </c>
      <c r="C4" s="934"/>
      <c r="D4" s="719" t="s">
        <v>43</v>
      </c>
      <c r="E4" s="720" t="str">
        <f>Sheet1!R18</f>
        <v/>
      </c>
    </row>
    <row r="5" spans="1:5" ht="16.5" customHeight="1">
      <c r="A5" s="718" t="s">
        <v>632</v>
      </c>
      <c r="B5" s="720" t="str">
        <f>Sheet1!V18</f>
        <v/>
      </c>
      <c r="C5" s="720"/>
      <c r="D5" s="719" t="s">
        <v>633</v>
      </c>
      <c r="E5" s="769" t="str">
        <f>Sheet1!V17</f>
        <v/>
      </c>
    </row>
    <row r="6" spans="1:5" ht="16.5" customHeight="1">
      <c r="A6" s="718" t="s">
        <v>634</v>
      </c>
      <c r="B6" s="934" t="str">
        <f>Sheet1!X7</f>
        <v>Eugene Mah</v>
      </c>
      <c r="C6" s="934"/>
      <c r="D6" s="719" t="s">
        <v>635</v>
      </c>
      <c r="E6" s="721" t="str">
        <f>Sheet1!R14</f>
        <v/>
      </c>
    </row>
    <row r="7" spans="1:5" ht="16.5" customHeight="1">
      <c r="A7" s="718" t="s">
        <v>636</v>
      </c>
      <c r="B7" s="934"/>
      <c r="C7" s="934"/>
      <c r="D7" s="719" t="s">
        <v>637</v>
      </c>
      <c r="E7" s="770">
        <f>Sheet1!P7</f>
        <v>0</v>
      </c>
    </row>
    <row r="8" spans="1:5" ht="21.75" customHeight="1" thickBot="1"/>
    <row r="9" spans="1:5" ht="35.25" customHeight="1" thickBot="1">
      <c r="A9" s="722" t="s">
        <v>638</v>
      </c>
      <c r="B9" s="723" t="s">
        <v>639</v>
      </c>
      <c r="C9" s="724" t="s">
        <v>640</v>
      </c>
      <c r="D9" s="723" t="s">
        <v>641</v>
      </c>
      <c r="E9" s="725" t="s">
        <v>758</v>
      </c>
    </row>
    <row r="10" spans="1:5" ht="33" customHeight="1" thickTop="1">
      <c r="A10" s="930" t="s">
        <v>642</v>
      </c>
      <c r="B10" s="726" t="s">
        <v>643</v>
      </c>
      <c r="C10" s="727" t="s">
        <v>644</v>
      </c>
      <c r="D10" s="728" t="s">
        <v>645</v>
      </c>
      <c r="E10" s="729"/>
    </row>
    <row r="11" spans="1:5" ht="25.5" customHeight="1" thickBot="1">
      <c r="A11" s="926"/>
      <c r="B11" s="730" t="s">
        <v>646</v>
      </c>
      <c r="C11" s="731" t="s">
        <v>647</v>
      </c>
      <c r="D11" s="732" t="s">
        <v>645</v>
      </c>
      <c r="E11" s="733"/>
    </row>
    <row r="12" spans="1:5" ht="33.75" customHeight="1">
      <c r="A12" s="921" t="s">
        <v>648</v>
      </c>
      <c r="B12" s="734" t="s">
        <v>649</v>
      </c>
      <c r="C12" s="735" t="s">
        <v>650</v>
      </c>
      <c r="D12" s="736" t="s">
        <v>651</v>
      </c>
      <c r="E12" s="737"/>
    </row>
    <row r="13" spans="1:5" ht="33.75" customHeight="1">
      <c r="A13" s="922"/>
      <c r="B13" s="738" t="s">
        <v>652</v>
      </c>
      <c r="C13" s="739" t="s">
        <v>653</v>
      </c>
      <c r="D13" s="740" t="s">
        <v>651</v>
      </c>
      <c r="E13" s="741"/>
    </row>
    <row r="14" spans="1:5" ht="34.5" customHeight="1" thickBot="1">
      <c r="A14" s="923"/>
      <c r="B14" s="742" t="s">
        <v>654</v>
      </c>
      <c r="C14" s="743" t="s">
        <v>655</v>
      </c>
      <c r="D14" s="732" t="s">
        <v>645</v>
      </c>
      <c r="E14" s="744"/>
    </row>
    <row r="15" spans="1:5" ht="40.799999999999997">
      <c r="A15" s="924" t="s">
        <v>656</v>
      </c>
      <c r="B15" s="745" t="s">
        <v>657</v>
      </c>
      <c r="C15" s="746" t="s">
        <v>658</v>
      </c>
      <c r="D15" s="736" t="s">
        <v>645</v>
      </c>
      <c r="E15" s="747"/>
    </row>
    <row r="16" spans="1:5" ht="54.75" customHeight="1" thickBot="1">
      <c r="A16" s="925"/>
      <c r="B16" s="730" t="s">
        <v>659</v>
      </c>
      <c r="C16" s="748" t="s">
        <v>708</v>
      </c>
      <c r="D16" s="732" t="s">
        <v>660</v>
      </c>
      <c r="E16" s="749"/>
    </row>
    <row r="17" spans="1:5" ht="33.75" customHeight="1">
      <c r="A17" s="916" t="s">
        <v>661</v>
      </c>
      <c r="B17" s="750" t="s">
        <v>662</v>
      </c>
      <c r="C17" s="735" t="s">
        <v>663</v>
      </c>
      <c r="D17" s="736" t="s">
        <v>645</v>
      </c>
      <c r="E17" s="751"/>
    </row>
    <row r="18" spans="1:5" ht="33.75" customHeight="1" thickBot="1">
      <c r="A18" s="926"/>
      <c r="B18" s="752" t="s">
        <v>664</v>
      </c>
      <c r="C18" s="753" t="s">
        <v>665</v>
      </c>
      <c r="D18" s="732" t="s">
        <v>645</v>
      </c>
      <c r="E18" s="733"/>
    </row>
    <row r="19" spans="1:5" ht="20.399999999999999">
      <c r="A19" s="927" t="s">
        <v>666</v>
      </c>
      <c r="B19" s="750" t="s">
        <v>667</v>
      </c>
      <c r="C19" s="735" t="s">
        <v>668</v>
      </c>
      <c r="D19" s="736" t="s">
        <v>645</v>
      </c>
      <c r="E19" s="751"/>
    </row>
    <row r="20" spans="1:5" ht="33.75" customHeight="1">
      <c r="A20" s="928"/>
      <c r="B20" s="754" t="s">
        <v>669</v>
      </c>
      <c r="C20" s="755" t="s">
        <v>670</v>
      </c>
      <c r="D20" s="728" t="s">
        <v>645</v>
      </c>
      <c r="E20" s="756"/>
    </row>
    <row r="21" spans="1:5" ht="54.75" customHeight="1" thickBot="1">
      <c r="A21" s="929"/>
      <c r="B21" s="752" t="s">
        <v>671</v>
      </c>
      <c r="C21" s="753" t="s">
        <v>672</v>
      </c>
      <c r="D21" s="732" t="s">
        <v>645</v>
      </c>
      <c r="E21" s="733"/>
    </row>
    <row r="22" spans="1:5" ht="33.75" customHeight="1">
      <c r="A22" s="916" t="s">
        <v>673</v>
      </c>
      <c r="B22" s="750" t="s">
        <v>674</v>
      </c>
      <c r="C22" s="735" t="s">
        <v>675</v>
      </c>
      <c r="D22" s="736" t="s">
        <v>645</v>
      </c>
      <c r="E22" s="751"/>
    </row>
    <row r="23" spans="1:5" ht="25.5" customHeight="1" thickBot="1">
      <c r="A23" s="926"/>
      <c r="B23" s="730" t="s">
        <v>676</v>
      </c>
      <c r="C23" s="743" t="s">
        <v>677</v>
      </c>
      <c r="D23" s="732" t="s">
        <v>645</v>
      </c>
      <c r="E23" s="749"/>
    </row>
    <row r="24" spans="1:5" ht="30.6">
      <c r="A24" s="927" t="s">
        <v>678</v>
      </c>
      <c r="B24" s="750" t="s">
        <v>679</v>
      </c>
      <c r="C24" s="735" t="s">
        <v>680</v>
      </c>
      <c r="D24" s="736" t="s">
        <v>645</v>
      </c>
      <c r="E24" s="751"/>
    </row>
    <row r="25" spans="1:5" ht="45.75" customHeight="1">
      <c r="A25" s="928"/>
      <c r="B25" s="754" t="s">
        <v>681</v>
      </c>
      <c r="C25" s="739" t="s">
        <v>682</v>
      </c>
      <c r="D25" s="728" t="s">
        <v>660</v>
      </c>
      <c r="E25" s="756"/>
    </row>
    <row r="26" spans="1:5" ht="46.5" customHeight="1">
      <c r="A26" s="928"/>
      <c r="B26" s="757" t="s">
        <v>683</v>
      </c>
      <c r="C26" s="739" t="s">
        <v>684</v>
      </c>
      <c r="D26" s="728" t="s">
        <v>645</v>
      </c>
      <c r="E26" s="756"/>
    </row>
    <row r="27" spans="1:5" ht="20.399999999999999">
      <c r="A27" s="928"/>
      <c r="B27" s="757" t="s">
        <v>685</v>
      </c>
      <c r="C27" s="739" t="s">
        <v>686</v>
      </c>
      <c r="D27" s="728" t="s">
        <v>645</v>
      </c>
      <c r="E27" s="756"/>
    </row>
    <row r="28" spans="1:5" ht="21" thickBot="1">
      <c r="A28" s="929"/>
      <c r="B28" s="758" t="s">
        <v>687</v>
      </c>
      <c r="C28" s="743" t="s">
        <v>688</v>
      </c>
      <c r="D28" s="732" t="s">
        <v>645</v>
      </c>
      <c r="E28" s="749"/>
    </row>
    <row r="29" spans="1:5" ht="20.399999999999999">
      <c r="A29" s="916" t="s">
        <v>689</v>
      </c>
      <c r="B29" s="759" t="s">
        <v>690</v>
      </c>
      <c r="C29" s="735" t="s">
        <v>691</v>
      </c>
      <c r="D29" s="736" t="s">
        <v>645</v>
      </c>
      <c r="E29" s="751"/>
    </row>
    <row r="30" spans="1:5" ht="54.75" customHeight="1">
      <c r="A30" s="917"/>
      <c r="B30" s="757" t="s">
        <v>692</v>
      </c>
      <c r="C30" s="739" t="s">
        <v>693</v>
      </c>
      <c r="D30" s="728" t="s">
        <v>645</v>
      </c>
      <c r="E30" s="756"/>
    </row>
    <row r="31" spans="1:5" ht="31.2" thickBot="1">
      <c r="A31" s="918"/>
      <c r="B31" s="758" t="s">
        <v>694</v>
      </c>
      <c r="C31" s="743" t="s">
        <v>695</v>
      </c>
      <c r="D31" s="732" t="s">
        <v>645</v>
      </c>
      <c r="E31" s="749"/>
    </row>
    <row r="32" spans="1:5" ht="46.5" customHeight="1">
      <c r="A32" s="916" t="s">
        <v>696</v>
      </c>
      <c r="B32" s="759" t="s">
        <v>697</v>
      </c>
      <c r="C32" s="735" t="s">
        <v>698</v>
      </c>
      <c r="D32" s="736" t="s">
        <v>651</v>
      </c>
      <c r="E32" s="751"/>
    </row>
    <row r="33" spans="1:5" ht="66.75" customHeight="1">
      <c r="A33" s="917"/>
      <c r="B33" s="757" t="s">
        <v>699</v>
      </c>
      <c r="C33" s="739" t="s">
        <v>759</v>
      </c>
      <c r="D33" s="740" t="s">
        <v>651</v>
      </c>
      <c r="E33" s="756"/>
    </row>
    <row r="34" spans="1:5" ht="21" thickBot="1">
      <c r="A34" s="918"/>
      <c r="B34" s="758" t="s">
        <v>700</v>
      </c>
      <c r="C34" s="743" t="s">
        <v>701</v>
      </c>
      <c r="D34" s="760" t="s">
        <v>651</v>
      </c>
      <c r="E34" s="749"/>
    </row>
    <row r="35" spans="1:5" ht="33.75" customHeight="1" thickBot="1">
      <c r="A35" s="761" t="s">
        <v>760</v>
      </c>
      <c r="B35" s="762">
        <v>11</v>
      </c>
      <c r="C35" s="763" t="s">
        <v>702</v>
      </c>
      <c r="D35" s="764" t="s">
        <v>651</v>
      </c>
      <c r="E35" s="765"/>
    </row>
    <row r="36" spans="1:5" ht="54.75" customHeight="1" thickBot="1">
      <c r="A36" s="761" t="s">
        <v>761</v>
      </c>
      <c r="B36" s="762">
        <v>12</v>
      </c>
      <c r="C36" s="763" t="s">
        <v>703</v>
      </c>
      <c r="D36" s="764" t="s">
        <v>651</v>
      </c>
      <c r="E36" s="765"/>
    </row>
    <row r="37" spans="1:5" ht="41.4" thickBot="1">
      <c r="A37" s="761" t="s">
        <v>762</v>
      </c>
      <c r="B37" s="762">
        <v>13</v>
      </c>
      <c r="C37" s="763" t="s">
        <v>704</v>
      </c>
      <c r="D37" s="764" t="s">
        <v>651</v>
      </c>
      <c r="E37" s="765"/>
    </row>
    <row r="38" spans="1:5" ht="46.5" customHeight="1" thickBot="1">
      <c r="A38" s="761" t="s">
        <v>763</v>
      </c>
      <c r="B38" s="762">
        <v>14</v>
      </c>
      <c r="C38" s="763" t="s">
        <v>705</v>
      </c>
      <c r="D38" s="764" t="s">
        <v>706</v>
      </c>
      <c r="E38" s="765"/>
    </row>
    <row r="39" spans="1:5" ht="46.5" customHeight="1" thickBot="1">
      <c r="A39" s="766" t="s">
        <v>764</v>
      </c>
      <c r="B39" s="767">
        <v>15</v>
      </c>
      <c r="C39" s="753" t="s">
        <v>707</v>
      </c>
      <c r="D39" s="732" t="s">
        <v>706</v>
      </c>
      <c r="E39" s="733"/>
    </row>
    <row r="40" spans="1:5">
      <c r="A40" s="919" t="s">
        <v>765</v>
      </c>
      <c r="B40" s="920"/>
      <c r="C40" s="920"/>
      <c r="D40" s="920"/>
      <c r="E40" s="920"/>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topLeftCell="K268" zoomScaleNormal="100" workbookViewId="0"/>
  </sheetViews>
  <sheetFormatPr defaultColWidth="9" defaultRowHeight="14.1" customHeight="1"/>
  <cols>
    <col min="1" max="1" width="2.3984375" style="535" customWidth="1"/>
    <col min="2" max="2" width="2.3984375" style="20" customWidth="1"/>
    <col min="3" max="13" width="10.59765625" style="20" customWidth="1"/>
    <col min="14" max="14" width="2.3984375" style="20" customWidth="1"/>
    <col min="15" max="25" width="12.59765625" style="20" customWidth="1"/>
    <col min="26" max="35" width="10.59765625" style="20" customWidth="1"/>
    <col min="36" max="36" width="10.59765625" style="544" customWidth="1"/>
    <col min="37" max="44" width="10.59765625" style="20" customWidth="1"/>
    <col min="45" max="16384" width="9" style="4"/>
  </cols>
  <sheetData>
    <row r="1" spans="1:44" ht="14.1" customHeight="1" thickTop="1">
      <c r="A1" s="16">
        <v>1</v>
      </c>
      <c r="B1" s="17"/>
      <c r="C1" s="18"/>
      <c r="D1" s="18"/>
      <c r="E1" s="18"/>
      <c r="F1" s="18"/>
      <c r="G1" s="18"/>
      <c r="H1" s="18"/>
      <c r="I1" s="18"/>
      <c r="J1" s="18"/>
      <c r="K1" s="18"/>
      <c r="L1" s="18"/>
      <c r="M1" s="19"/>
      <c r="O1" s="21" t="s">
        <v>779</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45" t="str">
        <f>IF(R10="","",R10)</f>
        <v/>
      </c>
      <c r="G10" s="945"/>
      <c r="J10" s="34" t="s">
        <v>30</v>
      </c>
      <c r="K10" s="938" t="str">
        <f>IF(V10="","",V10)</f>
        <v/>
      </c>
      <c r="L10" s="938"/>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46" t="str">
        <f>IF(R11="","",R11)</f>
        <v/>
      </c>
      <c r="G11" s="946"/>
      <c r="J11" s="34" t="s">
        <v>33</v>
      </c>
      <c r="K11" s="938" t="str">
        <f>IF(V11="","",V11)</f>
        <v/>
      </c>
      <c r="L11" s="938"/>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46" t="str">
        <f>IF(R12="","",R12)</f>
        <v/>
      </c>
      <c r="G12" s="946"/>
      <c r="J12" s="34" t="s">
        <v>35</v>
      </c>
      <c r="K12" s="944" t="str">
        <f>IF(V12="","",V12)</f>
        <v/>
      </c>
      <c r="L12" s="944"/>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46" t="str">
        <f>IF(R13="","",R13)</f>
        <v/>
      </c>
      <c r="G13" s="946"/>
      <c r="J13" s="34" t="s">
        <v>37</v>
      </c>
      <c r="K13" s="938" t="str">
        <f>IF(V13="","",V13)</f>
        <v/>
      </c>
      <c r="L13" s="938"/>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38" t="str">
        <f>IF(R17="","",R17)</f>
        <v/>
      </c>
      <c r="G16" s="938"/>
      <c r="J16" s="34" t="s">
        <v>42</v>
      </c>
      <c r="K16" s="944" t="str">
        <f>IF(V17="","",V17)</f>
        <v/>
      </c>
      <c r="L16" s="944"/>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38" t="str">
        <f>IF(R18="","",R18)</f>
        <v/>
      </c>
      <c r="G17" s="938"/>
      <c r="J17" s="34" t="s">
        <v>44</v>
      </c>
      <c r="K17" s="947" t="str">
        <f>IF(V18="","",V18)</f>
        <v/>
      </c>
      <c r="L17" s="947"/>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38" t="str">
        <f>IF(R19="","",R19)</f>
        <v/>
      </c>
      <c r="G18" s="938"/>
      <c r="J18" s="34" t="s">
        <v>46</v>
      </c>
      <c r="K18" s="938" t="str">
        <f>IF(V19="","",V19)</f>
        <v/>
      </c>
      <c r="L18" s="938"/>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38" t="str">
        <f>IF(R22="","",R22)</f>
        <v/>
      </c>
      <c r="G21" s="938"/>
      <c r="J21" s="34" t="s">
        <v>50</v>
      </c>
      <c r="K21" s="938" t="str">
        <f>IF(V21="","",V21)</f>
        <v/>
      </c>
      <c r="L21" s="938"/>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44" t="str">
        <f>IF(R23="","",R23)</f>
        <v/>
      </c>
      <c r="G22" s="944"/>
      <c r="J22" s="34"/>
      <c r="K22" s="938" t="str">
        <f>IF(V22="","",V22)</f>
        <v/>
      </c>
      <c r="L22" s="938"/>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38" t="str">
        <f>IF(V24="","",V24)</f>
        <v/>
      </c>
      <c r="L23" s="938"/>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38" t="str">
        <f>IF(R25="","",R25)</f>
        <v/>
      </c>
      <c r="G24" s="938"/>
      <c r="K24" s="938" t="str">
        <f>IF(V25="","",V25)</f>
        <v/>
      </c>
      <c r="L24" s="938"/>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38" t="str">
        <f>IF(R26="","",R26)</f>
        <v/>
      </c>
      <c r="G25" s="938"/>
      <c r="J25" s="4"/>
      <c r="K25" s="938" t="str">
        <f>IF(V26="","",V26)</f>
        <v/>
      </c>
      <c r="L25" s="938"/>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38" t="str">
        <f>IF(R27="","",R27)</f>
        <v/>
      </c>
      <c r="G26" s="938"/>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38" t="str">
        <f>IF(V28="","",V28)</f>
        <v/>
      </c>
      <c r="L27" s="938"/>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38" t="str">
        <f>IF(R29="","",R29)</f>
        <v/>
      </c>
      <c r="G28" s="938"/>
      <c r="I28" s="4"/>
      <c r="J28" s="34" t="s">
        <v>57</v>
      </c>
      <c r="K28" s="938" t="str">
        <f>IF(V29="","",V29)</f>
        <v/>
      </c>
      <c r="L28" s="938"/>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38" t="str">
        <f>IF(R30="","",R30)</f>
        <v/>
      </c>
      <c r="G29" s="938"/>
      <c r="I29" s="74" t="s">
        <v>58</v>
      </c>
      <c r="J29" s="34" t="s">
        <v>59</v>
      </c>
      <c r="K29" s="938" t="str">
        <f>IF(V32="","",V32)</f>
        <v/>
      </c>
      <c r="L29" s="938"/>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38" t="str">
        <f>IF(R31="","",R31)</f>
        <v/>
      </c>
      <c r="G30" s="938"/>
      <c r="J30" s="34" t="s">
        <v>60</v>
      </c>
      <c r="K30" s="938" t="str">
        <f>IF(V33="","",V33)</f>
        <v/>
      </c>
      <c r="L30" s="938"/>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29"/>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95">
        <v>1</v>
      </c>
      <c r="P34" s="20" t="s">
        <v>628</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48" t="s">
        <v>63</v>
      </c>
      <c r="E35" s="948"/>
      <c r="F35" s="948"/>
      <c r="G35" s="948" t="s">
        <v>64</v>
      </c>
      <c r="H35" s="948"/>
      <c r="I35" s="948"/>
      <c r="J35" s="948" t="s">
        <v>65</v>
      </c>
      <c r="K35" s="948"/>
      <c r="L35" s="948"/>
      <c r="M35" s="68"/>
      <c r="O35" s="862">
        <v>1</v>
      </c>
      <c r="P35" s="40" t="s">
        <v>770</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49" t="s">
        <v>67</v>
      </c>
      <c r="H36" s="949"/>
      <c r="I36" s="949"/>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50" t="s">
        <v>88</v>
      </c>
      <c r="M44" s="950"/>
      <c r="O44" s="29"/>
      <c r="T44" s="255" t="s">
        <v>773</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IF(O39=2,"NO","")</f>
        <v/>
      </c>
      <c r="O45" s="95"/>
      <c r="P45" s="20" t="s">
        <v>493</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IF(O40=2,"NO","")</f>
        <v/>
      </c>
      <c r="O46" s="95"/>
      <c r="P46" s="20" t="s">
        <v>494</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IF(O41=2,"NO","")</f>
        <v/>
      </c>
      <c r="O47" s="95"/>
      <c r="P47" s="20" t="s">
        <v>495</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IF(O42=2,"NO","")</f>
        <v/>
      </c>
      <c r="O48" s="95"/>
      <c r="P48" s="20" t="s">
        <v>496</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IF(O43=2,"NO","")</f>
        <v/>
      </c>
      <c r="O49" s="95"/>
      <c r="P49" s="20" t="s">
        <v>497</v>
      </c>
      <c r="Y49" s="31"/>
      <c r="AA49" s="34" t="s">
        <v>93</v>
      </c>
      <c r="AB49" s="64"/>
      <c r="AD49" s="65" t="str">
        <f>IF(P125="","",P125)</f>
        <v/>
      </c>
    </row>
    <row r="50" spans="1:44" ht="14.1" customHeight="1">
      <c r="A50" s="16">
        <v>50</v>
      </c>
      <c r="B50" s="66"/>
      <c r="H50" s="255" t="s">
        <v>90</v>
      </c>
      <c r="M50" s="68"/>
      <c r="O50" s="95"/>
      <c r="P50" s="20" t="s">
        <v>498</v>
      </c>
      <c r="Y50" s="31"/>
      <c r="AA50" s="34" t="s">
        <v>96</v>
      </c>
      <c r="AB50" s="64"/>
      <c r="AD50" s="65" t="str">
        <f>IF(Q125="","",Q125)</f>
        <v/>
      </c>
    </row>
    <row r="51" spans="1:44" ht="14.1" customHeight="1">
      <c r="A51" s="16">
        <v>51</v>
      </c>
      <c r="B51" s="66"/>
      <c r="E51" s="67" t="s">
        <v>92</v>
      </c>
      <c r="L51" s="102" t="str">
        <f t="shared" ref="L51:L63" si="10">IF(O64="","TBD",IF(O64=1,"YES",IF(O64=3,"NA","")))</f>
        <v>TBD</v>
      </c>
      <c r="M51" s="103" t="str">
        <f t="shared" ref="M51:M63" si="11">IF(O64=2,"NO","")</f>
        <v/>
      </c>
      <c r="O51" s="95"/>
      <c r="P51" s="20" t="s">
        <v>499</v>
      </c>
      <c r="Y51" s="31"/>
      <c r="AA51" s="34" t="s">
        <v>98</v>
      </c>
      <c r="AB51" s="64"/>
      <c r="AD51" s="65" t="str">
        <f>IF(R125="","",R125)</f>
        <v/>
      </c>
    </row>
    <row r="52" spans="1:44" ht="14.1" customHeight="1">
      <c r="A52" s="16">
        <v>52</v>
      </c>
      <c r="B52" s="66"/>
      <c r="E52" s="67" t="s">
        <v>95</v>
      </c>
      <c r="L52" s="102" t="str">
        <f t="shared" si="10"/>
        <v>TBD</v>
      </c>
      <c r="M52" s="103" t="str">
        <f t="shared" si="11"/>
        <v/>
      </c>
      <c r="O52" s="95"/>
      <c r="P52" s="20" t="s">
        <v>500</v>
      </c>
      <c r="Y52" s="31"/>
      <c r="AA52" s="34" t="s">
        <v>93</v>
      </c>
      <c r="AB52" s="64"/>
      <c r="AD52" s="65" t="str">
        <f>IF(P126="","",P126)</f>
        <v/>
      </c>
    </row>
    <row r="53" spans="1:44" ht="14.1" customHeight="1">
      <c r="A53" s="16">
        <v>53</v>
      </c>
      <c r="B53" s="66"/>
      <c r="E53" s="67" t="s">
        <v>97</v>
      </c>
      <c r="L53" s="102" t="str">
        <f t="shared" si="10"/>
        <v>TBD</v>
      </c>
      <c r="M53" s="103" t="str">
        <f t="shared" si="11"/>
        <v/>
      </c>
      <c r="O53" s="95"/>
      <c r="P53" s="20" t="s">
        <v>501</v>
      </c>
      <c r="Y53" s="31"/>
      <c r="AA53" s="34" t="s">
        <v>96</v>
      </c>
      <c r="AB53" s="64"/>
      <c r="AD53" s="65" t="str">
        <f>IF(Q126="","",Q126)</f>
        <v/>
      </c>
    </row>
    <row r="54" spans="1:44" ht="14.1" customHeight="1">
      <c r="A54" s="16">
        <v>54</v>
      </c>
      <c r="B54" s="66"/>
      <c r="E54" s="67" t="s">
        <v>99</v>
      </c>
      <c r="L54" s="102" t="str">
        <f t="shared" si="10"/>
        <v>TBD</v>
      </c>
      <c r="M54" s="103" t="str">
        <f t="shared" si="11"/>
        <v/>
      </c>
      <c r="O54" s="95"/>
      <c r="P54" s="20" t="s">
        <v>502</v>
      </c>
      <c r="Y54" s="31"/>
      <c r="AA54" s="34" t="s">
        <v>98</v>
      </c>
      <c r="AB54" s="64"/>
      <c r="AD54" s="65" t="str">
        <f>IF(R126="","",R126)</f>
        <v/>
      </c>
    </row>
    <row r="55" spans="1:44" ht="14.1" customHeight="1">
      <c r="A55" s="16">
        <v>55</v>
      </c>
      <c r="B55" s="66"/>
      <c r="E55" s="67" t="s">
        <v>100</v>
      </c>
      <c r="L55" s="102" t="str">
        <f t="shared" si="10"/>
        <v>TBD</v>
      </c>
      <c r="M55" s="103" t="str">
        <f t="shared" si="11"/>
        <v/>
      </c>
      <c r="O55" s="95"/>
      <c r="P55" s="20" t="s">
        <v>503</v>
      </c>
      <c r="Y55" s="31"/>
      <c r="AA55" s="34" t="s">
        <v>93</v>
      </c>
      <c r="AB55" s="64"/>
      <c r="AD55" s="65" t="str">
        <f>IF(P127="","",P127)</f>
        <v/>
      </c>
      <c r="AH55"/>
      <c r="AI55"/>
      <c r="AJ55"/>
      <c r="AK55"/>
      <c r="AL55"/>
      <c r="AM55"/>
      <c r="AN55"/>
      <c r="AO55"/>
      <c r="AP55"/>
      <c r="AQ55"/>
      <c r="AR55"/>
    </row>
    <row r="56" spans="1:44" ht="14.1" customHeight="1">
      <c r="A56" s="16">
        <v>56</v>
      </c>
      <c r="B56" s="66"/>
      <c r="E56" s="67" t="s">
        <v>101</v>
      </c>
      <c r="L56" s="102" t="str">
        <f t="shared" si="10"/>
        <v>TBD</v>
      </c>
      <c r="M56" s="103" t="str">
        <f t="shared" si="11"/>
        <v/>
      </c>
      <c r="O56" s="95"/>
      <c r="P56" s="20" t="s">
        <v>504</v>
      </c>
      <c r="Y56" s="31"/>
      <c r="AA56" s="34" t="s">
        <v>96</v>
      </c>
      <c r="AB56" s="64"/>
      <c r="AD56" s="65"/>
      <c r="AH56"/>
      <c r="AI56"/>
      <c r="AJ56"/>
      <c r="AK56"/>
      <c r="AL56"/>
      <c r="AM56"/>
      <c r="AN56"/>
      <c r="AO56"/>
      <c r="AP56"/>
      <c r="AQ56"/>
      <c r="AR56"/>
    </row>
    <row r="57" spans="1:44" ht="14.1" customHeight="1">
      <c r="A57" s="16">
        <v>57</v>
      </c>
      <c r="B57" s="66"/>
      <c r="E57" s="67" t="s">
        <v>107</v>
      </c>
      <c r="L57" s="102" t="str">
        <f t="shared" si="10"/>
        <v>TBD</v>
      </c>
      <c r="M57" s="103" t="str">
        <f t="shared" si="11"/>
        <v/>
      </c>
      <c r="O57" s="95"/>
      <c r="P57" s="20" t="s">
        <v>505</v>
      </c>
      <c r="Y57" s="31"/>
      <c r="AA57" s="34" t="s">
        <v>98</v>
      </c>
      <c r="AB57" s="64"/>
      <c r="AD57" s="65"/>
      <c r="AH57"/>
      <c r="AI57"/>
      <c r="AJ57"/>
      <c r="AK57"/>
      <c r="AL57"/>
      <c r="AM57"/>
      <c r="AN57"/>
      <c r="AO57"/>
      <c r="AP57"/>
      <c r="AQ57"/>
      <c r="AR57"/>
    </row>
    <row r="58" spans="1:44" ht="14.1" customHeight="1">
      <c r="A58" s="16">
        <v>58</v>
      </c>
      <c r="B58" s="66"/>
      <c r="E58" s="67" t="s">
        <v>103</v>
      </c>
      <c r="L58" s="102" t="str">
        <f t="shared" si="10"/>
        <v>TBD</v>
      </c>
      <c r="M58" s="103" t="str">
        <f t="shared" si="11"/>
        <v/>
      </c>
      <c r="O58" s="95"/>
      <c r="P58" s="20" t="s">
        <v>506</v>
      </c>
      <c r="Y58" s="31"/>
      <c r="AA58" s="42" t="s">
        <v>110</v>
      </c>
      <c r="AH58"/>
      <c r="AI58"/>
      <c r="AJ58"/>
      <c r="AK58"/>
      <c r="AL58"/>
      <c r="AM58"/>
      <c r="AN58"/>
      <c r="AO58"/>
      <c r="AP58"/>
      <c r="AQ58"/>
      <c r="AR58"/>
    </row>
    <row r="59" spans="1:44" ht="14.1" customHeight="1">
      <c r="A59" s="16">
        <v>59</v>
      </c>
      <c r="B59" s="66"/>
      <c r="E59" s="67" t="s">
        <v>104</v>
      </c>
      <c r="L59" s="102" t="str">
        <f t="shared" si="10"/>
        <v>TBD</v>
      </c>
      <c r="M59" s="103" t="str">
        <f t="shared" si="11"/>
        <v/>
      </c>
      <c r="O59" s="95"/>
      <c r="P59" s="20" t="s">
        <v>507</v>
      </c>
      <c r="Y59" s="31"/>
      <c r="AA59" s="34" t="s">
        <v>93</v>
      </c>
      <c r="AB59" s="64"/>
      <c r="AD59" s="65" t="str">
        <f>IF(S124="","",S124)</f>
        <v/>
      </c>
      <c r="AH59"/>
      <c r="AI59"/>
      <c r="AJ59"/>
      <c r="AK59"/>
      <c r="AL59"/>
      <c r="AM59"/>
      <c r="AN59"/>
      <c r="AO59"/>
      <c r="AP59"/>
      <c r="AQ59"/>
      <c r="AR59"/>
    </row>
    <row r="60" spans="1:44" ht="14.1" customHeight="1">
      <c r="A60" s="16">
        <v>60</v>
      </c>
      <c r="B60" s="66"/>
      <c r="E60" s="67" t="s">
        <v>105</v>
      </c>
      <c r="L60" s="102" t="str">
        <f t="shared" si="10"/>
        <v>TBD</v>
      </c>
      <c r="M60" s="103" t="str">
        <f t="shared" si="11"/>
        <v/>
      </c>
      <c r="O60" s="95"/>
      <c r="P60" s="20" t="s">
        <v>508</v>
      </c>
      <c r="Y60" s="31"/>
      <c r="AA60" s="34" t="s">
        <v>96</v>
      </c>
      <c r="AB60" s="64"/>
      <c r="AD60" s="65" t="str">
        <f>IF(T124="","",T124)</f>
        <v/>
      </c>
      <c r="AH60"/>
      <c r="AI60"/>
      <c r="AJ60"/>
      <c r="AK60"/>
      <c r="AL60"/>
      <c r="AM60"/>
      <c r="AN60"/>
      <c r="AO60"/>
      <c r="AP60"/>
      <c r="AQ60"/>
      <c r="AR60"/>
    </row>
    <row r="61" spans="1:44" ht="14.1" customHeight="1">
      <c r="A61" s="16">
        <v>61</v>
      </c>
      <c r="B61" s="66"/>
      <c r="E61" s="67" t="s">
        <v>106</v>
      </c>
      <c r="L61" s="102" t="str">
        <f t="shared" si="10"/>
        <v>TBD</v>
      </c>
      <c r="M61" s="103" t="str">
        <f t="shared" si="11"/>
        <v/>
      </c>
      <c r="O61" s="268"/>
      <c r="P61" s="20" t="s">
        <v>611</v>
      </c>
      <c r="Y61" s="31"/>
      <c r="AA61" s="34" t="s">
        <v>98</v>
      </c>
      <c r="AB61" s="64"/>
      <c r="AD61" s="65" t="str">
        <f>IF(U124="","",U124)</f>
        <v/>
      </c>
      <c r="AH61"/>
      <c r="AI61"/>
      <c r="AJ61"/>
      <c r="AK61"/>
      <c r="AL61"/>
      <c r="AM61"/>
      <c r="AN61"/>
      <c r="AO61"/>
      <c r="AP61"/>
      <c r="AQ61"/>
      <c r="AR61"/>
    </row>
    <row r="62" spans="1:44" ht="14.1" customHeight="1">
      <c r="A62" s="16">
        <v>62</v>
      </c>
      <c r="B62" s="66"/>
      <c r="E62" s="67" t="s">
        <v>113</v>
      </c>
      <c r="L62" s="102" t="str">
        <f t="shared" si="10"/>
        <v>TBD</v>
      </c>
      <c r="M62" s="103" t="str">
        <f t="shared" si="11"/>
        <v/>
      </c>
      <c r="O62" s="29"/>
      <c r="Y62" s="31"/>
      <c r="AA62" s="34" t="s">
        <v>93</v>
      </c>
      <c r="AB62" s="64"/>
      <c r="AD62" s="65" t="str">
        <f>IF(S125="","",S125)</f>
        <v/>
      </c>
      <c r="AH62"/>
      <c r="AI62"/>
      <c r="AJ62"/>
      <c r="AK62"/>
      <c r="AL62"/>
      <c r="AM62"/>
      <c r="AN62"/>
      <c r="AO62"/>
      <c r="AP62"/>
      <c r="AQ62"/>
      <c r="AR62"/>
    </row>
    <row r="63" spans="1:44" ht="14.1" customHeight="1">
      <c r="A63" s="16">
        <v>63</v>
      </c>
      <c r="B63" s="66"/>
      <c r="E63" s="20" t="s">
        <v>115</v>
      </c>
      <c r="L63" s="102" t="str">
        <f t="shared" si="10"/>
        <v>TBD</v>
      </c>
      <c r="M63" s="103" t="str">
        <f t="shared" si="11"/>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67"/>
      <c r="F64" s="67"/>
      <c r="G64" s="67"/>
      <c r="H64" s="67"/>
      <c r="I64" s="67"/>
      <c r="J64" s="67"/>
      <c r="K64" s="67"/>
      <c r="L64" s="67"/>
      <c r="M64" s="68"/>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2">IF(O79="","TBD",IF(O79=1,"YES",IF(O79=3,"NA","")))</f>
        <v>TBD</v>
      </c>
      <c r="M76" s="103" t="str">
        <f t="shared" ref="M76:M107" si="13">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2"/>
        <v>TBD</v>
      </c>
      <c r="M77" s="103" t="str">
        <f t="shared" si="13"/>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2"/>
        <v>TBD</v>
      </c>
      <c r="M78" s="103" t="str">
        <f t="shared" si="13"/>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2"/>
        <v>TBD</v>
      </c>
      <c r="M79" s="103" t="str">
        <f t="shared" si="13"/>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2"/>
        <v>TBD</v>
      </c>
      <c r="M80" s="103" t="str">
        <f t="shared" si="13"/>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2"/>
        <v>TBD</v>
      </c>
      <c r="M81" s="103" t="str">
        <f t="shared" si="13"/>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2"/>
        <v>YES</v>
      </c>
      <c r="M82" s="103" t="str">
        <f t="shared" si="13"/>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2"/>
        <v>TBD</v>
      </c>
      <c r="M83" s="103" t="str">
        <f t="shared" si="13"/>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2"/>
        <v>TBD</v>
      </c>
      <c r="M84" s="103" t="str">
        <f t="shared" si="13"/>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2"/>
        <v>TBD</v>
      </c>
      <c r="M85" s="103" t="str">
        <f t="shared" si="13"/>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2"/>
        <v>TBD</v>
      </c>
      <c r="M86" s="103" t="str">
        <f t="shared" si="13"/>
        <v/>
      </c>
      <c r="O86" s="95"/>
      <c r="P86" s="20" t="s">
        <v>122</v>
      </c>
      <c r="Y86" s="31"/>
      <c r="AA86" s="34" t="s">
        <v>624</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2"/>
        <v>TBD</v>
      </c>
      <c r="M87" s="103" t="str">
        <f t="shared" si="13"/>
        <v/>
      </c>
      <c r="O87" s="95"/>
      <c r="P87" s="20" t="s">
        <v>123</v>
      </c>
      <c r="Y87" s="31"/>
      <c r="AA87" s="34" t="s">
        <v>625</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2"/>
        <v>TBD</v>
      </c>
      <c r="M88" s="103" t="str">
        <f t="shared" si="13"/>
        <v/>
      </c>
      <c r="O88" s="95"/>
      <c r="P88" s="20" t="s">
        <v>126</v>
      </c>
      <c r="Y88" s="31"/>
      <c r="AA88" s="34" t="s">
        <v>511</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2"/>
        <v>TBD</v>
      </c>
      <c r="M89" s="103" t="str">
        <f t="shared" si="13"/>
        <v/>
      </c>
      <c r="O89" s="95"/>
      <c r="P89" s="20" t="s">
        <v>129</v>
      </c>
      <c r="Y89" s="31"/>
      <c r="AA89" s="34" t="s">
        <v>512</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2"/>
        <v>TBD</v>
      </c>
      <c r="M90" s="103" t="str">
        <f t="shared" si="13"/>
        <v/>
      </c>
      <c r="O90" s="95"/>
      <c r="P90" s="20" t="s">
        <v>131</v>
      </c>
      <c r="Y90" s="31"/>
      <c r="AA90" s="34" t="s">
        <v>513</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2"/>
        <v>TBD</v>
      </c>
      <c r="M91" s="103" t="str">
        <f t="shared" si="13"/>
        <v/>
      </c>
      <c r="O91" s="95"/>
      <c r="P91" s="20" t="s">
        <v>134</v>
      </c>
      <c r="Y91" s="31"/>
      <c r="AA91" s="34" t="s">
        <v>514</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2"/>
        <v>TBD</v>
      </c>
      <c r="M92" s="103" t="str">
        <f t="shared" si="13"/>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2"/>
        <v>TBD</v>
      </c>
      <c r="M93" s="103" t="str">
        <f t="shared" si="13"/>
        <v/>
      </c>
      <c r="O93" s="95"/>
      <c r="P93" s="20" t="s">
        <v>139</v>
      </c>
      <c r="Y93" s="31"/>
      <c r="AA93" s="34" t="s">
        <v>171</v>
      </c>
      <c r="AB93" s="64"/>
      <c r="AD93" s="65" t="str">
        <f t="shared" ref="AD93:AD98" si="14">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2"/>
        <v>TBD</v>
      </c>
      <c r="M94" s="103" t="str">
        <f t="shared" si="13"/>
        <v/>
      </c>
      <c r="O94" s="95"/>
      <c r="P94" s="20" t="s">
        <v>141</v>
      </c>
      <c r="Y94" s="31"/>
      <c r="AA94" s="34" t="s">
        <v>174</v>
      </c>
      <c r="AB94" s="64"/>
      <c r="AD94" s="65" t="str">
        <f t="shared" si="14"/>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2"/>
        <v>TBD</v>
      </c>
      <c r="M95" s="103" t="str">
        <f t="shared" si="13"/>
        <v/>
      </c>
      <c r="O95" s="95"/>
      <c r="P95" s="20" t="s">
        <v>144</v>
      </c>
      <c r="Y95" s="31"/>
      <c r="AA95" s="34" t="s">
        <v>177</v>
      </c>
      <c r="AB95" s="64"/>
      <c r="AD95" s="65" t="str">
        <f t="shared" si="14"/>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2"/>
        <v>TBD</v>
      </c>
      <c r="M96" s="103" t="str">
        <f t="shared" si="13"/>
        <v/>
      </c>
      <c r="O96" s="95"/>
      <c r="P96" s="20" t="s">
        <v>146</v>
      </c>
      <c r="Y96" s="31"/>
      <c r="AA96" s="34" t="s">
        <v>180</v>
      </c>
      <c r="AB96" s="64"/>
      <c r="AD96" s="65" t="str">
        <f t="shared" si="14"/>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2"/>
        <v>TBD</v>
      </c>
      <c r="M97" s="103" t="str">
        <f t="shared" si="13"/>
        <v/>
      </c>
      <c r="O97" s="95"/>
      <c r="P97" s="20" t="s">
        <v>148</v>
      </c>
      <c r="Y97" s="31"/>
      <c r="AA97" s="34" t="s">
        <v>182</v>
      </c>
      <c r="AB97" s="64"/>
      <c r="AD97" s="65" t="str">
        <f t="shared" si="14"/>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2"/>
        <v>TBD</v>
      </c>
      <c r="M98" s="103" t="str">
        <f t="shared" si="13"/>
        <v/>
      </c>
      <c r="O98" s="95"/>
      <c r="P98" s="20" t="s">
        <v>149</v>
      </c>
      <c r="Y98" s="31"/>
      <c r="AA98" s="34" t="s">
        <v>183</v>
      </c>
      <c r="AB98" s="64"/>
      <c r="AD98" s="65" t="str">
        <f t="shared" si="14"/>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2"/>
        <v>NA</v>
      </c>
      <c r="M99" s="103" t="str">
        <f t="shared" si="13"/>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2"/>
        <v>NA</v>
      </c>
      <c r="M100" s="103" t="str">
        <f t="shared" si="13"/>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2"/>
        <v>NA</v>
      </c>
      <c r="M101" s="103" t="str">
        <f t="shared" si="13"/>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2"/>
        <v>NA</v>
      </c>
      <c r="M102" s="103" t="str">
        <f t="shared" si="13"/>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2"/>
        <v>NA</v>
      </c>
      <c r="M103" s="103" t="str">
        <f t="shared" si="13"/>
        <v/>
      </c>
      <c r="O103" s="95">
        <v>3</v>
      </c>
      <c r="P103" s="20" t="s">
        <v>158</v>
      </c>
      <c r="Y103" s="31"/>
      <c r="AA103" s="34" t="s">
        <v>93</v>
      </c>
      <c r="AB103" s="64"/>
      <c r="AD103" s="65" t="str">
        <f t="shared" ref="AD103:AD108" si="15">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2"/>
        <v>NA</v>
      </c>
      <c r="M104" s="103" t="str">
        <f t="shared" si="13"/>
        <v/>
      </c>
      <c r="O104" s="95">
        <v>3</v>
      </c>
      <c r="P104" s="20" t="s">
        <v>161</v>
      </c>
      <c r="Y104" s="31"/>
      <c r="AA104" s="34" t="s">
        <v>171</v>
      </c>
      <c r="AB104" s="64"/>
      <c r="AD104" s="65" t="str">
        <f t="shared" si="15"/>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2"/>
        <v>NA</v>
      </c>
      <c r="M105" s="103" t="str">
        <f t="shared" si="13"/>
        <v/>
      </c>
      <c r="O105" s="95">
        <v>3</v>
      </c>
      <c r="P105" s="20" t="s">
        <v>164</v>
      </c>
      <c r="Y105" s="31"/>
      <c r="AA105" s="34" t="s">
        <v>174</v>
      </c>
      <c r="AB105" s="64"/>
      <c r="AD105" s="65" t="str">
        <f t="shared" si="15"/>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2"/>
        <v>TBD</v>
      </c>
      <c r="M106" s="103" t="str">
        <f t="shared" si="13"/>
        <v/>
      </c>
      <c r="O106" s="95">
        <v>3</v>
      </c>
      <c r="P106" s="20" t="s">
        <v>167</v>
      </c>
      <c r="Y106" s="31"/>
      <c r="AA106" s="34" t="s">
        <v>185</v>
      </c>
      <c r="AB106" s="64"/>
      <c r="AD106" s="65" t="str">
        <f t="shared" si="15"/>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2"/>
        <v>TBD</v>
      </c>
      <c r="M107" s="103" t="str">
        <f t="shared" si="13"/>
        <v/>
      </c>
      <c r="O107" s="95">
        <v>3</v>
      </c>
      <c r="P107" s="20" t="s">
        <v>170</v>
      </c>
      <c r="Y107" s="31"/>
      <c r="AA107" s="34" t="s">
        <v>187</v>
      </c>
      <c r="AB107" s="64"/>
      <c r="AD107" s="65" t="str">
        <f t="shared" si="15"/>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5"/>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 t="shared" ref="L109:L125" si="16">IF(O45="","TBD",IF(O45=1,"YES",IF(O45=3,"NA","")))</f>
        <v>TBD</v>
      </c>
      <c r="M109" s="103" t="str">
        <f t="shared" ref="M109:M125" si="17">IF(O45=2,"NO","")</f>
        <v/>
      </c>
      <c r="O109" s="95"/>
      <c r="P109" s="20" t="s">
        <v>176</v>
      </c>
      <c r="Y109" s="31"/>
      <c r="AA109" s="34" t="s">
        <v>93</v>
      </c>
      <c r="AB109" s="64"/>
      <c r="AD109" s="65" t="str">
        <f t="shared" ref="AD109:AD114" si="18">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 t="shared" si="16"/>
        <v>TBD</v>
      </c>
      <c r="M110" s="103" t="str">
        <f t="shared" si="17"/>
        <v/>
      </c>
      <c r="O110" s="95"/>
      <c r="P110" s="20" t="s">
        <v>179</v>
      </c>
      <c r="Y110" s="31"/>
      <c r="AA110" s="34" t="s">
        <v>171</v>
      </c>
      <c r="AB110" s="64"/>
      <c r="AD110" s="65" t="str">
        <f t="shared" si="18"/>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 t="shared" si="16"/>
        <v>TBD</v>
      </c>
      <c r="M111" s="103" t="str">
        <f t="shared" si="17"/>
        <v/>
      </c>
      <c r="O111" s="473"/>
      <c r="T111" s="74" t="s">
        <v>521</v>
      </c>
      <c r="Y111" s="31"/>
      <c r="AA111" s="34" t="s">
        <v>174</v>
      </c>
      <c r="AB111" s="64"/>
      <c r="AD111" s="65" t="str">
        <f t="shared" si="18"/>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 t="shared" si="16"/>
        <v>TBD</v>
      </c>
      <c r="M112" s="103" t="str">
        <f t="shared" si="17"/>
        <v/>
      </c>
      <c r="O112" s="95"/>
      <c r="P112" s="67" t="s">
        <v>522</v>
      </c>
      <c r="Y112" s="31"/>
      <c r="AA112" s="34" t="s">
        <v>185</v>
      </c>
      <c r="AB112" s="64"/>
      <c r="AD112" s="65" t="str">
        <f t="shared" si="18"/>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 t="shared" si="16"/>
        <v>TBD</v>
      </c>
      <c r="M113" s="103" t="str">
        <f t="shared" si="17"/>
        <v/>
      </c>
      <c r="O113" s="95"/>
      <c r="P113" s="67" t="s">
        <v>523</v>
      </c>
      <c r="Y113" s="31"/>
      <c r="AA113" s="34" t="s">
        <v>187</v>
      </c>
      <c r="AB113" s="64"/>
      <c r="AD113" s="65" t="str">
        <f t="shared" si="18"/>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 t="shared" si="16"/>
        <v>TBD</v>
      </c>
      <c r="M114" s="103" t="str">
        <f t="shared" si="17"/>
        <v/>
      </c>
      <c r="O114" s="95"/>
      <c r="P114" s="67" t="s">
        <v>524</v>
      </c>
      <c r="Y114" s="31"/>
      <c r="AA114" s="34" t="s">
        <v>189</v>
      </c>
      <c r="AB114" s="64"/>
      <c r="AD114" s="65" t="str">
        <f t="shared" si="18"/>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 t="shared" si="16"/>
        <v>TBD</v>
      </c>
      <c r="M115" s="103" t="str">
        <f t="shared" si="17"/>
        <v/>
      </c>
      <c r="O115" s="95"/>
      <c r="P115" s="67" t="s">
        <v>525</v>
      </c>
      <c r="Y115" s="31"/>
      <c r="AA115" s="34" t="s">
        <v>93</v>
      </c>
      <c r="AB115" s="64"/>
      <c r="AD115" s="65" t="str">
        <f t="shared" ref="AD115:AD120" si="19">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 t="shared" si="16"/>
        <v>TBD</v>
      </c>
      <c r="M116" s="103" t="str">
        <f t="shared" si="17"/>
        <v/>
      </c>
      <c r="O116" s="95"/>
      <c r="P116" s="67" t="s">
        <v>526</v>
      </c>
      <c r="Y116" s="31"/>
      <c r="AA116" s="34" t="s">
        <v>171</v>
      </c>
      <c r="AB116" s="64"/>
      <c r="AD116" s="65" t="str">
        <f t="shared" si="19"/>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 t="shared" si="16"/>
        <v>TBD</v>
      </c>
      <c r="M117" s="103" t="str">
        <f t="shared" si="17"/>
        <v/>
      </c>
      <c r="O117" s="39"/>
      <c r="P117" s="40"/>
      <c r="Q117" s="40"/>
      <c r="R117" s="40"/>
      <c r="S117" s="40"/>
      <c r="T117" s="40"/>
      <c r="U117" s="40"/>
      <c r="V117" s="40"/>
      <c r="W117" s="40"/>
      <c r="X117" s="40"/>
      <c r="Y117" s="41"/>
      <c r="AA117" s="34" t="s">
        <v>174</v>
      </c>
      <c r="AB117" s="64"/>
      <c r="AD117" s="65" t="str">
        <f t="shared" si="19"/>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 t="shared" si="16"/>
        <v>TBD</v>
      </c>
      <c r="M118" s="103" t="str">
        <f t="shared" si="17"/>
        <v/>
      </c>
      <c r="AA118" s="34" t="s">
        <v>185</v>
      </c>
      <c r="AB118" s="64"/>
      <c r="AD118" s="65" t="str">
        <f t="shared" si="19"/>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 t="shared" si="16"/>
        <v>TBD</v>
      </c>
      <c r="M119" s="103" t="str">
        <f t="shared" si="17"/>
        <v/>
      </c>
      <c r="T119" s="255" t="s">
        <v>184</v>
      </c>
      <c r="AA119" s="34" t="s">
        <v>187</v>
      </c>
      <c r="AB119" s="64"/>
      <c r="AD119" s="65" t="str">
        <f t="shared" si="19"/>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 t="shared" si="16"/>
        <v>TBD</v>
      </c>
      <c r="M120" s="103" t="str">
        <f t="shared" si="17"/>
        <v/>
      </c>
      <c r="O120" s="61"/>
      <c r="P120" s="22"/>
      <c r="Q120" s="22"/>
      <c r="R120" s="22"/>
      <c r="S120" s="22"/>
      <c r="T120" s="22"/>
      <c r="U120" s="22"/>
      <c r="V120" s="22"/>
      <c r="W120" s="22"/>
      <c r="X120" s="22"/>
      <c r="Y120" s="23"/>
      <c r="AA120" s="34" t="s">
        <v>189</v>
      </c>
      <c r="AB120" s="64"/>
      <c r="AD120" s="65" t="str">
        <f t="shared" si="19"/>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 t="shared" si="16"/>
        <v>TBD</v>
      </c>
      <c r="M121" s="103" t="str">
        <f t="shared" si="17"/>
        <v/>
      </c>
      <c r="O121" s="82" t="s">
        <v>62</v>
      </c>
      <c r="P121" s="951" t="s">
        <v>63</v>
      </c>
      <c r="Q121" s="952"/>
      <c r="R121" s="953"/>
      <c r="S121" s="951" t="s">
        <v>510</v>
      </c>
      <c r="T121" s="952"/>
      <c r="U121" s="953"/>
      <c r="V121" s="951" t="s">
        <v>65</v>
      </c>
      <c r="W121" s="952"/>
      <c r="X121" s="957"/>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 t="shared" si="16"/>
        <v>TBD</v>
      </c>
      <c r="M122" s="103" t="str">
        <f t="shared" si="17"/>
        <v/>
      </c>
      <c r="O122" s="83" t="s">
        <v>66</v>
      </c>
      <c r="P122" s="954"/>
      <c r="Q122" s="955"/>
      <c r="R122" s="956"/>
      <c r="S122" s="954"/>
      <c r="T122" s="955"/>
      <c r="U122" s="956"/>
      <c r="V122" s="954"/>
      <c r="W122" s="955"/>
      <c r="X122" s="958"/>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 t="shared" si="16"/>
        <v>TBD</v>
      </c>
      <c r="M123" s="103" t="str">
        <f t="shared" si="17"/>
        <v/>
      </c>
      <c r="O123" s="83" t="s">
        <v>68</v>
      </c>
      <c r="P123" s="84" t="s">
        <v>69</v>
      </c>
      <c r="Q123" s="85" t="s">
        <v>24</v>
      </c>
      <c r="R123" s="86" t="s">
        <v>70</v>
      </c>
      <c r="S123" s="84" t="s">
        <v>69</v>
      </c>
      <c r="T123" s="85" t="s">
        <v>24</v>
      </c>
      <c r="U123" s="86" t="s">
        <v>70</v>
      </c>
      <c r="V123" s="84" t="s">
        <v>69</v>
      </c>
      <c r="W123" s="85" t="s">
        <v>24</v>
      </c>
      <c r="X123" s="86" t="s">
        <v>70</v>
      </c>
      <c r="Y123" s="31"/>
      <c r="AA123" s="74" t="s">
        <v>586</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 t="shared" si="16"/>
        <v>TBD</v>
      </c>
      <c r="M124" s="103" t="str">
        <f t="shared" si="17"/>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588</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 t="shared" si="16"/>
        <v>TBD</v>
      </c>
      <c r="M125" s="103" t="str">
        <f t="shared" si="17"/>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589</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590</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521</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591</v>
      </c>
      <c r="AB127" s="64"/>
      <c r="AD127" s="65" t="str">
        <f>IF(P313="","",P313)</f>
        <v/>
      </c>
      <c r="AH127"/>
      <c r="AI127"/>
      <c r="AJ127"/>
      <c r="AK127"/>
      <c r="AL127"/>
      <c r="AM127"/>
      <c r="AN127"/>
      <c r="AO127"/>
      <c r="AP127"/>
      <c r="AQ127"/>
      <c r="AR127"/>
    </row>
    <row r="128" spans="1:44" ht="14.1" customHeight="1" thickBot="1">
      <c r="A128" s="16">
        <v>56</v>
      </c>
      <c r="B128" s="66"/>
      <c r="C128" s="67"/>
      <c r="D128" s="67"/>
      <c r="E128" s="67" t="s">
        <v>522</v>
      </c>
      <c r="F128" s="67"/>
      <c r="G128" s="67"/>
      <c r="H128" s="67"/>
      <c r="I128" s="67"/>
      <c r="J128" s="67"/>
      <c r="K128" s="67"/>
      <c r="L128" s="146" t="str">
        <f>IF(O112="","TBD",IF(O112=1,"YES",IF(O112=3,"NA","")))</f>
        <v>TBD</v>
      </c>
      <c r="M128" s="103" t="str">
        <f>IF(O112=2,"NO","")</f>
        <v/>
      </c>
      <c r="O128" s="29"/>
      <c r="Y128" s="31"/>
      <c r="AA128" s="34" t="s">
        <v>592</v>
      </c>
      <c r="AB128" s="64"/>
      <c r="AD128" s="65" t="str">
        <f>IF(Q313="","",Q313)</f>
        <v/>
      </c>
      <c r="AH128"/>
      <c r="AI128"/>
      <c r="AJ128"/>
      <c r="AK128"/>
      <c r="AL128"/>
      <c r="AM128"/>
      <c r="AN128"/>
      <c r="AO128"/>
      <c r="AP128"/>
      <c r="AQ128"/>
      <c r="AR128"/>
    </row>
    <row r="129" spans="1:44" ht="14.1" customHeight="1">
      <c r="A129" s="16">
        <v>57</v>
      </c>
      <c r="B129" s="66"/>
      <c r="C129" s="67"/>
      <c r="D129" s="67"/>
      <c r="E129" s="67" t="s">
        <v>523</v>
      </c>
      <c r="F129" s="67"/>
      <c r="G129" s="67"/>
      <c r="H129" s="67"/>
      <c r="I129" s="67"/>
      <c r="J129" s="67"/>
      <c r="K129" s="67"/>
      <c r="L129" s="146" t="str">
        <f>IF(O113="","TBD",IF(O113=1,"YES",IF(O113=3,"NA","")))</f>
        <v>TBD</v>
      </c>
      <c r="M129" s="103" t="str">
        <f>IF(O113=2,"NO","")</f>
        <v/>
      </c>
      <c r="O129" s="82" t="s">
        <v>62</v>
      </c>
      <c r="P129" s="951" t="s">
        <v>63</v>
      </c>
      <c r="Q129" s="952"/>
      <c r="R129" s="953"/>
      <c r="S129" s="951" t="s">
        <v>510</v>
      </c>
      <c r="T129" s="952"/>
      <c r="U129" s="953"/>
      <c r="V129" s="959" t="s">
        <v>65</v>
      </c>
      <c r="W129" s="960"/>
      <c r="X129" s="961"/>
      <c r="Y129" s="31"/>
      <c r="AA129" s="34" t="s">
        <v>593</v>
      </c>
      <c r="AB129" s="64"/>
      <c r="AD129" s="65" t="str">
        <f>IF(P314="","",P314)</f>
        <v/>
      </c>
      <c r="AH129"/>
      <c r="AI129"/>
      <c r="AJ129"/>
      <c r="AK129"/>
      <c r="AL129"/>
      <c r="AM129"/>
      <c r="AN129"/>
      <c r="AO129"/>
      <c r="AP129"/>
      <c r="AQ129"/>
      <c r="AR129"/>
    </row>
    <row r="130" spans="1:44" ht="14.1" customHeight="1">
      <c r="A130" s="16">
        <v>58</v>
      </c>
      <c r="B130" s="66"/>
      <c r="C130" s="67"/>
      <c r="D130" s="67"/>
      <c r="E130" s="67" t="s">
        <v>524</v>
      </c>
      <c r="F130" s="67"/>
      <c r="G130" s="67"/>
      <c r="H130" s="67"/>
      <c r="I130" s="67"/>
      <c r="J130" s="67"/>
      <c r="K130" s="67"/>
      <c r="L130" s="146" t="str">
        <f>IF(O114="","TBD",IF(O114=1,"YES",IF(O114=3,"NA","")))</f>
        <v>TBD</v>
      </c>
      <c r="M130" s="103" t="str">
        <f>IF(O114=2,"NO","")</f>
        <v/>
      </c>
      <c r="O130" s="83" t="s">
        <v>66</v>
      </c>
      <c r="P130" s="954"/>
      <c r="Q130" s="955"/>
      <c r="R130" s="956"/>
      <c r="S130" s="954"/>
      <c r="T130" s="955"/>
      <c r="U130" s="956"/>
      <c r="V130" s="962"/>
      <c r="W130" s="938"/>
      <c r="X130" s="963"/>
      <c r="Y130" s="31"/>
      <c r="AA130" s="34" t="s">
        <v>594</v>
      </c>
      <c r="AB130" s="64"/>
      <c r="AD130" s="65" t="str">
        <f>IF(Q314="","",Q314)</f>
        <v/>
      </c>
      <c r="AH130"/>
      <c r="AI130"/>
      <c r="AJ130"/>
      <c r="AK130"/>
      <c r="AL130"/>
      <c r="AM130"/>
      <c r="AN130"/>
      <c r="AO130"/>
      <c r="AP130"/>
      <c r="AQ130"/>
      <c r="AR130"/>
    </row>
    <row r="131" spans="1:44" ht="14.1" customHeight="1" thickBot="1">
      <c r="A131" s="16">
        <v>59</v>
      </c>
      <c r="B131" s="66"/>
      <c r="C131" s="67"/>
      <c r="D131" s="67"/>
      <c r="E131" s="67" t="s">
        <v>525</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595</v>
      </c>
      <c r="AB131" s="64"/>
      <c r="AD131" s="65" t="str">
        <f>IF(P315="","",P315)</f>
        <v/>
      </c>
      <c r="AH131"/>
      <c r="AI131"/>
      <c r="AJ131"/>
      <c r="AK131"/>
      <c r="AL131"/>
      <c r="AM131"/>
      <c r="AN131"/>
      <c r="AO131"/>
      <c r="AP131"/>
      <c r="AQ131"/>
      <c r="AR131"/>
    </row>
    <row r="132" spans="1:44" ht="14.1" customHeight="1" thickTop="1">
      <c r="A132" s="16">
        <v>60</v>
      </c>
      <c r="B132" s="66"/>
      <c r="C132" s="67"/>
      <c r="D132" s="67"/>
      <c r="E132" s="67" t="s">
        <v>526</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596</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597</v>
      </c>
      <c r="AB133" s="64"/>
      <c r="AD133" s="65" t="str">
        <f>IF(Q349="","",Q349)</f>
        <v/>
      </c>
    </row>
    <row r="134" spans="1:44" ht="14.1" customHeight="1">
      <c r="A134" s="16">
        <v>62</v>
      </c>
      <c r="B134" s="66"/>
      <c r="C134" s="67"/>
      <c r="D134" s="67"/>
      <c r="E134" s="67"/>
      <c r="F134" s="67"/>
      <c r="G134" s="67"/>
      <c r="H134" s="474" t="s">
        <v>604</v>
      </c>
      <c r="I134" s="67"/>
      <c r="J134" s="67"/>
      <c r="K134" s="67"/>
      <c r="L134" s="67"/>
      <c r="M134" s="68"/>
      <c r="O134" s="92" t="s">
        <v>78</v>
      </c>
      <c r="P134" s="129"/>
      <c r="Q134" s="130"/>
      <c r="R134" s="131"/>
      <c r="S134" s="129"/>
      <c r="T134" s="130"/>
      <c r="U134" s="131"/>
      <c r="V134" s="129"/>
      <c r="W134" s="130"/>
      <c r="X134" s="131"/>
      <c r="Y134" s="31"/>
      <c r="AA134" s="20" t="s">
        <v>598</v>
      </c>
      <c r="AB134" s="64"/>
      <c r="AD134" s="65" t="str">
        <f>IF(Q350="","",Q350)</f>
        <v/>
      </c>
    </row>
    <row r="135" spans="1:44" ht="14.1" customHeight="1" thickBot="1">
      <c r="A135" s="16">
        <v>63</v>
      </c>
      <c r="B135" s="66"/>
      <c r="C135" s="67"/>
      <c r="D135" s="67"/>
      <c r="E135" s="67" t="s">
        <v>617</v>
      </c>
      <c r="F135" s="67"/>
      <c r="G135" s="67"/>
      <c r="H135" s="67"/>
      <c r="I135" s="67"/>
      <c r="J135" s="67"/>
      <c r="K135" s="67"/>
      <c r="L135" s="146" t="str">
        <f>IF(O34=2,"NA",IF(V274="","TBD",IF(AND(V274="Pass",V275="Pass",V276="Pass"),"YES","")))</f>
        <v>TBD</v>
      </c>
      <c r="M135" s="103" t="str">
        <f>IF(OR(V274="Fail",V275="Fail",V276="Fail"),"NO","")</f>
        <v/>
      </c>
      <c r="O135" s="96" t="s">
        <v>81</v>
      </c>
      <c r="P135" s="132"/>
      <c r="Q135" s="133"/>
      <c r="R135" s="134"/>
      <c r="S135" s="132"/>
      <c r="T135" s="133"/>
      <c r="U135" s="134"/>
      <c r="V135" s="132"/>
      <c r="W135" s="133"/>
      <c r="X135" s="134"/>
      <c r="Y135" s="41"/>
      <c r="AA135" s="20" t="s">
        <v>599</v>
      </c>
      <c r="AB135" s="64"/>
      <c r="AD135" s="65" t="str">
        <f>IF(T349="","",T349)</f>
        <v/>
      </c>
    </row>
    <row r="136" spans="1:44" ht="14.1" customHeight="1">
      <c r="A136" s="16">
        <v>64</v>
      </c>
      <c r="B136" s="66"/>
      <c r="C136" s="67"/>
      <c r="D136" s="67"/>
      <c r="E136" s="20" t="s">
        <v>618</v>
      </c>
      <c r="L136" s="146" t="str">
        <f>IF(O34=2,"NA",IF(V304="","TBD",IF(V304="Pass","YES","")))</f>
        <v>TBD</v>
      </c>
      <c r="M136" s="103" t="str">
        <f>IF(V304="Fail","NO","")</f>
        <v/>
      </c>
      <c r="O136" s="4"/>
      <c r="P136" s="4"/>
      <c r="Q136" s="4"/>
      <c r="R136" s="4"/>
      <c r="S136" s="4"/>
      <c r="T136" s="4"/>
      <c r="U136" s="4"/>
      <c r="V136" s="4"/>
      <c r="W136" s="4"/>
      <c r="X136" s="4"/>
      <c r="AA136" s="20" t="s">
        <v>600</v>
      </c>
      <c r="AB136" s="64"/>
      <c r="AD136" s="65" t="str">
        <f>IF(T350="","",T350)</f>
        <v/>
      </c>
    </row>
    <row r="137" spans="1:44" ht="14.1" customHeight="1" thickBot="1">
      <c r="A137" s="16">
        <v>65</v>
      </c>
      <c r="B137" s="66"/>
      <c r="C137" s="67"/>
      <c r="D137" s="67"/>
      <c r="E137" s="67" t="s">
        <v>605</v>
      </c>
      <c r="F137" s="67"/>
      <c r="G137" s="67"/>
      <c r="H137" s="67"/>
      <c r="I137" s="67"/>
      <c r="J137" s="67"/>
      <c r="K137" s="67"/>
      <c r="L137" s="146" t="str">
        <f>IF(O34=2,"NA",IF(R313="","TBD",IF(AND(R313="Pass",R314="Pass",R315="Pass"),"YES","")))</f>
        <v>TBD</v>
      </c>
      <c r="M137" s="103" t="str">
        <f>IF(OR(R313="Fail",R314="Fail",R315="Fail"),"NO","")</f>
        <v/>
      </c>
      <c r="T137" s="255" t="s">
        <v>71</v>
      </c>
      <c r="AA137" s="20" t="s">
        <v>601</v>
      </c>
      <c r="AB137" s="64"/>
      <c r="AD137" s="65" t="str">
        <f>IF(W349="","",W349)</f>
        <v/>
      </c>
    </row>
    <row r="138" spans="1:44" ht="14.1" customHeight="1">
      <c r="A138" s="16">
        <v>66</v>
      </c>
      <c r="B138" s="66"/>
      <c r="C138" s="67"/>
      <c r="D138" s="67"/>
      <c r="E138" s="67" t="s">
        <v>606</v>
      </c>
      <c r="F138" s="67"/>
      <c r="G138" s="67"/>
      <c r="H138" s="67"/>
      <c r="I138" s="67"/>
      <c r="J138" s="67"/>
      <c r="K138" s="67"/>
      <c r="L138" s="146" t="str">
        <f>IF(O34=2,"NA",IF(G414="","TBD",IF(AND(G414="Pass",G415="Pass",G416="Pass"),"YES","")))</f>
        <v>TBD</v>
      </c>
      <c r="M138" s="103" t="str">
        <f>IF(OR(G414="Fail",G415="Fail",G416="Fail"),"NO","")</f>
        <v/>
      </c>
      <c r="O138" s="135" t="s">
        <v>198</v>
      </c>
      <c r="P138" s="22"/>
      <c r="Q138" s="22"/>
      <c r="R138" s="22" t="s">
        <v>205</v>
      </c>
      <c r="S138" s="22" t="s">
        <v>712</v>
      </c>
      <c r="T138" s="22"/>
      <c r="U138" s="22"/>
      <c r="V138" s="22"/>
      <c r="W138" s="22"/>
      <c r="X138" s="22"/>
      <c r="Y138" s="23"/>
      <c r="AA138" s="20" t="s">
        <v>602</v>
      </c>
      <c r="AB138" s="64"/>
      <c r="AD138" s="65" t="str">
        <f>IF(W350="","",W350)</f>
        <v/>
      </c>
    </row>
    <row r="139" spans="1:44" ht="14.1" customHeight="1">
      <c r="A139" s="16">
        <v>67</v>
      </c>
      <c r="B139" s="66"/>
      <c r="C139" s="67"/>
      <c r="D139" s="67"/>
      <c r="E139" s="67" t="s">
        <v>607</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581</v>
      </c>
    </row>
    <row r="140" spans="1:44" ht="14.1" customHeight="1">
      <c r="A140" s="16">
        <v>68</v>
      </c>
      <c r="B140" s="66"/>
      <c r="C140" s="67"/>
      <c r="D140" s="67"/>
      <c r="E140" s="67" t="s">
        <v>579</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585</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771</v>
      </c>
      <c r="Y143" s="31"/>
      <c r="AA143" s="34" t="s">
        <v>582</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0">IF(Q147="","",ABS(Q147-P147))</f>
        <v/>
      </c>
      <c r="Y147" s="31"/>
    </row>
    <row r="148" spans="1:30" ht="14.1" customHeight="1" thickBot="1">
      <c r="A148" s="16">
        <v>4</v>
      </c>
      <c r="B148" s="66"/>
      <c r="C148" s="67"/>
      <c r="D148" s="67"/>
      <c r="E148" s="160" t="s">
        <v>199</v>
      </c>
      <c r="F148" s="865" t="str">
        <f>IF(R139="","",R139)</f>
        <v/>
      </c>
      <c r="G148" s="67"/>
      <c r="H148" s="160" t="s">
        <v>215</v>
      </c>
      <c r="I148" s="142" t="str">
        <f>IF(R141="","",R141)</f>
        <v/>
      </c>
      <c r="J148" s="67"/>
      <c r="K148" s="67"/>
      <c r="L148" s="67"/>
      <c r="M148" s="68"/>
      <c r="O148" s="29"/>
      <c r="P148" s="535">
        <v>2</v>
      </c>
      <c r="Q148" s="136"/>
      <c r="R148" s="138" t="str">
        <f t="shared" si="20"/>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0"/>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0"/>
        <v/>
      </c>
      <c r="S150" s="34" t="s">
        <v>208</v>
      </c>
      <c r="T150" s="140" t="str">
        <f>IF(OR(Q149="",Q150="",Q151="",Q152=""),"",_xlfn.STDEV.S(Q149:Q152))</f>
        <v/>
      </c>
      <c r="Y150" s="31"/>
    </row>
    <row r="151" spans="1:30" ht="14.1" customHeight="1">
      <c r="A151" s="16">
        <v>7</v>
      </c>
      <c r="B151" s="66"/>
      <c r="C151" s="67"/>
      <c r="E151" s="26" t="s">
        <v>771</v>
      </c>
      <c r="G151" s="67"/>
      <c r="H151" s="67"/>
      <c r="I151" s="67"/>
      <c r="J151" s="67"/>
      <c r="K151" s="67"/>
      <c r="L151" s="67"/>
      <c r="M151" s="68"/>
      <c r="O151" s="29"/>
      <c r="P151" s="535">
        <v>4</v>
      </c>
      <c r="Q151" s="136"/>
      <c r="R151" s="138" t="str">
        <f t="shared" si="20"/>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0"/>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0"/>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0"/>
        <v/>
      </c>
      <c r="Y154" s="31"/>
      <c r="AA154"/>
      <c r="AB154"/>
      <c r="AC154"/>
      <c r="AD154"/>
    </row>
    <row r="155" spans="1:30" ht="14.1" customHeight="1">
      <c r="A155" s="16">
        <v>11</v>
      </c>
      <c r="B155" s="66"/>
      <c r="C155" s="330">
        <v>1</v>
      </c>
      <c r="D155" s="303" t="str">
        <f t="shared" ref="D155:E162" si="21">IF(Q147="","",Q147)</f>
        <v/>
      </c>
      <c r="E155" s="331" t="str">
        <f t="shared" si="21"/>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1"/>
        <v/>
      </c>
      <c r="E156" s="331" t="str">
        <f t="shared" si="21"/>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1"/>
        <v/>
      </c>
      <c r="E157" s="331" t="str">
        <f t="shared" si="21"/>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1"/>
        <v/>
      </c>
      <c r="E158" s="331" t="str">
        <f t="shared" si="21"/>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1"/>
        <v/>
      </c>
      <c r="E159" s="331" t="str">
        <f t="shared" si="21"/>
        <v/>
      </c>
      <c r="F159" s="67"/>
      <c r="G159" s="67"/>
      <c r="H159" s="67"/>
      <c r="I159" s="67"/>
      <c r="J159" s="67"/>
      <c r="K159" s="67"/>
      <c r="L159" s="67"/>
      <c r="M159" s="68"/>
      <c r="O159" s="137" t="s">
        <v>214</v>
      </c>
      <c r="Y159" s="31"/>
    </row>
    <row r="160" spans="1:30" ht="14.1" customHeight="1">
      <c r="A160" s="16">
        <v>16</v>
      </c>
      <c r="B160" s="66"/>
      <c r="C160" s="330">
        <v>4</v>
      </c>
      <c r="D160" s="303" t="str">
        <f t="shared" si="21"/>
        <v/>
      </c>
      <c r="E160" s="331" t="str">
        <f t="shared" si="21"/>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1"/>
        <v/>
      </c>
      <c r="E161" s="331" t="str">
        <f t="shared" si="21"/>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1"/>
        <v/>
      </c>
      <c r="E162" s="380" t="str">
        <f t="shared" si="21"/>
        <v/>
      </c>
      <c r="F162" s="67"/>
      <c r="G162" s="67"/>
      <c r="H162" s="67"/>
      <c r="I162" s="67"/>
      <c r="J162" s="67"/>
      <c r="K162" s="67"/>
      <c r="L162" s="67"/>
      <c r="M162" s="68"/>
      <c r="O162" s="29"/>
      <c r="P162" s="34" t="s">
        <v>778</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2">IF(Q160="","",Q160)</f>
        <v/>
      </c>
      <c r="E165" s="371" t="str">
        <f t="shared" si="22"/>
        <v/>
      </c>
      <c r="F165" s="372" t="str">
        <f t="shared" si="22"/>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2"/>
        <v/>
      </c>
      <c r="E166" s="15" t="str">
        <f t="shared" si="22"/>
        <v/>
      </c>
      <c r="F166" s="374" t="str">
        <f t="shared" si="22"/>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778</v>
      </c>
      <c r="D167" s="373" t="str">
        <f t="shared" si="22"/>
        <v/>
      </c>
      <c r="E167" s="15" t="str">
        <f t="shared" si="22"/>
        <v/>
      </c>
      <c r="F167" s="374" t="str">
        <f t="shared" si="22"/>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3">IF(Q163="","",Q163)</f>
        <v/>
      </c>
      <c r="E169" s="15" t="str">
        <f t="shared" si="23"/>
        <v/>
      </c>
      <c r="F169" s="374" t="str">
        <f t="shared" si="23"/>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3"/>
        <v/>
      </c>
      <c r="E170" s="15" t="str">
        <f t="shared" si="23"/>
        <v/>
      </c>
      <c r="F170" s="374" t="str">
        <f t="shared" si="23"/>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3"/>
        <v/>
      </c>
      <c r="E171" s="15" t="str">
        <f t="shared" si="23"/>
        <v/>
      </c>
      <c r="F171" s="374" t="str">
        <f t="shared" si="23"/>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3"/>
        <v/>
      </c>
      <c r="E172" s="376" t="str">
        <f t="shared" si="23"/>
        <v/>
      </c>
      <c r="F172" s="377" t="str">
        <f t="shared" si="23"/>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42" t="s">
        <v>225</v>
      </c>
      <c r="Q173" s="942"/>
      <c r="R173" s="942"/>
      <c r="S173" s="942"/>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42" t="s">
        <v>225</v>
      </c>
      <c r="E179" s="942"/>
      <c r="F179" s="942"/>
      <c r="G179" s="942"/>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35" t="s">
        <v>237</v>
      </c>
      <c r="R182" s="935"/>
      <c r="S182" s="935"/>
      <c r="T182" s="4"/>
      <c r="U182" s="935" t="s">
        <v>237</v>
      </c>
      <c r="V182" s="935"/>
      <c r="W182" s="935"/>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39" t="s">
        <v>237</v>
      </c>
      <c r="E186" s="940"/>
      <c r="F186" s="941"/>
      <c r="G186" s="160"/>
      <c r="H186" s="939" t="s">
        <v>237</v>
      </c>
      <c r="I186" s="940"/>
      <c r="J186" s="941"/>
      <c r="K186" s="939" t="s">
        <v>237</v>
      </c>
      <c r="L186" s="940"/>
      <c r="M186" s="943"/>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4">IF(R184="","",R184)</f>
        <v/>
      </c>
      <c r="F188" s="342" t="str">
        <f t="shared" si="24"/>
        <v/>
      </c>
      <c r="G188" s="340" t="s">
        <v>241</v>
      </c>
      <c r="H188" s="332" t="str">
        <f t="shared" ref="H188:J193" si="25">IF(Q196="","",Q196)</f>
        <v/>
      </c>
      <c r="I188" s="329" t="str">
        <f t="shared" si="25"/>
        <v/>
      </c>
      <c r="J188" s="333" t="str">
        <f t="shared" si="25"/>
        <v/>
      </c>
      <c r="K188" s="337" t="str">
        <f t="shared" ref="K188:M193" si="26">IF(U196="","",U196)</f>
        <v/>
      </c>
      <c r="L188" s="328" t="str">
        <f t="shared" si="26"/>
        <v/>
      </c>
      <c r="M188" s="479" t="str">
        <f t="shared" si="26"/>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7">IF(Q185="","",Q185)</f>
        <v/>
      </c>
      <c r="E189" s="303" t="str">
        <f t="shared" si="27"/>
        <v/>
      </c>
      <c r="F189" s="342" t="str">
        <f t="shared" si="27"/>
        <v/>
      </c>
      <c r="G189" s="340" t="s">
        <v>242</v>
      </c>
      <c r="H189" s="332" t="str">
        <f t="shared" si="25"/>
        <v/>
      </c>
      <c r="I189" s="329" t="str">
        <f t="shared" si="25"/>
        <v/>
      </c>
      <c r="J189" s="333" t="str">
        <f t="shared" si="25"/>
        <v/>
      </c>
      <c r="K189" s="337" t="str">
        <f t="shared" si="26"/>
        <v/>
      </c>
      <c r="L189" s="328" t="str">
        <f t="shared" si="26"/>
        <v/>
      </c>
      <c r="M189" s="479" t="str">
        <f t="shared" si="26"/>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7"/>
        <v/>
      </c>
      <c r="E190" s="303" t="str">
        <f t="shared" si="27"/>
        <v/>
      </c>
      <c r="F190" s="342" t="str">
        <f t="shared" si="27"/>
        <v/>
      </c>
      <c r="G190" s="340" t="s">
        <v>243</v>
      </c>
      <c r="H190" s="332" t="str">
        <f t="shared" si="25"/>
        <v/>
      </c>
      <c r="I190" s="329" t="str">
        <f t="shared" si="25"/>
        <v/>
      </c>
      <c r="J190" s="333" t="str">
        <f t="shared" si="25"/>
        <v/>
      </c>
      <c r="K190" s="337" t="str">
        <f t="shared" si="26"/>
        <v/>
      </c>
      <c r="L190" s="328" t="str">
        <f t="shared" si="26"/>
        <v/>
      </c>
      <c r="M190" s="479" t="str">
        <f t="shared" si="26"/>
        <v/>
      </c>
      <c r="O190" s="29"/>
      <c r="P190" s="112" t="s">
        <v>201</v>
      </c>
      <c r="Q190" s="26" t="s">
        <v>619</v>
      </c>
      <c r="R190" s="4"/>
      <c r="X190" s="4"/>
      <c r="Y190" s="31"/>
    </row>
    <row r="191" spans="1:25" ht="14.1" customHeight="1" thickBot="1">
      <c r="A191" s="16">
        <v>47</v>
      </c>
      <c r="B191" s="66"/>
      <c r="C191" s="160" t="s">
        <v>244</v>
      </c>
      <c r="D191" s="343" t="str">
        <f t="shared" si="27"/>
        <v/>
      </c>
      <c r="E191" s="344" t="str">
        <f t="shared" si="27"/>
        <v/>
      </c>
      <c r="F191" s="345" t="str">
        <f t="shared" si="27"/>
        <v/>
      </c>
      <c r="G191" s="340" t="s">
        <v>244</v>
      </c>
      <c r="H191" s="334" t="str">
        <f t="shared" si="25"/>
        <v/>
      </c>
      <c r="I191" s="335" t="str">
        <f t="shared" si="25"/>
        <v/>
      </c>
      <c r="J191" s="336" t="str">
        <f t="shared" si="25"/>
        <v/>
      </c>
      <c r="K191" s="338" t="str">
        <f t="shared" si="26"/>
        <v/>
      </c>
      <c r="L191" s="339" t="str">
        <f t="shared" si="26"/>
        <v/>
      </c>
      <c r="M191" s="480" t="str">
        <f t="shared" si="26"/>
        <v/>
      </c>
      <c r="O191" s="29"/>
      <c r="P191" s="26"/>
      <c r="Q191" s="26" t="s">
        <v>620</v>
      </c>
      <c r="R191" s="4"/>
      <c r="S191" s="4"/>
      <c r="T191" s="4"/>
      <c r="U191" s="4"/>
      <c r="V191" s="4"/>
      <c r="W191" s="4"/>
      <c r="X191" s="4"/>
      <c r="Y191" s="31"/>
    </row>
    <row r="192" spans="1:25" ht="14.1" customHeight="1">
      <c r="A192" s="16">
        <v>48</v>
      </c>
      <c r="B192" s="66"/>
      <c r="C192" s="160" t="s">
        <v>245</v>
      </c>
      <c r="D192" s="351" t="str">
        <f t="shared" si="27"/>
        <v/>
      </c>
      <c r="E192" s="352" t="str">
        <f t="shared" si="27"/>
        <v/>
      </c>
      <c r="F192" s="353" t="str">
        <f t="shared" si="27"/>
        <v/>
      </c>
      <c r="G192" s="340" t="s">
        <v>254</v>
      </c>
      <c r="H192" s="357" t="str">
        <f t="shared" si="25"/>
        <v/>
      </c>
      <c r="I192" s="358" t="str">
        <f t="shared" si="25"/>
        <v/>
      </c>
      <c r="J192" s="359" t="str">
        <f t="shared" si="25"/>
        <v/>
      </c>
      <c r="K192" s="354" t="str">
        <f t="shared" si="26"/>
        <v/>
      </c>
      <c r="L192" s="355" t="str">
        <f t="shared" si="26"/>
        <v/>
      </c>
      <c r="M192" s="481" t="str">
        <f t="shared" si="26"/>
        <v/>
      </c>
      <c r="O192" s="29"/>
      <c r="P192" s="4"/>
      <c r="Q192" s="4"/>
      <c r="R192" s="4"/>
      <c r="S192" s="4"/>
      <c r="T192" s="4"/>
      <c r="U192" s="4"/>
      <c r="V192" s="4"/>
      <c r="W192" s="4"/>
      <c r="Y192" s="31"/>
    </row>
    <row r="193" spans="1:29" ht="14.1" customHeight="1" thickBot="1">
      <c r="A193" s="16">
        <v>49</v>
      </c>
      <c r="B193" s="66"/>
      <c r="C193" s="160" t="s">
        <v>246</v>
      </c>
      <c r="D193" s="343" t="str">
        <f t="shared" si="27"/>
        <v/>
      </c>
      <c r="E193" s="344" t="str">
        <f t="shared" si="27"/>
        <v/>
      </c>
      <c r="F193" s="345" t="str">
        <f t="shared" si="27"/>
        <v/>
      </c>
      <c r="G193" s="340" t="s">
        <v>255</v>
      </c>
      <c r="H193" s="334" t="str">
        <f t="shared" si="25"/>
        <v/>
      </c>
      <c r="I193" s="335" t="str">
        <f t="shared" si="25"/>
        <v/>
      </c>
      <c r="J193" s="336" t="str">
        <f t="shared" si="25"/>
        <v/>
      </c>
      <c r="K193" s="338" t="str">
        <f t="shared" si="26"/>
        <v/>
      </c>
      <c r="L193" s="339" t="str">
        <f t="shared" si="26"/>
        <v/>
      </c>
      <c r="M193" s="480" t="str">
        <f t="shared" si="26"/>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515</v>
      </c>
      <c r="J194" s="67"/>
      <c r="K194" s="67"/>
      <c r="L194" s="67"/>
      <c r="M194" s="68"/>
      <c r="O194" s="159"/>
      <c r="P194" s="67"/>
      <c r="Q194" s="935" t="s">
        <v>237</v>
      </c>
      <c r="R194" s="935"/>
      <c r="S194" s="935"/>
      <c r="T194" s="4"/>
      <c r="U194" s="935" t="s">
        <v>237</v>
      </c>
      <c r="V194" s="935"/>
      <c r="W194" s="935"/>
      <c r="X194" s="4"/>
      <c r="Y194" s="31"/>
    </row>
    <row r="195" spans="1:29" ht="14.1" customHeight="1" thickBot="1">
      <c r="A195" s="16">
        <v>51</v>
      </c>
      <c r="B195" s="66"/>
      <c r="C195" s="160" t="s">
        <v>241</v>
      </c>
      <c r="D195" s="346" t="str">
        <f>IF(U184="","",U184)</f>
        <v/>
      </c>
      <c r="E195" s="347" t="str">
        <f t="shared" ref="E195:F200" si="28">IF(V184="","",V184)</f>
        <v/>
      </c>
      <c r="F195" s="348" t="str">
        <f t="shared" si="28"/>
        <v/>
      </c>
      <c r="G195" s="67"/>
      <c r="H195" s="327" t="str">
        <f>IF(OR(H188="",K188=""),"",IF(MAX(H188:M191)&gt;13,"Fail","Pass"))</f>
        <v/>
      </c>
      <c r="I195" s="67" t="s">
        <v>516</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29">IF(U185="","",U185)</f>
        <v/>
      </c>
      <c r="E196" s="328" t="str">
        <f t="shared" si="28"/>
        <v/>
      </c>
      <c r="F196" s="349" t="str">
        <f t="shared" si="28"/>
        <v/>
      </c>
      <c r="G196" s="67"/>
      <c r="H196" s="327" t="str">
        <f>IF(OR(H192="",K192=""),"",IF(OR(MAX(H192:M192)&gt;6.5,MAX(H193:M193)&gt;5),"Fail","Pass"))</f>
        <v/>
      </c>
      <c r="I196" s="67" t="s">
        <v>517</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29"/>
        <v/>
      </c>
      <c r="E197" s="328" t="str">
        <f t="shared" si="28"/>
        <v/>
      </c>
      <c r="F197" s="349" t="str">
        <f t="shared" si="28"/>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29"/>
        <v/>
      </c>
      <c r="E198" s="339" t="str">
        <f t="shared" si="28"/>
        <v/>
      </c>
      <c r="F198" s="350" t="str">
        <f t="shared" si="28"/>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29"/>
        <v/>
      </c>
      <c r="E199" s="355" t="str">
        <f t="shared" si="28"/>
        <v/>
      </c>
      <c r="F199" s="356" t="str">
        <f t="shared" si="28"/>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29"/>
        <v/>
      </c>
      <c r="E200" s="339" t="str">
        <f t="shared" si="28"/>
        <v/>
      </c>
      <c r="F200" s="350" t="str">
        <f t="shared" si="28"/>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623</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4" t="s">
        <v>777</v>
      </c>
      <c r="I202" s="365"/>
      <c r="J202" s="365"/>
      <c r="K202" s="365"/>
      <c r="L202" s="365"/>
      <c r="M202" s="366"/>
      <c r="O202" s="159"/>
      <c r="P202" s="112" t="s">
        <v>201</v>
      </c>
      <c r="Q202" s="26" t="s">
        <v>623</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621</v>
      </c>
      <c r="R203" s="4"/>
      <c r="Y203" s="31"/>
    </row>
    <row r="204" spans="1:29" ht="14.1" customHeight="1" thickBot="1">
      <c r="A204" s="16">
        <v>60</v>
      </c>
      <c r="B204" s="66"/>
      <c r="C204" s="160" t="s">
        <v>50</v>
      </c>
      <c r="D204" s="381" t="str">
        <f t="shared" ref="D204:E207" si="30">IF(Q207="","",Q207)</f>
        <v/>
      </c>
      <c r="E204" s="382" t="str">
        <f t="shared" si="30"/>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0"/>
        <v/>
      </c>
      <c r="E205" s="384" t="str">
        <f t="shared" si="30"/>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0"/>
        <v/>
      </c>
      <c r="E206" s="384" t="str">
        <f t="shared" si="30"/>
        <v/>
      </c>
      <c r="F206" s="67"/>
      <c r="G206" s="3"/>
      <c r="H206" s="190"/>
      <c r="I206" s="67"/>
      <c r="J206" s="67"/>
      <c r="K206" s="67"/>
      <c r="L206" s="67"/>
      <c r="M206" s="68"/>
      <c r="O206" s="137" t="s">
        <v>258</v>
      </c>
      <c r="Y206" s="31"/>
    </row>
    <row r="207" spans="1:29" ht="14.1" customHeight="1" thickBot="1">
      <c r="A207" s="16">
        <v>63</v>
      </c>
      <c r="B207" s="66"/>
      <c r="C207" s="160" t="s">
        <v>260</v>
      </c>
      <c r="D207" s="385" t="str">
        <f t="shared" si="30"/>
        <v/>
      </c>
      <c r="E207" s="386" t="str">
        <f t="shared" si="30"/>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1">IF(P218="","",P218)</f>
        <v>2</v>
      </c>
      <c r="D223" s="387" t="str">
        <f t="shared" si="31"/>
        <v/>
      </c>
      <c r="E223" s="387" t="str">
        <f t="shared" si="31"/>
        <v/>
      </c>
      <c r="F223" s="387" t="str">
        <f t="shared" si="31"/>
        <v/>
      </c>
      <c r="G223" s="387" t="str">
        <f t="shared" si="31"/>
        <v/>
      </c>
      <c r="H223" s="388" t="str">
        <f t="shared" si="31"/>
        <v/>
      </c>
      <c r="I223" s="326"/>
      <c r="J223" s="160" t="s">
        <v>269</v>
      </c>
      <c r="K223" s="296" t="str">
        <f>IF(X218="","",X218)</f>
        <v/>
      </c>
      <c r="L223" s="67"/>
      <c r="M223" s="68"/>
      <c r="O223" s="29"/>
      <c r="S223" s="4"/>
      <c r="T223" s="4"/>
      <c r="W223" s="4"/>
      <c r="Y223" s="31"/>
    </row>
    <row r="224" spans="1:29" ht="14.1" customHeight="1">
      <c r="A224" s="16">
        <v>8</v>
      </c>
      <c r="B224" s="66"/>
      <c r="C224" s="383">
        <f t="shared" si="31"/>
        <v>4</v>
      </c>
      <c r="D224" s="10" t="str">
        <f t="shared" si="31"/>
        <v/>
      </c>
      <c r="E224" s="10" t="str">
        <f t="shared" si="31"/>
        <v/>
      </c>
      <c r="F224" s="10" t="str">
        <f t="shared" si="31"/>
        <v/>
      </c>
      <c r="G224" s="10" t="str">
        <f t="shared" si="31"/>
        <v/>
      </c>
      <c r="H224" s="389" t="str">
        <f t="shared" si="31"/>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1"/>
        <v>6</v>
      </c>
      <c r="D225" s="390" t="str">
        <f t="shared" si="31"/>
        <v/>
      </c>
      <c r="E225" s="674" t="str">
        <f t="shared" si="31"/>
        <v/>
      </c>
      <c r="F225" s="674" t="str">
        <f t="shared" si="31"/>
        <v/>
      </c>
      <c r="G225" s="674" t="str">
        <f t="shared" si="31"/>
        <v/>
      </c>
      <c r="H225" s="675" t="str">
        <f t="shared" si="31"/>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2">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2"/>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2"/>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2"/>
        <v/>
      </c>
      <c r="X236" s="209" t="str">
        <f>IF(OR(Q236="",$Q$237=""),"",ABS(Q236-$Q$237)/$Q$237)</f>
        <v/>
      </c>
      <c r="Y236" s="210" t="str">
        <f>IF(OR(T236="",$T$237=""),"",ABS(T236-$T$237)/$T$237)</f>
        <v/>
      </c>
      <c r="AA236" s="233"/>
    </row>
    <row r="237" spans="1:27" ht="14.1" customHeight="1" thickBot="1">
      <c r="A237" s="16">
        <v>21</v>
      </c>
      <c r="B237" s="66"/>
      <c r="C237" s="67"/>
      <c r="D237" s="416" t="str">
        <f t="shared" ref="D237:J244" si="33">IF(P232="","",P232)</f>
        <v/>
      </c>
      <c r="E237" s="417" t="str">
        <f t="shared" si="33"/>
        <v/>
      </c>
      <c r="F237" s="417" t="str">
        <f t="shared" si="33"/>
        <v/>
      </c>
      <c r="G237" s="417" t="str">
        <f t="shared" si="33"/>
        <v/>
      </c>
      <c r="H237" s="417" t="str">
        <f t="shared" si="33"/>
        <v/>
      </c>
      <c r="I237" s="417" t="str">
        <f t="shared" si="33"/>
        <v/>
      </c>
      <c r="J237" s="418" t="str">
        <f t="shared" si="33"/>
        <v/>
      </c>
      <c r="K237" s="407" t="str">
        <f t="shared" ref="K237:L243" si="34">IF(X232="","",X232)</f>
        <v/>
      </c>
      <c r="L237" s="412" t="str">
        <f t="shared" si="34"/>
        <v/>
      </c>
      <c r="M237" s="68"/>
      <c r="O237" s="159" t="s">
        <v>269</v>
      </c>
      <c r="P237" s="216" t="str">
        <f t="shared" ref="P237:V237" si="35">IF(P232="","",AVERAGE(P232:P236))</f>
        <v/>
      </c>
      <c r="Q237" s="207" t="str">
        <f t="shared" si="35"/>
        <v/>
      </c>
      <c r="R237" s="207" t="str">
        <f t="shared" si="35"/>
        <v/>
      </c>
      <c r="S237" s="207" t="str">
        <f t="shared" si="35"/>
        <v/>
      </c>
      <c r="T237" s="207" t="str">
        <f t="shared" si="35"/>
        <v/>
      </c>
      <c r="U237" s="208" t="str">
        <f t="shared" si="35"/>
        <v/>
      </c>
      <c r="V237" s="217" t="str">
        <f t="shared" si="35"/>
        <v/>
      </c>
      <c r="W237" s="34" t="s">
        <v>289</v>
      </c>
      <c r="X237" s="197" t="str">
        <f>IF(X232="","",MAX(X232:X236))</f>
        <v/>
      </c>
      <c r="Y237" s="197" t="str">
        <f>IF(Y232="","",MAX(Y232:Y236))</f>
        <v/>
      </c>
      <c r="AA237" s="233"/>
    </row>
    <row r="238" spans="1:27" ht="14.1" customHeight="1" thickBot="1">
      <c r="A238" s="16">
        <v>22</v>
      </c>
      <c r="B238" s="66"/>
      <c r="C238" s="67"/>
      <c r="D238" s="394" t="str">
        <f t="shared" si="33"/>
        <v/>
      </c>
      <c r="E238" s="392" t="str">
        <f t="shared" si="33"/>
        <v/>
      </c>
      <c r="F238" s="392" t="str">
        <f t="shared" si="33"/>
        <v/>
      </c>
      <c r="G238" s="392" t="str">
        <f t="shared" si="33"/>
        <v/>
      </c>
      <c r="H238" s="392" t="str">
        <f t="shared" si="33"/>
        <v/>
      </c>
      <c r="I238" s="392" t="str">
        <f t="shared" si="33"/>
        <v/>
      </c>
      <c r="J238" s="395" t="str">
        <f t="shared" si="33"/>
        <v/>
      </c>
      <c r="K238" s="407" t="str">
        <f t="shared" si="34"/>
        <v/>
      </c>
      <c r="L238" s="412" t="str">
        <f t="shared" si="34"/>
        <v/>
      </c>
      <c r="M238" s="68"/>
      <c r="O238" s="159" t="s">
        <v>270</v>
      </c>
      <c r="P238" s="219" t="str">
        <f>IF(P232="","",STDEV(P232:P236))</f>
        <v/>
      </c>
      <c r="Q238" s="69" t="str">
        <f t="shared" ref="Q238:V238" si="36">IF(Q232="","",STDEV(Q232:Q236))</f>
        <v/>
      </c>
      <c r="R238" s="69" t="str">
        <f t="shared" si="36"/>
        <v/>
      </c>
      <c r="S238" s="69" t="str">
        <f t="shared" si="36"/>
        <v/>
      </c>
      <c r="T238" s="69" t="str">
        <f t="shared" si="36"/>
        <v/>
      </c>
      <c r="U238" s="70" t="str">
        <f t="shared" si="36"/>
        <v/>
      </c>
      <c r="V238" s="220" t="str">
        <f t="shared" si="36"/>
        <v/>
      </c>
      <c r="X238" s="142" t="str">
        <f>IF(X237="","",IF(X237&lt;=0.15,"Pass","Fail"))</f>
        <v/>
      </c>
      <c r="Y238" s="142" t="str">
        <f>IF(Y237="","",IF(Y237&lt;=0.15,"Pass","Fail"))</f>
        <v/>
      </c>
      <c r="AA238" s="233"/>
    </row>
    <row r="239" spans="1:27" ht="14.1" customHeight="1" thickBot="1">
      <c r="A239" s="16">
        <v>23</v>
      </c>
      <c r="B239" s="66"/>
      <c r="C239" s="67"/>
      <c r="D239" s="394" t="str">
        <f t="shared" si="33"/>
        <v/>
      </c>
      <c r="E239" s="392" t="str">
        <f t="shared" si="33"/>
        <v/>
      </c>
      <c r="F239" s="392" t="str">
        <f t="shared" si="33"/>
        <v/>
      </c>
      <c r="G239" s="392" t="str">
        <f t="shared" si="33"/>
        <v/>
      </c>
      <c r="H239" s="392" t="str">
        <f t="shared" si="33"/>
        <v/>
      </c>
      <c r="I239" s="392" t="str">
        <f t="shared" si="33"/>
        <v/>
      </c>
      <c r="J239" s="395" t="str">
        <f t="shared" si="33"/>
        <v/>
      </c>
      <c r="K239" s="407" t="str">
        <f t="shared" si="34"/>
        <v/>
      </c>
      <c r="L239" s="412" t="str">
        <f t="shared" si="34"/>
        <v/>
      </c>
      <c r="M239" s="68"/>
      <c r="O239" s="159" t="s">
        <v>271</v>
      </c>
      <c r="P239" s="221" t="str">
        <f t="shared" ref="P239:V239" si="37">IF(OR(P237="",P238=""),"",P238/P237)</f>
        <v/>
      </c>
      <c r="Q239" s="222" t="str">
        <f t="shared" si="37"/>
        <v/>
      </c>
      <c r="R239" s="222" t="str">
        <f t="shared" si="37"/>
        <v/>
      </c>
      <c r="S239" s="222" t="str">
        <f t="shared" si="37"/>
        <v/>
      </c>
      <c r="T239" s="222" t="str">
        <f t="shared" si="37"/>
        <v/>
      </c>
      <c r="U239" s="222" t="str">
        <f t="shared" si="37"/>
        <v/>
      </c>
      <c r="V239" s="223" t="str">
        <f t="shared" si="37"/>
        <v/>
      </c>
      <c r="X239" s="684"/>
      <c r="Y239" s="206"/>
      <c r="AA239" s="233"/>
    </row>
    <row r="240" spans="1:27" ht="14.1" customHeight="1" thickBot="1">
      <c r="A240" s="16">
        <v>24</v>
      </c>
      <c r="B240" s="66"/>
      <c r="C240" s="67"/>
      <c r="D240" s="394" t="str">
        <f t="shared" si="33"/>
        <v/>
      </c>
      <c r="E240" s="392" t="str">
        <f t="shared" si="33"/>
        <v/>
      </c>
      <c r="F240" s="392" t="str">
        <f t="shared" si="33"/>
        <v/>
      </c>
      <c r="G240" s="392" t="str">
        <f t="shared" si="33"/>
        <v/>
      </c>
      <c r="H240" s="392" t="str">
        <f t="shared" si="33"/>
        <v/>
      </c>
      <c r="I240" s="392" t="str">
        <f t="shared" si="33"/>
        <v/>
      </c>
      <c r="J240" s="395" t="str">
        <f t="shared" si="33"/>
        <v/>
      </c>
      <c r="K240" s="407" t="str">
        <f t="shared" si="34"/>
        <v/>
      </c>
      <c r="L240" s="412" t="str">
        <f t="shared" si="34"/>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3"/>
        <v/>
      </c>
      <c r="E241" s="397" t="str">
        <f t="shared" si="33"/>
        <v/>
      </c>
      <c r="F241" s="397" t="str">
        <f t="shared" si="33"/>
        <v/>
      </c>
      <c r="G241" s="397" t="str">
        <f t="shared" si="33"/>
        <v/>
      </c>
      <c r="H241" s="397" t="str">
        <f t="shared" si="33"/>
        <v/>
      </c>
      <c r="I241" s="397" t="str">
        <f t="shared" si="33"/>
        <v/>
      </c>
      <c r="J241" s="398" t="str">
        <f t="shared" si="33"/>
        <v/>
      </c>
      <c r="K241" s="408" t="str">
        <f t="shared" si="34"/>
        <v/>
      </c>
      <c r="L241" s="424" t="str">
        <f t="shared" si="34"/>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3"/>
        <v/>
      </c>
      <c r="E242" s="400" t="str">
        <f t="shared" si="33"/>
        <v/>
      </c>
      <c r="F242" s="400" t="str">
        <f t="shared" si="33"/>
        <v/>
      </c>
      <c r="G242" s="400" t="str">
        <f t="shared" si="33"/>
        <v/>
      </c>
      <c r="H242" s="400" t="str">
        <f t="shared" si="33"/>
        <v/>
      </c>
      <c r="I242" s="400" t="str">
        <f t="shared" si="33"/>
        <v/>
      </c>
      <c r="J242" s="401" t="str">
        <f t="shared" si="33"/>
        <v/>
      </c>
      <c r="K242" s="409" t="str">
        <f t="shared" si="34"/>
        <v/>
      </c>
      <c r="L242" s="409" t="str">
        <f t="shared" si="34"/>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3"/>
        <v/>
      </c>
      <c r="E243" s="392" t="str">
        <f t="shared" si="33"/>
        <v/>
      </c>
      <c r="F243" s="392" t="str">
        <f t="shared" si="33"/>
        <v/>
      </c>
      <c r="G243" s="392" t="str">
        <f t="shared" si="33"/>
        <v/>
      </c>
      <c r="H243" s="392" t="str">
        <f t="shared" si="33"/>
        <v/>
      </c>
      <c r="I243" s="392" t="str">
        <f t="shared" si="33"/>
        <v/>
      </c>
      <c r="J243" s="395" t="str">
        <f t="shared" si="33"/>
        <v/>
      </c>
      <c r="K243" s="409" t="str">
        <f t="shared" si="34"/>
        <v/>
      </c>
      <c r="L243" s="409" t="str">
        <f t="shared" si="34"/>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3"/>
        <v/>
      </c>
      <c r="E244" s="403" t="str">
        <f t="shared" si="33"/>
        <v/>
      </c>
      <c r="F244" s="403" t="str">
        <f t="shared" si="33"/>
        <v/>
      </c>
      <c r="G244" s="403" t="str">
        <f t="shared" si="33"/>
        <v/>
      </c>
      <c r="H244" s="403" t="str">
        <f t="shared" si="33"/>
        <v/>
      </c>
      <c r="I244" s="403" t="str">
        <f t="shared" si="33"/>
        <v/>
      </c>
      <c r="J244" s="404" t="str">
        <f t="shared" si="33"/>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8">R160&amp;"/"&amp;R161</f>
        <v>/</v>
      </c>
      <c r="S245" s="230" t="str">
        <f t="shared" si="38"/>
        <v>/</v>
      </c>
      <c r="T245" s="4"/>
      <c r="U245" s="935" t="s">
        <v>293</v>
      </c>
      <c r="V245" s="935"/>
      <c r="W245" s="935"/>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39">IF(R162="","",R162)</f>
        <v/>
      </c>
      <c r="S246" s="10" t="str">
        <f t="shared" si="39"/>
        <v/>
      </c>
      <c r="T246" s="4"/>
      <c r="U246" s="230" t="str">
        <f>IF(Q245="","",Q245)</f>
        <v>/</v>
      </c>
      <c r="V246" s="230" t="str">
        <f t="shared" ref="V246:W246" si="40">IF(R245="","",R245)</f>
        <v>/</v>
      </c>
      <c r="W246" s="230" t="str">
        <f t="shared" si="40"/>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1">IF(R163="","",R163)</f>
        <v/>
      </c>
      <c r="S247" s="526" t="str">
        <f t="shared" si="41"/>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2">IF(Q249="","",ABS(Q249-Q$253)/Q$253)</f>
        <v/>
      </c>
      <c r="V248" s="179" t="str">
        <f t="shared" ref="V248:V251" si="43">IF(R249="","",ABS(R249-R$253)/R$253)</f>
        <v/>
      </c>
      <c r="W248" s="179" t="str">
        <f t="shared" ref="W248:W251" si="44">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2"/>
        <v/>
      </c>
      <c r="V249" s="179" t="str">
        <f t="shared" si="43"/>
        <v/>
      </c>
      <c r="W249" s="179" t="str">
        <f t="shared" si="44"/>
        <v/>
      </c>
      <c r="X249" s="4"/>
      <c r="Y249" s="231"/>
    </row>
    <row r="250" spans="1:27" ht="14.1" customHeight="1">
      <c r="A250" s="16">
        <v>34</v>
      </c>
      <c r="B250" s="66"/>
      <c r="C250" s="413" t="s">
        <v>69</v>
      </c>
      <c r="D250" s="410" t="str">
        <f t="shared" ref="D250:D251" si="45">IF(Q245="","",Q245)</f>
        <v>/</v>
      </c>
      <c r="E250" s="410" t="str">
        <f t="shared" ref="E250:E251" si="46">IF(R245="","",R245)</f>
        <v>/</v>
      </c>
      <c r="F250" s="411" t="str">
        <f t="shared" ref="F250:F251" si="47">IF(S245="","",S245)</f>
        <v>/</v>
      </c>
      <c r="G250" s="67"/>
      <c r="H250" s="939" t="s">
        <v>293</v>
      </c>
      <c r="I250" s="940"/>
      <c r="J250" s="941"/>
      <c r="K250" s="67"/>
      <c r="L250" s="67"/>
      <c r="M250" s="68"/>
      <c r="O250" s="184"/>
      <c r="P250" s="232" t="s">
        <v>297</v>
      </c>
      <c r="Q250" s="665"/>
      <c r="R250" s="665"/>
      <c r="S250" s="665"/>
      <c r="T250" s="4"/>
      <c r="U250" s="179" t="str">
        <f t="shared" si="42"/>
        <v/>
      </c>
      <c r="V250" s="179" t="str">
        <f t="shared" si="43"/>
        <v/>
      </c>
      <c r="W250" s="179" t="str">
        <f t="shared" si="44"/>
        <v/>
      </c>
      <c r="X250" s="4"/>
      <c r="Y250" s="231"/>
    </row>
    <row r="251" spans="1:27" ht="14.1" customHeight="1">
      <c r="A251" s="16">
        <v>35</v>
      </c>
      <c r="B251" s="66"/>
      <c r="C251" s="414" t="s">
        <v>266</v>
      </c>
      <c r="D251" s="289" t="str">
        <f t="shared" si="45"/>
        <v/>
      </c>
      <c r="E251" s="289" t="str">
        <f t="shared" si="46"/>
        <v/>
      </c>
      <c r="F251" s="331" t="str">
        <f t="shared" si="47"/>
        <v/>
      </c>
      <c r="G251" s="67"/>
      <c r="H251" s="330" t="str">
        <f t="shared" ref="H251" si="48">IF(U246="","",U246)</f>
        <v>/</v>
      </c>
      <c r="I251" s="289" t="str">
        <f t="shared" ref="I251" si="49">IF(V246="","",V246)</f>
        <v>/</v>
      </c>
      <c r="J251" s="331" t="str">
        <f t="shared" ref="J251" si="50">IF(W246="","",W246)</f>
        <v>/</v>
      </c>
      <c r="K251" s="67"/>
      <c r="L251" s="67"/>
      <c r="M251" s="68"/>
      <c r="O251" s="184"/>
      <c r="P251" s="232" t="s">
        <v>299</v>
      </c>
      <c r="Q251" s="665"/>
      <c r="R251" s="665"/>
      <c r="S251" s="665"/>
      <c r="T251" s="4"/>
      <c r="U251" s="179" t="str">
        <f t="shared" si="42"/>
        <v/>
      </c>
      <c r="V251" s="179" t="str">
        <f t="shared" si="43"/>
        <v/>
      </c>
      <c r="W251" s="179" t="str">
        <f t="shared" si="44"/>
        <v/>
      </c>
      <c r="X251" s="4"/>
      <c r="Y251" s="231"/>
    </row>
    <row r="252" spans="1:27" ht="14.1" customHeight="1">
      <c r="A252" s="16">
        <v>36</v>
      </c>
      <c r="B252" s="66"/>
      <c r="C252" s="414" t="s">
        <v>70</v>
      </c>
      <c r="D252" s="289" t="str">
        <f t="shared" ref="D252:D260" si="51">IF(Q247="","",Q247)</f>
        <v/>
      </c>
      <c r="E252" s="289" t="str">
        <f t="shared" ref="E252:E260" si="52">IF(R247="","",R247)</f>
        <v/>
      </c>
      <c r="F252" s="331" t="str">
        <f t="shared" ref="F252:F260" si="53">IF(S247="","",S247)</f>
        <v/>
      </c>
      <c r="G252" s="67"/>
      <c r="H252" s="781" t="str">
        <f t="shared" ref="H252:J256" si="54">IF(U247="","",U247)</f>
        <v/>
      </c>
      <c r="I252" s="782" t="str">
        <f t="shared" si="54"/>
        <v/>
      </c>
      <c r="J252" s="783" t="str">
        <f t="shared" si="54"/>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1"/>
        <v/>
      </c>
      <c r="E253" s="289" t="str">
        <f t="shared" si="52"/>
        <v/>
      </c>
      <c r="F253" s="331" t="str">
        <f t="shared" si="53"/>
        <v/>
      </c>
      <c r="G253" s="67"/>
      <c r="H253" s="781" t="str">
        <f t="shared" si="54"/>
        <v/>
      </c>
      <c r="I253" s="782" t="str">
        <f t="shared" si="54"/>
        <v/>
      </c>
      <c r="J253" s="783" t="str">
        <f t="shared" si="54"/>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1"/>
        <v/>
      </c>
      <c r="E254" s="289" t="str">
        <f t="shared" si="52"/>
        <v/>
      </c>
      <c r="F254" s="331" t="str">
        <f t="shared" si="53"/>
        <v/>
      </c>
      <c r="G254" s="67"/>
      <c r="H254" s="781" t="str">
        <f t="shared" si="54"/>
        <v/>
      </c>
      <c r="I254" s="782" t="str">
        <f t="shared" si="54"/>
        <v/>
      </c>
      <c r="J254" s="783" t="str">
        <f t="shared" si="54"/>
        <v/>
      </c>
      <c r="K254" s="67"/>
      <c r="L254" s="67"/>
      <c r="M254" s="68"/>
      <c r="O254" s="184"/>
      <c r="P254" s="232" t="s">
        <v>307</v>
      </c>
      <c r="Q254" s="794" t="str">
        <f>IF(U247="","",MAX(U247:U251))</f>
        <v/>
      </c>
      <c r="R254" s="794" t="str">
        <f t="shared" ref="R254:S254" si="55">IF(V247="","",MAX(V247:V251))</f>
        <v/>
      </c>
      <c r="S254" s="794" t="str">
        <f t="shared" si="55"/>
        <v/>
      </c>
      <c r="T254" s="4"/>
      <c r="U254" s="4"/>
      <c r="V254" s="4"/>
      <c r="W254" s="4"/>
      <c r="X254" s="4"/>
      <c r="Y254" s="231"/>
    </row>
    <row r="255" spans="1:27" ht="14.1" customHeight="1">
      <c r="A255" s="16">
        <v>39</v>
      </c>
      <c r="B255" s="66"/>
      <c r="C255" s="414" t="s">
        <v>297</v>
      </c>
      <c r="D255" s="392" t="str">
        <f t="shared" si="51"/>
        <v/>
      </c>
      <c r="E255" s="289" t="str">
        <f t="shared" si="52"/>
        <v/>
      </c>
      <c r="F255" s="331" t="str">
        <f t="shared" si="53"/>
        <v/>
      </c>
      <c r="G255" s="67"/>
      <c r="H255" s="781" t="str">
        <f t="shared" si="54"/>
        <v/>
      </c>
      <c r="I255" s="782" t="str">
        <f t="shared" si="54"/>
        <v/>
      </c>
      <c r="J255" s="783" t="str">
        <f t="shared" si="54"/>
        <v/>
      </c>
      <c r="K255" s="67"/>
      <c r="L255" s="67"/>
      <c r="M255" s="68"/>
      <c r="O255" s="184"/>
      <c r="Q255" s="2" t="str">
        <f>IF(Q254="","",IF(Q254&lt;=0.07,"Pass","Fail"))</f>
        <v/>
      </c>
      <c r="R255" s="2" t="str">
        <f t="shared" ref="R255:S255" si="56">IF(R254="","",IF(R254&lt;=0.07,"Pass","Fail"))</f>
        <v/>
      </c>
      <c r="S255" s="2" t="str">
        <f t="shared" si="56"/>
        <v/>
      </c>
      <c r="T255" s="4"/>
      <c r="U255" s="4"/>
      <c r="V255" s="4"/>
      <c r="W255" s="4"/>
      <c r="X255" s="4"/>
      <c r="Y255" s="231"/>
    </row>
    <row r="256" spans="1:27" ht="14.1" customHeight="1" thickBot="1">
      <c r="A256" s="16">
        <v>40</v>
      </c>
      <c r="B256" s="66"/>
      <c r="C256" s="414" t="s">
        <v>299</v>
      </c>
      <c r="D256" s="392" t="str">
        <f t="shared" si="51"/>
        <v/>
      </c>
      <c r="E256" s="289" t="str">
        <f t="shared" si="52"/>
        <v/>
      </c>
      <c r="F256" s="331" t="str">
        <f t="shared" si="53"/>
        <v/>
      </c>
      <c r="G256" s="67"/>
      <c r="H256" s="784" t="str">
        <f t="shared" si="54"/>
        <v/>
      </c>
      <c r="I256" s="785" t="str">
        <f t="shared" si="54"/>
        <v/>
      </c>
      <c r="J256" s="786" t="str">
        <f t="shared" si="54"/>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1"/>
        <v/>
      </c>
      <c r="E257" s="289" t="str">
        <f t="shared" si="52"/>
        <v/>
      </c>
      <c r="F257" s="331" t="str">
        <f t="shared" si="53"/>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1"/>
        <v/>
      </c>
      <c r="E258" s="289" t="str">
        <f t="shared" si="52"/>
        <v/>
      </c>
      <c r="F258" s="331" t="str">
        <f t="shared" si="53"/>
        <v/>
      </c>
      <c r="G258" s="67"/>
      <c r="H258" s="67"/>
      <c r="I258" s="67"/>
      <c r="J258" s="67"/>
      <c r="K258" s="67"/>
      <c r="L258" s="67"/>
      <c r="M258" s="68"/>
      <c r="O258" s="135" t="s">
        <v>547</v>
      </c>
      <c r="P258" s="22"/>
      <c r="Q258" s="22"/>
      <c r="R258" s="22"/>
      <c r="S258" s="22"/>
      <c r="T258" s="22"/>
      <c r="U258" s="22"/>
      <c r="V258" s="22"/>
      <c r="W258" s="22"/>
      <c r="X258" s="22"/>
      <c r="Y258" s="23"/>
    </row>
    <row r="259" spans="1:37" ht="14.1" customHeight="1" thickBot="1">
      <c r="A259" s="16">
        <v>43</v>
      </c>
      <c r="B259" s="66"/>
      <c r="C259" s="415" t="s">
        <v>307</v>
      </c>
      <c r="D259" s="403" t="str">
        <f t="shared" si="51"/>
        <v/>
      </c>
      <c r="E259" s="403" t="str">
        <f t="shared" si="52"/>
        <v/>
      </c>
      <c r="F259" s="404" t="str">
        <f t="shared" si="53"/>
        <v/>
      </c>
      <c r="G259" s="67"/>
      <c r="H259" s="67"/>
      <c r="I259" s="67"/>
      <c r="J259" s="67"/>
      <c r="K259" s="67"/>
      <c r="L259" s="67"/>
      <c r="M259" s="68"/>
      <c r="O259" s="29"/>
      <c r="P259" s="160" t="s">
        <v>295</v>
      </c>
      <c r="Q259" s="1" t="s">
        <v>767</v>
      </c>
      <c r="R259" s="67"/>
      <c r="S259" s="160" t="s">
        <v>171</v>
      </c>
      <c r="T259" s="136">
        <v>28</v>
      </c>
      <c r="U259" s="67"/>
      <c r="V259" s="325"/>
      <c r="W259" s="325"/>
      <c r="X259" s="67"/>
      <c r="Y259" s="31"/>
      <c r="AA259" s="4"/>
    </row>
    <row r="260" spans="1:37" ht="14.1" customHeight="1" thickBot="1">
      <c r="A260" s="16">
        <v>44</v>
      </c>
      <c r="B260" s="66"/>
      <c r="C260" s="67"/>
      <c r="D260" s="369" t="str">
        <f t="shared" si="51"/>
        <v/>
      </c>
      <c r="E260" s="369" t="str">
        <f t="shared" si="52"/>
        <v/>
      </c>
      <c r="F260" s="369" t="str">
        <f t="shared" si="53"/>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IF(Q263="","",($T$259*HLOOKUP($Q$260,Tables!$B$70:$D$72,2)+HLOOKUP(Sheet1!$Q$260,Tables!$B$70:$D$72,3))*Q263)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7">P233</f>
        <v>0</v>
      </c>
      <c r="R264" s="165">
        <f t="shared" ref="R264:R266" si="58">R233</f>
        <v>0</v>
      </c>
      <c r="S264" s="143"/>
      <c r="T264" s="294">
        <f>IF(Q264="","",Q264/$T$260)</f>
        <v>0</v>
      </c>
      <c r="U264" s="296" t="e">
        <f>IF(Q264="","",($T$259*HLOOKUP($Q$260,Tables!$B$70:$D$72,2)+HLOOKUP(Sheet1!$Q$260,Tables!$B$70:$D$72,3))*Q264)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7"/>
        <v>0</v>
      </c>
      <c r="R265" s="165">
        <f t="shared" si="58"/>
        <v>0</v>
      </c>
      <c r="S265" s="143"/>
      <c r="T265" s="294">
        <f>IF(Q265="","",Q265/$T$260)</f>
        <v>0</v>
      </c>
      <c r="U265" s="296" t="e">
        <f>IF(Q265="","",($T$259*HLOOKUP($Q$260,Tables!$B$70:$D$72,2)+HLOOKUP(Sheet1!$Q$260,Tables!$B$70:$D$72,3))*Q265)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7"/>
        <v>0</v>
      </c>
      <c r="R266" s="165">
        <f t="shared" si="58"/>
        <v>0</v>
      </c>
      <c r="S266" s="143"/>
      <c r="T266" s="294">
        <f>IF(Q266="","",Q266/$T$260)</f>
        <v>0</v>
      </c>
      <c r="U266" s="296" t="e">
        <f>IF(Q266="","",($T$259*HLOOKUP($Q$260,Tables!$B$70:$D$72,2)+HLOOKUP(Sheet1!$Q$260,Tables!$B$70:$D$72,3))*Q266)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59">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0">IF(Q263="","",Q263)</f>
        <v>0</v>
      </c>
      <c r="E268" s="528">
        <f t="shared" si="60"/>
        <v>0</v>
      </c>
      <c r="F268" s="202" t="str">
        <f t="shared" si="60"/>
        <v/>
      </c>
      <c r="G268" s="235">
        <f t="shared" si="60"/>
        <v>0</v>
      </c>
      <c r="H268" s="236" t="e">
        <f t="shared" si="60"/>
        <v>#DIV/0!</v>
      </c>
      <c r="I268" s="67"/>
      <c r="J268" s="160" t="s">
        <v>304</v>
      </c>
      <c r="K268" s="140" t="e">
        <f t="shared" si="59"/>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0"/>
        <v>0</v>
      </c>
      <c r="E269" s="105">
        <f t="shared" si="60"/>
        <v>0</v>
      </c>
      <c r="F269" s="10" t="str">
        <f t="shared" si="60"/>
        <v/>
      </c>
      <c r="G269" s="12">
        <f t="shared" si="60"/>
        <v>0</v>
      </c>
      <c r="H269" s="238" t="e">
        <f t="shared" si="60"/>
        <v>#DIV/0!</v>
      </c>
      <c r="I269" s="67"/>
      <c r="J269" s="160" t="s">
        <v>306</v>
      </c>
      <c r="K269" s="239" t="e">
        <f t="shared" si="59"/>
        <v>#N/A</v>
      </c>
      <c r="L269" s="67"/>
      <c r="M269" s="68"/>
      <c r="O269" s="29"/>
      <c r="P269" s="3" t="s">
        <v>201</v>
      </c>
      <c r="Q269" s="190" t="s">
        <v>772</v>
      </c>
      <c r="R269" s="67"/>
      <c r="S269" s="67"/>
      <c r="T269" s="67"/>
      <c r="U269" s="67"/>
      <c r="V269" s="67"/>
      <c r="W269" s="160" t="s">
        <v>313</v>
      </c>
      <c r="X269" s="244" t="e">
        <f>IF(X265="","",(X265-S267)/S267)</f>
        <v>#DIV/0!</v>
      </c>
      <c r="Y269" s="31"/>
    </row>
    <row r="270" spans="1:37" ht="14.1" customHeight="1">
      <c r="A270" s="16">
        <v>54</v>
      </c>
      <c r="B270" s="66"/>
      <c r="C270" s="67"/>
      <c r="D270" s="237">
        <f t="shared" si="60"/>
        <v>0</v>
      </c>
      <c r="E270" s="105">
        <f t="shared" si="60"/>
        <v>0</v>
      </c>
      <c r="F270" s="10" t="str">
        <f t="shared" si="60"/>
        <v/>
      </c>
      <c r="G270" s="12">
        <f t="shared" si="60"/>
        <v>0</v>
      </c>
      <c r="H270" s="238" t="e">
        <f t="shared" si="60"/>
        <v>#DIV/0!</v>
      </c>
      <c r="I270" s="67"/>
      <c r="J270" s="160" t="s">
        <v>308</v>
      </c>
      <c r="K270" s="140" t="e">
        <f t="shared" si="59"/>
        <v>#DIV/0!</v>
      </c>
      <c r="L270" s="67"/>
      <c r="M270" s="68"/>
      <c r="O270" s="29"/>
      <c r="P270" s="190"/>
      <c r="Q270" s="190" t="s">
        <v>492</v>
      </c>
      <c r="R270" s="67"/>
      <c r="S270" s="67"/>
      <c r="T270" s="67"/>
      <c r="U270" s="67"/>
      <c r="V270" s="67"/>
      <c r="W270" s="160" t="s">
        <v>315</v>
      </c>
      <c r="X270" s="245" t="e">
        <f>IF(OR(X265="",Q267=""),"",3/(X265/Q267))</f>
        <v>#DIV/0!</v>
      </c>
      <c r="Y270" s="31"/>
    </row>
    <row r="271" spans="1:37" ht="14.1" customHeight="1" thickBot="1">
      <c r="A271" s="16">
        <v>55</v>
      </c>
      <c r="B271" s="66"/>
      <c r="C271" s="67"/>
      <c r="D271" s="240">
        <f t="shared" si="60"/>
        <v>0</v>
      </c>
      <c r="E271" s="529">
        <f t="shared" si="60"/>
        <v>0</v>
      </c>
      <c r="F271" s="205" t="str">
        <f t="shared" si="60"/>
        <v/>
      </c>
      <c r="G271" s="241">
        <f t="shared" si="60"/>
        <v>0</v>
      </c>
      <c r="H271" s="242" t="e">
        <f t="shared" si="60"/>
        <v>#DIV/0!</v>
      </c>
      <c r="I271" s="67"/>
      <c r="J271" s="160" t="s">
        <v>309</v>
      </c>
      <c r="K271" s="140" t="str">
        <f t="shared" si="59"/>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0"/>
        <v>0</v>
      </c>
      <c r="E272" s="105">
        <f t="shared" si="60"/>
        <v>0</v>
      </c>
      <c r="F272" s="11" t="str">
        <f t="shared" si="60"/>
        <v/>
      </c>
      <c r="G272" s="12">
        <f t="shared" si="60"/>
        <v>0</v>
      </c>
      <c r="H272" s="238" t="e">
        <f t="shared" si="60"/>
        <v>#DIV/0!</v>
      </c>
      <c r="I272" s="67"/>
      <c r="J272" s="160" t="s">
        <v>311</v>
      </c>
      <c r="K272" s="243" t="e">
        <f t="shared" si="59"/>
        <v>#DIV/0!</v>
      </c>
      <c r="L272" s="67"/>
      <c r="M272" s="68"/>
      <c r="O272" s="137" t="s">
        <v>626</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0"/>
        <v>#DIV/0!</v>
      </c>
      <c r="E273" s="182" t="e">
        <f t="shared" si="60"/>
        <v>#DIV/0!</v>
      </c>
      <c r="F273" s="182" t="str">
        <f t="shared" si="60"/>
        <v/>
      </c>
      <c r="G273" s="182" t="e">
        <f t="shared" si="60"/>
        <v>#DIV/0!</v>
      </c>
      <c r="H273" s="183" t="e">
        <f t="shared" si="60"/>
        <v>#DIV/0!</v>
      </c>
      <c r="I273" s="67"/>
      <c r="J273" s="67"/>
      <c r="K273" s="67"/>
      <c r="L273" s="67"/>
      <c r="M273" s="68"/>
      <c r="O273" s="29"/>
      <c r="P273" s="658" t="s">
        <v>548</v>
      </c>
      <c r="Q273" s="659" t="s">
        <v>266</v>
      </c>
      <c r="R273" s="659" t="s">
        <v>70</v>
      </c>
      <c r="S273" s="659" t="s">
        <v>273</v>
      </c>
      <c r="T273" s="616" t="s">
        <v>587</v>
      </c>
      <c r="U273" s="659" t="s">
        <v>549</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772</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550</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548</v>
      </c>
      <c r="D278" s="628" t="s">
        <v>266</v>
      </c>
      <c r="E278" s="628" t="s">
        <v>70</v>
      </c>
      <c r="F278" s="628" t="s">
        <v>273</v>
      </c>
      <c r="G278" s="628" t="s">
        <v>549</v>
      </c>
      <c r="H278" s="629" t="s">
        <v>288</v>
      </c>
      <c r="I278" s="67"/>
      <c r="J278" s="160"/>
      <c r="K278" s="661"/>
      <c r="L278" s="67"/>
      <c r="M278" s="68" t="s">
        <v>712</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1">IF(R274="","",R274)</f>
        <v/>
      </c>
      <c r="F279" s="289" t="str">
        <f t="shared" si="61"/>
        <v/>
      </c>
      <c r="G279" s="392">
        <f>IF(U274="","",U274)</f>
        <v>1.1000000000000001</v>
      </c>
      <c r="H279" s="331" t="str">
        <f>IF(V274="","",V274)</f>
        <v/>
      </c>
      <c r="I279" s="67"/>
      <c r="J279" s="67"/>
      <c r="K279" s="661" t="s">
        <v>266</v>
      </c>
      <c r="L279" s="661" t="s">
        <v>70</v>
      </c>
      <c r="M279" s="256" t="s">
        <v>612</v>
      </c>
      <c r="O279" s="701" t="s">
        <v>627</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1"/>
        <v/>
      </c>
      <c r="F280" s="289" t="str">
        <f t="shared" si="61"/>
        <v/>
      </c>
      <c r="G280" s="392">
        <f t="shared" ref="G280:G281" si="62">IF(U275="","",U275)</f>
        <v>2.2000000000000002</v>
      </c>
      <c r="H280" s="331" t="str">
        <f>IF(V275="","",V275)</f>
        <v/>
      </c>
      <c r="I280" s="67"/>
      <c r="J280" s="160" t="s">
        <v>609</v>
      </c>
      <c r="K280" s="658">
        <f>IF(Q304="","",Q304)</f>
        <v>28</v>
      </c>
      <c r="L280" s="659" t="str">
        <f>IF(R304="","",R304)</f>
        <v/>
      </c>
      <c r="M280" s="459" t="str">
        <f>IF(T304="","",T304)</f>
        <v/>
      </c>
      <c r="O280" s="447"/>
      <c r="P280" s="144" t="s">
        <v>615</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1"/>
        <v/>
      </c>
      <c r="F281" s="429" t="str">
        <f t="shared" si="61"/>
        <v/>
      </c>
      <c r="G281" s="618">
        <f t="shared" si="62"/>
        <v>4.7</v>
      </c>
      <c r="H281" s="380" t="str">
        <f>IF(V276="","",V276)</f>
        <v/>
      </c>
      <c r="I281" s="67"/>
      <c r="J281" s="160" t="s">
        <v>610</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550</v>
      </c>
      <c r="E282" s="67"/>
      <c r="F282" s="67"/>
      <c r="G282" s="67"/>
      <c r="H282" s="67"/>
      <c r="I282" s="67"/>
      <c r="J282" s="67"/>
      <c r="K282" s="67"/>
      <c r="L282" s="160" t="s">
        <v>613</v>
      </c>
      <c r="M282" s="709" t="str">
        <f>IF(T306="","",T306)</f>
        <v/>
      </c>
      <c r="O282" s="447"/>
      <c r="P282" s="67"/>
      <c r="Q282" s="143"/>
      <c r="R282" s="143"/>
      <c r="S282" s="143"/>
      <c r="T282" s="294" t="str">
        <f>IF(Q282="","",Q282/$T$260)</f>
        <v/>
      </c>
      <c r="U282" s="296" t="str">
        <f>IF(Q282="","",($T$259*HLOOKUP($Q$260,Tables!$B$70:$D$72,2)+HLOOKUP(Sheet1!$Q$260,Tables!$B$70:$D$72,3))*Q282)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IF(Q283="","",($T$259*HLOOKUP($Q$260,Tables!$B$70:$D$72,2)+HLOOKUP(Sheet1!$Q$260,Tables!$B$70:$D$72,3))*Q283)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IF(Q284="","",($T$259*HLOOKUP($Q$260,Tables!$B$70:$D$72,2)+HLOOKUP(Sheet1!$Q$260,Tables!$B$70:$D$72,3))*Q284)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IF(Q285="","",($T$259*HLOOKUP($Q$260,Tables!$B$70:$D$72,2)+HLOOKUP(Sheet1!$Q$260,Tables!$B$70:$D$72,3))*Q285)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3">IF(OR(Q282="",Q283="",Q284="",Q285=""),"",AVERAGE(Q282:Q285))</f>
        <v/>
      </c>
      <c r="R286" s="252" t="str">
        <f t="shared" si="63"/>
        <v/>
      </c>
      <c r="S286" s="70" t="str">
        <f t="shared" si="63"/>
        <v/>
      </c>
      <c r="T286" s="253" t="str">
        <f t="shared" si="63"/>
        <v/>
      </c>
      <c r="U286" s="295" t="str">
        <f t="shared" si="63"/>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4">IF(Q286="","",_xlfn.STDEV.S(Q282:Q285)/Q286)</f>
        <v/>
      </c>
      <c r="R287" s="247" t="str">
        <f t="shared" si="64"/>
        <v/>
      </c>
      <c r="S287" s="247" t="str">
        <f t="shared" si="64"/>
        <v/>
      </c>
      <c r="T287" s="247" t="str">
        <f t="shared" si="64"/>
        <v/>
      </c>
      <c r="U287" s="247" t="str">
        <f t="shared" si="64"/>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36" t="str">
        <f>IF(S367="","",S367)</f>
        <v/>
      </c>
      <c r="J291" s="936"/>
      <c r="K291" s="58"/>
      <c r="L291" s="58"/>
      <c r="M291" s="60"/>
      <c r="O291" s="447"/>
      <c r="P291" s="144" t="s">
        <v>616</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37" t="str">
        <f>IF(S368="","",S368)</f>
        <v/>
      </c>
      <c r="J292" s="937"/>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IF(Q293="","",($T$259*HLOOKUP($Q$260,Tables!$B$70:$D$72,2)+HLOOKUP(Sheet1!$Q$260,Tables!$B$70:$D$72,3))*Q293)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35" t="s">
        <v>331</v>
      </c>
      <c r="G294" s="935"/>
      <c r="H294" s="935"/>
      <c r="I294" s="535"/>
      <c r="J294" s="535"/>
      <c r="K294" s="106"/>
      <c r="M294" s="68"/>
      <c r="O294" s="447"/>
      <c r="P294" s="67"/>
      <c r="Q294" s="143"/>
      <c r="R294" s="143"/>
      <c r="S294" s="143"/>
      <c r="T294" s="294" t="str">
        <f>IF(Q294="","",Q294/$T$260)</f>
        <v/>
      </c>
      <c r="U294" s="296" t="str">
        <f>IF(Q294="","",($T$259*HLOOKUP($Q$260,Tables!$B$70:$D$72,2)+HLOOKUP(Sheet1!$Q$260,Tables!$B$70:$D$72,3))*Q294)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IF(Q295="","",($T$259*HLOOKUP($Q$260,Tables!$B$70:$D$72,2)+HLOOKUP(Sheet1!$Q$260,Tables!$B$70:$D$72,3))*Q295)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67" t="str">
        <f>P371</f>
        <v>/</v>
      </c>
      <c r="D296" s="410">
        <f t="shared" ref="D296:K301" si="65">IF(Q371="","",Q371)</f>
        <v>24</v>
      </c>
      <c r="E296" s="410">
        <f t="shared" si="65"/>
        <v>50</v>
      </c>
      <c r="F296" s="426" t="str">
        <f t="shared" si="65"/>
        <v/>
      </c>
      <c r="G296" s="426" t="str">
        <f t="shared" si="65"/>
        <v/>
      </c>
      <c r="H296" s="426" t="str">
        <f t="shared" si="65"/>
        <v/>
      </c>
      <c r="I296" s="427" t="str">
        <f t="shared" si="65"/>
        <v/>
      </c>
      <c r="J296" s="426" t="str">
        <f t="shared" si="65"/>
        <v/>
      </c>
      <c r="K296" s="428" t="str">
        <f t="shared" si="65"/>
        <v/>
      </c>
      <c r="M296" s="68"/>
      <c r="O296" s="447"/>
      <c r="P296" s="67"/>
      <c r="Q296" s="143"/>
      <c r="R296" s="143"/>
      <c r="S296" s="143"/>
      <c r="T296" s="294" t="str">
        <f>IF(Q296="","",Q296/$T$260)</f>
        <v/>
      </c>
      <c r="U296" s="296" t="str">
        <f>IF(Q296="","",($T$259*HLOOKUP($Q$260,Tables!$B$70:$D$72,2)+HLOOKUP(Sheet1!$Q$260,Tables!$B$70:$D$72,3))*Q296)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68"/>
      <c r="D297" s="289">
        <f t="shared" si="65"/>
        <v>25</v>
      </c>
      <c r="E297" s="289">
        <f t="shared" si="65"/>
        <v>50</v>
      </c>
      <c r="F297" s="296" t="str">
        <f t="shared" si="65"/>
        <v/>
      </c>
      <c r="G297" s="296" t="str">
        <f t="shared" si="65"/>
        <v/>
      </c>
      <c r="H297" s="296" t="str">
        <f t="shared" si="65"/>
        <v/>
      </c>
      <c r="I297" s="290" t="str">
        <f t="shared" si="65"/>
        <v/>
      </c>
      <c r="J297" s="296" t="str">
        <f t="shared" si="65"/>
        <v/>
      </c>
      <c r="K297" s="412" t="str">
        <f t="shared" si="65"/>
        <v/>
      </c>
      <c r="M297" s="68"/>
      <c r="O297" s="447"/>
      <c r="P297" s="160" t="s">
        <v>269</v>
      </c>
      <c r="Q297" s="69" t="str">
        <f t="shared" ref="Q297:U297" si="66">IF(OR(Q293="",Q294="",Q295="",Q296=""),"",AVERAGE(Q293:Q296))</f>
        <v/>
      </c>
      <c r="R297" s="252" t="str">
        <f t="shared" si="66"/>
        <v/>
      </c>
      <c r="S297" s="70" t="str">
        <f>IF(OR(S293="",S294="",S295="",S296=""),"",AVERAGE(S293:S296))</f>
        <v/>
      </c>
      <c r="T297" s="253" t="str">
        <f t="shared" si="66"/>
        <v/>
      </c>
      <c r="U297" s="295" t="str">
        <f t="shared" si="66"/>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68"/>
      <c r="D298" s="289">
        <f t="shared" si="65"/>
        <v>26</v>
      </c>
      <c r="E298" s="289">
        <f t="shared" si="65"/>
        <v>50</v>
      </c>
      <c r="F298" s="296" t="str">
        <f t="shared" si="65"/>
        <v/>
      </c>
      <c r="G298" s="296" t="str">
        <f t="shared" si="65"/>
        <v/>
      </c>
      <c r="H298" s="296" t="str">
        <f t="shared" si="65"/>
        <v/>
      </c>
      <c r="I298" s="290" t="str">
        <f t="shared" si="65"/>
        <v/>
      </c>
      <c r="J298" s="296" t="str">
        <f t="shared" si="65"/>
        <v/>
      </c>
      <c r="K298" s="412" t="str">
        <f t="shared" si="65"/>
        <v/>
      </c>
      <c r="M298" s="68"/>
      <c r="O298" s="447"/>
      <c r="P298" s="160" t="s">
        <v>271</v>
      </c>
      <c r="Q298" s="247" t="str">
        <f t="shared" ref="Q298:U298" si="67">IF(Q297="","",_xlfn.STDEV.S(Q293:Q296)/Q297)</f>
        <v/>
      </c>
      <c r="R298" s="247" t="str">
        <f t="shared" si="67"/>
        <v/>
      </c>
      <c r="S298" s="247" t="str">
        <f t="shared" si="67"/>
        <v/>
      </c>
      <c r="T298" s="247" t="str">
        <f t="shared" si="67"/>
        <v/>
      </c>
      <c r="U298" s="247" t="str">
        <f t="shared" si="67"/>
        <v/>
      </c>
      <c r="V298" s="694"/>
      <c r="W298" s="325"/>
      <c r="X298" s="325"/>
      <c r="Y298" s="700"/>
      <c r="Z298"/>
      <c r="AA298"/>
      <c r="AB298"/>
      <c r="AC298"/>
      <c r="AD298"/>
      <c r="AE298"/>
      <c r="AF298"/>
      <c r="AG298"/>
      <c r="AH298"/>
      <c r="AI298"/>
      <c r="AJ298"/>
      <c r="AK298"/>
    </row>
    <row r="299" spans="1:37" ht="14.1" customHeight="1">
      <c r="A299" s="16">
        <v>11</v>
      </c>
      <c r="B299" s="66"/>
      <c r="C299" s="968"/>
      <c r="D299" s="289">
        <f t="shared" si="65"/>
        <v>28</v>
      </c>
      <c r="E299" s="289">
        <f t="shared" si="65"/>
        <v>50</v>
      </c>
      <c r="F299" s="296" t="str">
        <f t="shared" si="65"/>
        <v/>
      </c>
      <c r="G299" s="296" t="str">
        <f t="shared" si="65"/>
        <v/>
      </c>
      <c r="H299" s="296" t="str">
        <f t="shared" si="65"/>
        <v/>
      </c>
      <c r="I299" s="290" t="str">
        <f t="shared" si="65"/>
        <v/>
      </c>
      <c r="J299" s="296" t="str">
        <f t="shared" si="65"/>
        <v/>
      </c>
      <c r="K299" s="412" t="str">
        <f t="shared" si="65"/>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68"/>
      <c r="D300" s="289">
        <f t="shared" si="65"/>
        <v>30</v>
      </c>
      <c r="E300" s="289">
        <f t="shared" si="65"/>
        <v>50</v>
      </c>
      <c r="F300" s="296" t="str">
        <f t="shared" si="65"/>
        <v/>
      </c>
      <c r="G300" s="296" t="str">
        <f t="shared" si="65"/>
        <v/>
      </c>
      <c r="H300" s="296" t="str">
        <f t="shared" si="65"/>
        <v/>
      </c>
      <c r="I300" s="290" t="str">
        <f t="shared" si="65"/>
        <v/>
      </c>
      <c r="J300" s="296" t="str">
        <f t="shared" si="65"/>
        <v/>
      </c>
      <c r="K300" s="412" t="str">
        <f t="shared" si="65"/>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68"/>
      <c r="D301" s="289">
        <f t="shared" si="65"/>
        <v>32</v>
      </c>
      <c r="E301" s="289">
        <f t="shared" si="65"/>
        <v>50</v>
      </c>
      <c r="F301" s="296" t="str">
        <f t="shared" si="65"/>
        <v/>
      </c>
      <c r="G301" s="296" t="str">
        <f t="shared" si="65"/>
        <v/>
      </c>
      <c r="H301" s="296" t="str">
        <f t="shared" si="65"/>
        <v/>
      </c>
      <c r="I301" s="290" t="str">
        <f t="shared" si="65"/>
        <v/>
      </c>
      <c r="J301" s="296" t="str">
        <f t="shared" si="65"/>
        <v/>
      </c>
      <c r="K301" s="412" t="str">
        <f t="shared" si="65"/>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69"/>
      <c r="D302" s="419">
        <f t="shared" ref="D302" si="68">IF(Q377="","",Q377)</f>
        <v>34</v>
      </c>
      <c r="E302" s="419">
        <f t="shared" ref="E302" si="69">IF(R377="","",R377)</f>
        <v>50</v>
      </c>
      <c r="F302" s="867" t="str">
        <f t="shared" ref="F302" si="70">IF(S377="","",S377)</f>
        <v/>
      </c>
      <c r="G302" s="867" t="str">
        <f t="shared" ref="G302" si="71">IF(T377="","",T377)</f>
        <v/>
      </c>
      <c r="H302" s="867" t="str">
        <f t="shared" ref="H302" si="72">IF(U377="","",U377)</f>
        <v/>
      </c>
      <c r="I302" s="868" t="str">
        <f t="shared" ref="I302" si="73">IF(V377="","",V377)</f>
        <v/>
      </c>
      <c r="J302" s="867" t="str">
        <f t="shared" ref="J302" si="74">IF(W377="","",W377)</f>
        <v/>
      </c>
      <c r="K302" s="869" t="str">
        <f t="shared" ref="K302" si="75">IF(X377="","",X377)</f>
        <v/>
      </c>
      <c r="L302" s="369" t="str">
        <f>IF(K296="","",IF(MAX(K296:K301)&lt;0.05,"Pass","Fail"))</f>
        <v/>
      </c>
      <c r="M302" s="68"/>
      <c r="O302" s="447"/>
      <c r="P302" s="67"/>
      <c r="Q302" s="67"/>
      <c r="R302" s="67"/>
      <c r="S302" s="661" t="s">
        <v>272</v>
      </c>
      <c r="T302" s="661" t="s">
        <v>712</v>
      </c>
      <c r="U302" s="67"/>
      <c r="V302" s="67"/>
      <c r="W302" s="67"/>
      <c r="X302" s="67"/>
      <c r="Y302" s="700"/>
      <c r="Z302"/>
      <c r="AA302"/>
      <c r="AB302"/>
      <c r="AC302"/>
      <c r="AD302"/>
      <c r="AE302"/>
      <c r="AF302"/>
      <c r="AG302"/>
      <c r="AH302"/>
      <c r="AI302"/>
      <c r="AJ302"/>
      <c r="AK302"/>
    </row>
    <row r="303" spans="1:37" ht="14.1" customHeight="1" thickBot="1">
      <c r="A303" s="16">
        <v>15</v>
      </c>
      <c r="B303" s="66"/>
      <c r="C303" s="970" t="str">
        <f>P378</f>
        <v>/</v>
      </c>
      <c r="D303" s="410">
        <f t="shared" ref="D303:K307" si="76">IF(Q378="","",Q378)</f>
        <v>28</v>
      </c>
      <c r="E303" s="410">
        <f t="shared" si="76"/>
        <v>50</v>
      </c>
      <c r="F303" s="426" t="str">
        <f t="shared" si="76"/>
        <v/>
      </c>
      <c r="G303" s="426" t="str">
        <f t="shared" si="76"/>
        <v/>
      </c>
      <c r="H303" s="426" t="str">
        <f t="shared" si="76"/>
        <v/>
      </c>
      <c r="I303" s="427" t="str">
        <f t="shared" si="76"/>
        <v/>
      </c>
      <c r="J303" s="426" t="str">
        <f t="shared" si="76"/>
        <v/>
      </c>
      <c r="K303" s="428" t="str">
        <f t="shared" si="76"/>
        <v/>
      </c>
      <c r="M303" s="68"/>
      <c r="O303" s="447"/>
      <c r="P303" s="67"/>
      <c r="Q303" s="661" t="s">
        <v>266</v>
      </c>
      <c r="R303" s="661" t="s">
        <v>70</v>
      </c>
      <c r="S303" s="67" t="s">
        <v>612</v>
      </c>
      <c r="T303" s="67" t="s">
        <v>612</v>
      </c>
      <c r="U303" s="67"/>
      <c r="V303" s="67"/>
      <c r="W303" s="67"/>
      <c r="X303" s="67"/>
      <c r="Y303" s="700"/>
      <c r="Z303"/>
      <c r="AA303"/>
      <c r="AB303"/>
      <c r="AC303"/>
      <c r="AD303"/>
      <c r="AE303"/>
      <c r="AF303"/>
      <c r="AG303"/>
      <c r="AH303"/>
      <c r="AI303"/>
      <c r="AJ303"/>
      <c r="AK303"/>
    </row>
    <row r="304" spans="1:37" ht="14.1" customHeight="1" thickBot="1">
      <c r="A304" s="16">
        <v>16</v>
      </c>
      <c r="B304" s="66"/>
      <c r="C304" s="971"/>
      <c r="D304" s="289">
        <f t="shared" si="76"/>
        <v>30</v>
      </c>
      <c r="E304" s="289">
        <f t="shared" si="76"/>
        <v>50</v>
      </c>
      <c r="F304" s="296" t="str">
        <f t="shared" si="76"/>
        <v/>
      </c>
      <c r="G304" s="296" t="str">
        <f t="shared" si="76"/>
        <v/>
      </c>
      <c r="H304" s="296" t="str">
        <f t="shared" si="76"/>
        <v/>
      </c>
      <c r="I304" s="290" t="str">
        <f t="shared" si="76"/>
        <v/>
      </c>
      <c r="J304" s="296" t="str">
        <f t="shared" si="76"/>
        <v/>
      </c>
      <c r="K304" s="412" t="str">
        <f t="shared" si="76"/>
        <v/>
      </c>
      <c r="M304" s="68"/>
      <c r="O304" s="447"/>
      <c r="P304" s="160" t="s">
        <v>609</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71"/>
      <c r="D305" s="289">
        <f t="shared" si="76"/>
        <v>32</v>
      </c>
      <c r="E305" s="289">
        <f t="shared" si="76"/>
        <v>50</v>
      </c>
      <c r="F305" s="296" t="str">
        <f t="shared" si="76"/>
        <v/>
      </c>
      <c r="G305" s="296" t="str">
        <f t="shared" si="76"/>
        <v/>
      </c>
      <c r="H305" s="296" t="str">
        <f t="shared" si="76"/>
        <v/>
      </c>
      <c r="I305" s="290" t="str">
        <f t="shared" si="76"/>
        <v/>
      </c>
      <c r="J305" s="296" t="str">
        <f t="shared" si="76"/>
        <v/>
      </c>
      <c r="K305" s="412" t="str">
        <f t="shared" si="76"/>
        <v/>
      </c>
      <c r="M305" s="68"/>
      <c r="O305" s="447"/>
      <c r="P305" s="160" t="s">
        <v>610</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71"/>
      <c r="D306" s="289">
        <f t="shared" si="76"/>
        <v>34</v>
      </c>
      <c r="E306" s="289">
        <f t="shared" si="76"/>
        <v>50</v>
      </c>
      <c r="F306" s="296" t="str">
        <f t="shared" si="76"/>
        <v/>
      </c>
      <c r="G306" s="296" t="str">
        <f t="shared" si="76"/>
        <v/>
      </c>
      <c r="H306" s="296" t="str">
        <f t="shared" si="76"/>
        <v/>
      </c>
      <c r="I306" s="290" t="str">
        <f t="shared" si="76"/>
        <v/>
      </c>
      <c r="J306" s="296" t="str">
        <f t="shared" si="76"/>
        <v/>
      </c>
      <c r="K306" s="412" t="str">
        <f t="shared" si="76"/>
        <v/>
      </c>
      <c r="M306" s="68"/>
      <c r="O306" s="447"/>
      <c r="P306" s="67"/>
      <c r="Q306" s="67"/>
      <c r="R306" s="160" t="s">
        <v>613</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72"/>
      <c r="D307" s="429">
        <f t="shared" si="76"/>
        <v>36</v>
      </c>
      <c r="E307" s="429">
        <f t="shared" si="76"/>
        <v>50</v>
      </c>
      <c r="F307" s="430" t="str">
        <f t="shared" si="76"/>
        <v/>
      </c>
      <c r="G307" s="430" t="str">
        <f t="shared" si="76"/>
        <v/>
      </c>
      <c r="H307" s="430" t="str">
        <f t="shared" si="76"/>
        <v/>
      </c>
      <c r="I307" s="431" t="str">
        <f t="shared" si="76"/>
        <v/>
      </c>
      <c r="J307" s="430" t="str">
        <f t="shared" si="76"/>
        <v/>
      </c>
      <c r="K307" s="404" t="str">
        <f t="shared" si="76"/>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70" t="str">
        <f>P384</f>
        <v>/</v>
      </c>
      <c r="D308" s="406">
        <f t="shared" ref="D308:K312" si="77">IF(Q384="","",Q384)</f>
        <v>28</v>
      </c>
      <c r="E308" s="406">
        <f t="shared" si="77"/>
        <v>50</v>
      </c>
      <c r="F308" s="432" t="str">
        <f t="shared" si="77"/>
        <v/>
      </c>
      <c r="G308" s="432" t="str">
        <f t="shared" si="77"/>
        <v/>
      </c>
      <c r="H308" s="432" t="str">
        <f t="shared" si="77"/>
        <v/>
      </c>
      <c r="I308" s="433" t="str">
        <f t="shared" si="77"/>
        <v/>
      </c>
      <c r="J308" s="432" t="str">
        <f t="shared" si="77"/>
        <v/>
      </c>
      <c r="K308" s="434" t="str">
        <f t="shared" si="77"/>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71"/>
      <c r="D309" s="289">
        <f t="shared" si="77"/>
        <v>30</v>
      </c>
      <c r="E309" s="289">
        <f t="shared" si="77"/>
        <v>50</v>
      </c>
      <c r="F309" s="296" t="str">
        <f t="shared" si="77"/>
        <v/>
      </c>
      <c r="G309" s="296" t="str">
        <f t="shared" si="77"/>
        <v/>
      </c>
      <c r="H309" s="296" t="str">
        <f t="shared" si="77"/>
        <v/>
      </c>
      <c r="I309" s="290" t="str">
        <f t="shared" si="77"/>
        <v/>
      </c>
      <c r="J309" s="296" t="str">
        <f t="shared" si="77"/>
        <v/>
      </c>
      <c r="K309" s="412" t="str">
        <f t="shared" si="77"/>
        <v/>
      </c>
      <c r="M309" s="68"/>
      <c r="O309" s="135" t="s">
        <v>551</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71"/>
      <c r="D310" s="289">
        <f t="shared" si="77"/>
        <v>32</v>
      </c>
      <c r="E310" s="289">
        <f t="shared" si="77"/>
        <v>50</v>
      </c>
      <c r="F310" s="296" t="str">
        <f t="shared" si="77"/>
        <v/>
      </c>
      <c r="G310" s="296" t="str">
        <f t="shared" si="77"/>
        <v/>
      </c>
      <c r="H310" s="296" t="str">
        <f t="shared" si="77"/>
        <v/>
      </c>
      <c r="I310" s="290" t="str">
        <f t="shared" si="77"/>
        <v/>
      </c>
      <c r="J310" s="296" t="str">
        <f t="shared" si="77"/>
        <v/>
      </c>
      <c r="K310" s="412" t="str">
        <f t="shared" si="77"/>
        <v/>
      </c>
      <c r="M310" s="68"/>
      <c r="O310" s="29"/>
      <c r="P310" s="160" t="s">
        <v>557</v>
      </c>
      <c r="Q310" s="160" t="s">
        <v>554</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71"/>
      <c r="D311" s="289">
        <f t="shared" si="77"/>
        <v>34</v>
      </c>
      <c r="E311" s="289">
        <f t="shared" si="77"/>
        <v>50</v>
      </c>
      <c r="F311" s="296" t="str">
        <f t="shared" si="77"/>
        <v/>
      </c>
      <c r="G311" s="296" t="str">
        <f t="shared" si="77"/>
        <v/>
      </c>
      <c r="H311" s="296" t="str">
        <f t="shared" si="77"/>
        <v/>
      </c>
      <c r="I311" s="290" t="str">
        <f t="shared" si="77"/>
        <v/>
      </c>
      <c r="J311" s="296" t="str">
        <f t="shared" si="77"/>
        <v/>
      </c>
      <c r="K311" s="412" t="str">
        <f t="shared" si="77"/>
        <v/>
      </c>
      <c r="M311" s="68"/>
      <c r="O311" s="29"/>
      <c r="P311" s="67"/>
      <c r="Q311" s="160" t="s">
        <v>555</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72"/>
      <c r="D312" s="429">
        <f t="shared" si="77"/>
        <v>38</v>
      </c>
      <c r="E312" s="429">
        <f t="shared" si="77"/>
        <v>50</v>
      </c>
      <c r="F312" s="430" t="str">
        <f t="shared" si="77"/>
        <v/>
      </c>
      <c r="G312" s="430" t="str">
        <f t="shared" si="77"/>
        <v/>
      </c>
      <c r="H312" s="430" t="str">
        <f t="shared" si="77"/>
        <v/>
      </c>
      <c r="I312" s="431" t="str">
        <f t="shared" si="77"/>
        <v/>
      </c>
      <c r="J312" s="430" t="str">
        <f t="shared" si="77"/>
        <v/>
      </c>
      <c r="K312" s="404" t="str">
        <f t="shared" si="77"/>
        <v/>
      </c>
      <c r="L312" s="369" t="str">
        <f>IF(K308="","",IF(MAX(K308:K312)&lt;0.05,"Pass","Fail"))</f>
        <v/>
      </c>
      <c r="M312" s="68"/>
      <c r="O312" s="29"/>
      <c r="P312" s="658" t="s">
        <v>553</v>
      </c>
      <c r="Q312" s="659" t="s">
        <v>552</v>
      </c>
      <c r="R312" s="660" t="s">
        <v>288</v>
      </c>
      <c r="S312" s="658" t="s">
        <v>553</v>
      </c>
      <c r="T312" s="660" t="s">
        <v>552</v>
      </c>
      <c r="U312" s="67"/>
      <c r="V312" s="67"/>
      <c r="W312" s="67"/>
      <c r="X312" s="67"/>
      <c r="Y312" s="31"/>
      <c r="Z312"/>
      <c r="AA312"/>
      <c r="AB312"/>
      <c r="AC312"/>
      <c r="AD312"/>
      <c r="AE312"/>
      <c r="AF312"/>
      <c r="AG312"/>
      <c r="AH312"/>
      <c r="AI312"/>
      <c r="AJ312"/>
      <c r="AK312"/>
    </row>
    <row r="313" spans="1:37" ht="14.1" customHeight="1">
      <c r="A313" s="16">
        <v>25</v>
      </c>
      <c r="B313" s="66"/>
      <c r="M313" s="68"/>
      <c r="O313" s="159" t="s">
        <v>568</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569</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570</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556</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558</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576</v>
      </c>
      <c r="P319" s="623" t="s">
        <v>572</v>
      </c>
      <c r="Q319" s="682">
        <f>U319-2</f>
        <v>-2</v>
      </c>
      <c r="R319" s="623" t="s">
        <v>571</v>
      </c>
      <c r="S319" s="682">
        <f>U319-1</f>
        <v>-1</v>
      </c>
      <c r="T319" s="623" t="s">
        <v>573</v>
      </c>
      <c r="U319" s="624"/>
      <c r="V319" s="623" t="s">
        <v>574</v>
      </c>
      <c r="W319" s="682">
        <f>U319+1</f>
        <v>1</v>
      </c>
      <c r="X319" s="623" t="s">
        <v>575</v>
      </c>
      <c r="Y319" s="683">
        <f>U319+2</f>
        <v>2</v>
      </c>
      <c r="Z319"/>
      <c r="AA319"/>
      <c r="AB319"/>
      <c r="AC319"/>
      <c r="AD319"/>
      <c r="AE319"/>
      <c r="AF319"/>
      <c r="AG319"/>
      <c r="AH319"/>
      <c r="AI319"/>
      <c r="AJ319"/>
      <c r="AK319"/>
    </row>
    <row r="320" spans="1:37" ht="14.1" customHeight="1">
      <c r="A320" s="16">
        <v>32</v>
      </c>
      <c r="B320" s="66"/>
      <c r="M320" s="68"/>
      <c r="O320" s="635" t="s">
        <v>568</v>
      </c>
      <c r="P320" s="289" t="s">
        <v>564</v>
      </c>
      <c r="Q320" s="289" t="s">
        <v>281</v>
      </c>
      <c r="R320" s="289" t="s">
        <v>564</v>
      </c>
      <c r="S320" s="289" t="s">
        <v>281</v>
      </c>
      <c r="T320" s="289" t="s">
        <v>564</v>
      </c>
      <c r="U320" s="289" t="s">
        <v>281</v>
      </c>
      <c r="V320" s="289" t="s">
        <v>564</v>
      </c>
      <c r="W320" s="289" t="s">
        <v>281</v>
      </c>
      <c r="X320" s="289" t="s">
        <v>564</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569</v>
      </c>
      <c r="P327" s="623" t="s">
        <v>572</v>
      </c>
      <c r="Q327" s="682">
        <f>U327-2</f>
        <v>-2</v>
      </c>
      <c r="R327" s="623" t="s">
        <v>571</v>
      </c>
      <c r="S327" s="682">
        <f>U327-1</f>
        <v>-1</v>
      </c>
      <c r="T327" s="623" t="s">
        <v>573</v>
      </c>
      <c r="U327" s="624"/>
      <c r="V327" s="623" t="s">
        <v>574</v>
      </c>
      <c r="W327" s="682">
        <f>U327+1</f>
        <v>1</v>
      </c>
      <c r="X327" s="623" t="s">
        <v>575</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570</v>
      </c>
      <c r="P334" s="623" t="s">
        <v>572</v>
      </c>
      <c r="Q334" s="682">
        <f>U334-2</f>
        <v>-2</v>
      </c>
      <c r="R334" s="623" t="s">
        <v>571</v>
      </c>
      <c r="S334" s="682">
        <f>U334-1</f>
        <v>-1</v>
      </c>
      <c r="T334" s="623" t="s">
        <v>573</v>
      </c>
      <c r="U334" s="624"/>
      <c r="V334" s="623" t="s">
        <v>574</v>
      </c>
      <c r="W334" s="682">
        <f>U334+1</f>
        <v>1</v>
      </c>
      <c r="X334" s="623" t="s">
        <v>575</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568</v>
      </c>
      <c r="Q342" s="659"/>
      <c r="R342" s="659"/>
      <c r="S342" s="659" t="s">
        <v>569</v>
      </c>
      <c r="T342" s="659"/>
      <c r="U342" s="659"/>
      <c r="V342" s="659" t="s">
        <v>570</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565</v>
      </c>
      <c r="Q343" s="289" t="s">
        <v>566</v>
      </c>
      <c r="R343" s="289" t="s">
        <v>567</v>
      </c>
      <c r="S343" s="289" t="s">
        <v>565</v>
      </c>
      <c r="T343" s="289" t="s">
        <v>566</v>
      </c>
      <c r="U343" s="289" t="s">
        <v>567</v>
      </c>
      <c r="V343" s="289" t="s">
        <v>565</v>
      </c>
      <c r="W343" s="289" t="s">
        <v>566</v>
      </c>
      <c r="X343" s="331" t="s">
        <v>567</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560</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561</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8">IF(P395="","",P395)</f>
        <v/>
      </c>
      <c r="E346" s="432" t="str">
        <f t="shared" si="78"/>
        <v/>
      </c>
      <c r="F346" s="432" t="str">
        <f t="shared" si="78"/>
        <v/>
      </c>
      <c r="G346" s="433" t="str">
        <f t="shared" si="78"/>
        <v/>
      </c>
      <c r="H346" s="443" t="str">
        <f t="shared" si="78"/>
        <v/>
      </c>
      <c r="I346" s="446" t="str">
        <f t="shared" si="78"/>
        <v/>
      </c>
      <c r="J346" s="426" t="str">
        <f t="shared" si="78"/>
        <v/>
      </c>
      <c r="K346" s="426" t="str">
        <f t="shared" si="78"/>
        <v/>
      </c>
      <c r="L346" s="427" t="str">
        <f t="shared" si="78"/>
        <v/>
      </c>
      <c r="M346" s="459" t="str">
        <f t="shared" si="78"/>
        <v/>
      </c>
      <c r="O346" s="640" t="s">
        <v>559</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8"/>
        <v/>
      </c>
      <c r="E347" s="296" t="str">
        <f t="shared" si="78"/>
        <v/>
      </c>
      <c r="F347" s="296" t="str">
        <f t="shared" si="78"/>
        <v/>
      </c>
      <c r="G347" s="290" t="str">
        <f t="shared" si="78"/>
        <v/>
      </c>
      <c r="H347" s="444" t="str">
        <f t="shared" si="78"/>
        <v/>
      </c>
      <c r="I347" s="438" t="str">
        <f t="shared" si="78"/>
        <v/>
      </c>
      <c r="J347" s="296" t="str">
        <f t="shared" si="78"/>
        <v/>
      </c>
      <c r="K347" s="296" t="str">
        <f t="shared" si="78"/>
        <v/>
      </c>
      <c r="L347" s="290" t="str">
        <f t="shared" si="78"/>
        <v/>
      </c>
      <c r="M347" s="460" t="str">
        <f t="shared" si="78"/>
        <v/>
      </c>
      <c r="O347" s="640" t="s">
        <v>562</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8"/>
        <v/>
      </c>
      <c r="E348" s="296" t="str">
        <f t="shared" si="78"/>
        <v/>
      </c>
      <c r="F348" s="296" t="str">
        <f t="shared" si="78"/>
        <v/>
      </c>
      <c r="G348" s="290" t="str">
        <f t="shared" si="78"/>
        <v/>
      </c>
      <c r="H348" s="444" t="str">
        <f t="shared" si="78"/>
        <v/>
      </c>
      <c r="I348" s="438" t="str">
        <f t="shared" si="78"/>
        <v/>
      </c>
      <c r="J348" s="296" t="str">
        <f t="shared" si="78"/>
        <v/>
      </c>
      <c r="K348" s="296" t="str">
        <f t="shared" si="78"/>
        <v/>
      </c>
      <c r="L348" s="290" t="str">
        <f t="shared" si="78"/>
        <v/>
      </c>
      <c r="M348" s="460" t="str">
        <f t="shared" si="78"/>
        <v/>
      </c>
      <c r="O348" s="641" t="s">
        <v>563</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8"/>
        <v/>
      </c>
      <c r="E349" s="430" t="str">
        <f t="shared" si="78"/>
        <v/>
      </c>
      <c r="F349" s="430" t="str">
        <f t="shared" si="78"/>
        <v/>
      </c>
      <c r="G349" s="431" t="str">
        <f t="shared" si="78"/>
        <v/>
      </c>
      <c r="H349" s="445" t="str">
        <f t="shared" si="78"/>
        <v/>
      </c>
      <c r="I349" s="440" t="str">
        <f t="shared" si="78"/>
        <v/>
      </c>
      <c r="J349" s="430" t="str">
        <f t="shared" si="78"/>
        <v/>
      </c>
      <c r="K349" s="430" t="str">
        <f t="shared" si="78"/>
        <v/>
      </c>
      <c r="L349" s="431" t="str">
        <f t="shared" si="78"/>
        <v/>
      </c>
      <c r="M349" s="461" t="str">
        <f t="shared" si="78"/>
        <v/>
      </c>
      <c r="O349" s="29"/>
      <c r="P349" s="413" t="s">
        <v>577</v>
      </c>
      <c r="Q349" s="426" t="str">
        <f>IF(OR(R345="",R347=""),"",AVERAGE(R345,R347))</f>
        <v/>
      </c>
      <c r="R349" s="660" t="str">
        <f>IF(Q349="","",IF(AND(Q349&gt;=0,Q349&lt;0.9),"Pass","Fail"))</f>
        <v/>
      </c>
      <c r="S349" s="413" t="s">
        <v>577</v>
      </c>
      <c r="T349" s="426" t="str">
        <f>IF(OR(U345="",U347=""),"",AVERAGE(U345,U347))</f>
        <v/>
      </c>
      <c r="U349" s="660" t="str">
        <f>IF(T349="","",IF(AND(T349&gt;=0,T349&lt;0.9),"Pass","Fail"))</f>
        <v/>
      </c>
      <c r="V349" s="413" t="s">
        <v>577</v>
      </c>
      <c r="W349" s="426" t="str">
        <f>IF(OR(X345="",X347=""),"",AVERAGE(X345,X347))</f>
        <v/>
      </c>
      <c r="X349" s="660" t="str">
        <f>IF(W349="","",IF(AND(W349&gt;=0,W349&lt;0.9),"Pass","Fail"))</f>
        <v/>
      </c>
      <c r="Y349" s="31"/>
    </row>
    <row r="350" spans="1:25" ht="14.1" customHeight="1" thickBot="1">
      <c r="A350" s="16">
        <v>62</v>
      </c>
      <c r="B350" s="66"/>
      <c r="C350" s="160" t="s">
        <v>207</v>
      </c>
      <c r="D350" s="441" t="str">
        <f t="shared" si="78"/>
        <v/>
      </c>
      <c r="E350" s="432" t="str">
        <f t="shared" si="78"/>
        <v/>
      </c>
      <c r="F350" s="432" t="str">
        <f t="shared" si="78"/>
        <v/>
      </c>
      <c r="G350" s="433" t="str">
        <f t="shared" si="78"/>
        <v/>
      </c>
      <c r="H350" s="443" t="str">
        <f t="shared" si="78"/>
        <v/>
      </c>
      <c r="I350" s="441" t="str">
        <f t="shared" si="78"/>
        <v/>
      </c>
      <c r="J350" s="432" t="str">
        <f t="shared" si="78"/>
        <v/>
      </c>
      <c r="K350" s="432" t="str">
        <f t="shared" si="78"/>
        <v/>
      </c>
      <c r="L350" s="433" t="str">
        <f t="shared" si="78"/>
        <v/>
      </c>
      <c r="M350" s="462" t="str">
        <f t="shared" si="78"/>
        <v/>
      </c>
      <c r="O350" s="29"/>
      <c r="P350" s="415" t="s">
        <v>578</v>
      </c>
      <c r="Q350" s="430" t="str">
        <f>IF(OR(R344="",R348=""),"",AVERAGE(R344,R348))</f>
        <v/>
      </c>
      <c r="R350" s="380" t="str">
        <f>IF(Q350="","",IF(AND(Q350&gt;=0,Q350&lt;0.6),"Pass","Fail"))</f>
        <v/>
      </c>
      <c r="S350" s="415" t="s">
        <v>578</v>
      </c>
      <c r="T350" s="430" t="str">
        <f>IF(OR(U344="",U348=""),"",AVERAGE(U344,U348))</f>
        <v/>
      </c>
      <c r="U350" s="380" t="str">
        <f>IF(T350="","",IF(AND(T350&gt;=0,T350&lt;0.6),"Pass","Fail"))</f>
        <v/>
      </c>
      <c r="V350" s="415" t="s">
        <v>578</v>
      </c>
      <c r="W350" s="430" t="str">
        <f>IF(OR(X344="",X348=""),"",AVERAGE(X344,X348))</f>
        <v/>
      </c>
      <c r="X350" s="380" t="str">
        <f>IF(W350="","",IF(AND(W350&gt;=0,W350&lt;0.6),"Pass","Fail"))</f>
        <v/>
      </c>
      <c r="Y350" s="31"/>
    </row>
    <row r="351" spans="1:25" ht="14.1" customHeight="1">
      <c r="A351" s="16">
        <v>63</v>
      </c>
      <c r="B351" s="66"/>
      <c r="C351" s="160" t="s">
        <v>338</v>
      </c>
      <c r="D351" s="438" t="str">
        <f t="shared" si="78"/>
        <v/>
      </c>
      <c r="E351" s="296" t="str">
        <f t="shared" si="78"/>
        <v/>
      </c>
      <c r="F351" s="296" t="str">
        <f t="shared" si="78"/>
        <v/>
      </c>
      <c r="G351" s="290" t="str">
        <f t="shared" si="78"/>
        <v/>
      </c>
      <c r="H351" s="444" t="str">
        <f t="shared" si="78"/>
        <v/>
      </c>
      <c r="I351" s="438" t="str">
        <f t="shared" si="78"/>
        <v/>
      </c>
      <c r="J351" s="296" t="str">
        <f t="shared" si="78"/>
        <v/>
      </c>
      <c r="K351" s="296" t="str">
        <f t="shared" si="78"/>
        <v/>
      </c>
      <c r="L351" s="290" t="str">
        <f t="shared" si="78"/>
        <v/>
      </c>
      <c r="M351" s="460" t="str">
        <f t="shared" si="78"/>
        <v/>
      </c>
      <c r="O351" s="29" t="s">
        <v>318</v>
      </c>
      <c r="P351" s="413" t="s">
        <v>577</v>
      </c>
      <c r="Q351" s="787" t="str">
        <f>IF(AB133="","",AB133)</f>
        <v/>
      </c>
      <c r="R351" s="67"/>
      <c r="S351" s="413" t="s">
        <v>577</v>
      </c>
      <c r="T351" s="787" t="str">
        <f>IF(AB135="","",AB135)</f>
        <v/>
      </c>
      <c r="U351" s="67"/>
      <c r="V351" s="413" t="s">
        <v>577</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578</v>
      </c>
      <c r="Q352" s="788" t="str">
        <f>IF(AB134="","",AB134)</f>
        <v/>
      </c>
      <c r="R352" s="67"/>
      <c r="S352" s="415" t="s">
        <v>578</v>
      </c>
      <c r="T352" s="788" t="str">
        <f>IF(AB136="","",AB136)</f>
        <v/>
      </c>
      <c r="U352" s="67"/>
      <c r="V352" s="415" t="s">
        <v>578</v>
      </c>
      <c r="W352" s="788" t="str">
        <f>IF(AB138="","",AB138)</f>
        <v/>
      </c>
      <c r="X352" s="67"/>
      <c r="Y352" s="31"/>
    </row>
    <row r="353" spans="1:25" ht="14.1" customHeight="1" thickBot="1">
      <c r="A353" s="16">
        <v>65</v>
      </c>
      <c r="B353" s="66"/>
      <c r="C353" s="160"/>
      <c r="D353" s="326"/>
      <c r="E353" s="326"/>
      <c r="F353" s="326"/>
      <c r="G353" s="454" t="s">
        <v>775</v>
      </c>
      <c r="H353" s="369" t="str">
        <f>IF(H350="","",IF(H350&gt;2.7,"Pass","Fail"))</f>
        <v/>
      </c>
      <c r="I353" s="67"/>
      <c r="J353" s="67"/>
      <c r="K353" s="67"/>
      <c r="L353" s="160" t="s">
        <v>775</v>
      </c>
      <c r="M353" s="464" t="str">
        <f>IF(M350="","",IF(M350&gt;2.7,"Pass","Fail"))</f>
        <v/>
      </c>
      <c r="O353" s="29"/>
      <c r="P353" s="3" t="s">
        <v>201</v>
      </c>
      <c r="Q353" s="190" t="s">
        <v>583</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580</v>
      </c>
      <c r="P355" s="22"/>
      <c r="Q355" s="22"/>
      <c r="R355" s="22"/>
      <c r="S355" s="22"/>
      <c r="T355" s="22"/>
      <c r="U355" s="22"/>
      <c r="V355" s="22"/>
      <c r="W355" s="22"/>
      <c r="X355" s="22"/>
      <c r="Y355" s="23"/>
    </row>
    <row r="356" spans="1:25" ht="14.1" customHeight="1">
      <c r="A356" s="16">
        <v>68</v>
      </c>
      <c r="B356" s="66"/>
      <c r="C356" s="67"/>
      <c r="D356" s="67"/>
      <c r="E356" s="190" t="s">
        <v>774</v>
      </c>
      <c r="F356" s="67"/>
      <c r="G356" s="67"/>
      <c r="H356" s="67"/>
      <c r="I356" s="67"/>
      <c r="J356" s="67"/>
      <c r="K356" s="67"/>
      <c r="L356" s="67"/>
      <c r="M356" s="68"/>
      <c r="O356" s="29"/>
      <c r="P356" s="658" t="s">
        <v>581</v>
      </c>
      <c r="Q356" s="660" t="s">
        <v>582</v>
      </c>
      <c r="R356"/>
      <c r="S356" s="67" t="s">
        <v>318</v>
      </c>
      <c r="T356" s="658" t="s">
        <v>581</v>
      </c>
      <c r="U356" s="660" t="s">
        <v>582</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79">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584</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710</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711</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709</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518</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0">IF(P409="","",P409)</f>
        <v>20</v>
      </c>
      <c r="D367" s="11" t="str">
        <f t="shared" si="80"/>
        <v/>
      </c>
      <c r="E367" s="11" t="str">
        <f t="shared" ref="E367:G370" si="81">IF(S409="","",S409)</f>
        <v/>
      </c>
      <c r="F367" s="12" t="str">
        <f t="shared" si="81"/>
        <v/>
      </c>
      <c r="G367" s="11" t="str">
        <f t="shared" si="81"/>
        <v/>
      </c>
      <c r="H367" s="67"/>
      <c r="I367" s="369" t="str">
        <f>IF(O415=3,"NA",IF(O415=1,"Pass","Fail"))</f>
        <v>NA</v>
      </c>
      <c r="J367" s="67" t="s">
        <v>519</v>
      </c>
      <c r="K367" s="67"/>
      <c r="L367" s="67"/>
      <c r="M367" s="68"/>
      <c r="O367" s="29" t="s">
        <v>327</v>
      </c>
      <c r="P367" s="136" t="s">
        <v>766</v>
      </c>
      <c r="R367" s="34" t="s">
        <v>328</v>
      </c>
      <c r="S367" s="260"/>
      <c r="Y367" s="31"/>
    </row>
    <row r="368" spans="1:25" ht="14.1" customHeight="1" thickBot="1">
      <c r="A368" s="16">
        <v>8</v>
      </c>
      <c r="B368" s="66"/>
      <c r="C368" s="10">
        <f t="shared" si="80"/>
        <v>50</v>
      </c>
      <c r="D368" s="11" t="str">
        <f t="shared" si="80"/>
        <v/>
      </c>
      <c r="E368" s="11" t="str">
        <f t="shared" si="81"/>
        <v/>
      </c>
      <c r="F368" s="12" t="str">
        <f t="shared" si="81"/>
        <v/>
      </c>
      <c r="G368" s="11" t="str">
        <f t="shared" si="81"/>
        <v/>
      </c>
      <c r="H368" s="67"/>
      <c r="I368" s="369" t="str">
        <f>IF(O416=3,"NA",IF(O416=2,"Fail",IF(O416=1,"Pass","NA")))</f>
        <v>NA</v>
      </c>
      <c r="J368" s="866" t="s">
        <v>781</v>
      </c>
      <c r="K368" s="67"/>
      <c r="L368" s="67"/>
      <c r="M368" s="68"/>
      <c r="O368" s="29" t="s">
        <v>329</v>
      </c>
      <c r="P368" s="136"/>
      <c r="R368" s="34" t="s">
        <v>330</v>
      </c>
      <c r="S368" s="260"/>
      <c r="Y368" s="31"/>
    </row>
    <row r="369" spans="1:25" ht="14.1" customHeight="1">
      <c r="A369" s="16">
        <v>9</v>
      </c>
      <c r="B369" s="66"/>
      <c r="C369" s="10">
        <f t="shared" si="80"/>
        <v>100</v>
      </c>
      <c r="D369" s="11" t="str">
        <f t="shared" si="80"/>
        <v/>
      </c>
      <c r="E369" s="11" t="str">
        <f t="shared" si="81"/>
        <v/>
      </c>
      <c r="F369" s="12" t="str">
        <f t="shared" si="81"/>
        <v/>
      </c>
      <c r="G369" s="11" t="str">
        <f t="shared" si="81"/>
        <v/>
      </c>
      <c r="H369" s="67"/>
      <c r="I369" s="67"/>
      <c r="J369" s="67"/>
      <c r="K369" s="67"/>
      <c r="L369" s="67"/>
      <c r="M369" s="68"/>
      <c r="O369" s="29"/>
      <c r="S369" s="935" t="s">
        <v>331</v>
      </c>
      <c r="T369" s="935"/>
      <c r="U369" s="935"/>
      <c r="V369" s="935"/>
      <c r="W369" s="935"/>
      <c r="Y369" s="31"/>
    </row>
    <row r="370" spans="1:25" ht="14.1" customHeight="1" thickBot="1">
      <c r="A370" s="16">
        <v>10</v>
      </c>
      <c r="B370" s="66"/>
      <c r="C370" s="10">
        <f t="shared" si="80"/>
        <v>320</v>
      </c>
      <c r="D370" s="11" t="str">
        <f t="shared" si="80"/>
        <v/>
      </c>
      <c r="E370" s="11" t="str">
        <f t="shared" si="81"/>
        <v/>
      </c>
      <c r="F370" s="12" t="str">
        <f t="shared" si="81"/>
        <v/>
      </c>
      <c r="G370" s="11" t="str">
        <f t="shared" si="81"/>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64"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65"/>
      <c r="Q372" s="301">
        <f>AH12</f>
        <v>25</v>
      </c>
      <c r="R372" s="10">
        <f>AI12</f>
        <v>50</v>
      </c>
      <c r="S372" s="11" t="str">
        <f>IF(AM12="","",AVERAGE(AM12,AM13))</f>
        <v/>
      </c>
      <c r="T372" s="11" t="str">
        <f>IF(AN12="","",AN12)</f>
        <v/>
      </c>
      <c r="U372" s="11" t="str">
        <f>IF(AO12="","",AO12)</f>
        <v/>
      </c>
      <c r="V372" s="12" t="str">
        <f t="shared" ref="V372:V376" si="82">IF(U372="","",U372/R372)</f>
        <v/>
      </c>
      <c r="W372" s="11" t="str">
        <f t="shared" ref="W372:W376" si="83">IF(U372="","",U372/(T372/1000))</f>
        <v/>
      </c>
      <c r="X372" s="14" t="str">
        <f t="shared" ref="X372:X376" si="84">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65"/>
      <c r="Q373" s="300">
        <f>AH14</f>
        <v>26</v>
      </c>
      <c r="R373" s="10">
        <f>AI14</f>
        <v>50</v>
      </c>
      <c r="S373" s="11" t="str">
        <f>IF(AM14="","",AM14)</f>
        <v/>
      </c>
      <c r="T373" s="11" t="str">
        <f>IF(AN14="","",AN14)</f>
        <v/>
      </c>
      <c r="U373" s="11" t="str">
        <f>IF(AO14="","",AO14)</f>
        <v/>
      </c>
      <c r="V373" s="12" t="str">
        <f t="shared" si="82"/>
        <v/>
      </c>
      <c r="W373" s="11" t="str">
        <f t="shared" si="83"/>
        <v/>
      </c>
      <c r="X373" s="14" t="str">
        <f t="shared" si="84"/>
        <v/>
      </c>
      <c r="Y373" s="31"/>
    </row>
    <row r="374" spans="1:25" ht="14.1" customHeight="1">
      <c r="A374" s="16">
        <v>14</v>
      </c>
      <c r="B374" s="66"/>
      <c r="C374" s="651" t="s">
        <v>69</v>
      </c>
      <c r="D374" s="652" t="str">
        <f t="shared" ref="D374:F375" si="85">IF(Q418="","",Q418)</f>
        <v>/</v>
      </c>
      <c r="E374" s="652" t="str">
        <f t="shared" si="85"/>
        <v>/</v>
      </c>
      <c r="F374" s="653" t="str">
        <f t="shared" si="85"/>
        <v>/</v>
      </c>
      <c r="G374"/>
      <c r="H374"/>
      <c r="I374"/>
      <c r="J374"/>
      <c r="K374"/>
      <c r="L374"/>
      <c r="M374" s="68"/>
      <c r="O374" s="29"/>
      <c r="P374" s="965"/>
      <c r="Q374" s="300">
        <f>AH16</f>
        <v>28</v>
      </c>
      <c r="R374" s="10">
        <f>AI16</f>
        <v>50</v>
      </c>
      <c r="S374" s="11" t="str">
        <f>IF(AM16="","",AVERAGE(AM15:AM19))</f>
        <v/>
      </c>
      <c r="T374" s="11" t="str">
        <f>IF(AN16="","",AVERAGE(AN16:AN19))</f>
        <v/>
      </c>
      <c r="U374" s="11" t="str">
        <f>IF(AO16="","",AVERAGE(AO16:AO19))</f>
        <v/>
      </c>
      <c r="V374" s="12" t="str">
        <f t="shared" si="82"/>
        <v/>
      </c>
      <c r="W374" s="11" t="str">
        <f t="shared" si="83"/>
        <v/>
      </c>
      <c r="X374" s="14" t="str">
        <f t="shared" si="84"/>
        <v/>
      </c>
      <c r="Y374" s="31"/>
    </row>
    <row r="375" spans="1:25" ht="14.1" customHeight="1">
      <c r="A375" s="16">
        <v>15</v>
      </c>
      <c r="B375" s="66"/>
      <c r="C375" s="330" t="s">
        <v>24</v>
      </c>
      <c r="D375" s="328">
        <f t="shared" si="85"/>
        <v>28</v>
      </c>
      <c r="E375" s="328">
        <f t="shared" si="85"/>
        <v>28</v>
      </c>
      <c r="F375" s="349">
        <f t="shared" si="85"/>
        <v>28</v>
      </c>
      <c r="G375"/>
      <c r="H375"/>
      <c r="I375"/>
      <c r="J375"/>
      <c r="K375"/>
      <c r="L375"/>
      <c r="M375" s="68"/>
      <c r="O375" s="29"/>
      <c r="P375" s="965"/>
      <c r="Q375" s="300">
        <f>AH22</f>
        <v>30</v>
      </c>
      <c r="R375" s="10">
        <f>AI22</f>
        <v>50</v>
      </c>
      <c r="S375" s="11" t="str">
        <f>IF(AM22="","",AM22)</f>
        <v/>
      </c>
      <c r="T375" s="11" t="str">
        <f>IF(AN22="","",AN22)</f>
        <v/>
      </c>
      <c r="U375" s="11" t="str">
        <f>IF(AO22="","",AO22)</f>
        <v/>
      </c>
      <c r="V375" s="12" t="str">
        <f t="shared" si="82"/>
        <v/>
      </c>
      <c r="W375" s="11" t="str">
        <f t="shared" si="83"/>
        <v/>
      </c>
      <c r="X375" s="14" t="str">
        <f t="shared" si="84"/>
        <v/>
      </c>
      <c r="Y375" s="31"/>
    </row>
    <row r="376" spans="1:25" ht="14.1" customHeight="1">
      <c r="A376" s="16">
        <v>16</v>
      </c>
      <c r="B376" s="66"/>
      <c r="C376" s="414" t="s">
        <v>424</v>
      </c>
      <c r="D376" s="296" t="str">
        <f t="shared" ref="D376:F377" si="86">IF(Q423="","",Q423)</f>
        <v/>
      </c>
      <c r="E376" s="296" t="str">
        <f t="shared" si="86"/>
        <v/>
      </c>
      <c r="F376" s="439" t="str">
        <f t="shared" si="86"/>
        <v/>
      </c>
      <c r="G376"/>
      <c r="H376"/>
      <c r="I376"/>
      <c r="J376"/>
      <c r="K376"/>
      <c r="L376"/>
      <c r="M376" s="68"/>
      <c r="O376" s="29"/>
      <c r="P376" s="965"/>
      <c r="Q376" s="300">
        <f>AH23</f>
        <v>32</v>
      </c>
      <c r="R376" s="10">
        <f>AI23</f>
        <v>50</v>
      </c>
      <c r="S376" s="11" t="str">
        <f>IF(AM23="","",AVERAGE(AM23:AM24))</f>
        <v/>
      </c>
      <c r="T376" s="11" t="str">
        <f>IF(AN23="","",AN23)</f>
        <v/>
      </c>
      <c r="U376" s="11" t="str">
        <f>IF(AO23="","",AO23)</f>
        <v/>
      </c>
      <c r="V376" s="12" t="str">
        <f t="shared" si="82"/>
        <v/>
      </c>
      <c r="W376" s="11" t="str">
        <f t="shared" si="83"/>
        <v/>
      </c>
      <c r="X376" s="14" t="str">
        <f t="shared" si="84"/>
        <v/>
      </c>
      <c r="Y376" s="31"/>
    </row>
    <row r="377" spans="1:25" ht="14.1" customHeight="1">
      <c r="A377" s="16">
        <v>17</v>
      </c>
      <c r="B377" s="66"/>
      <c r="C377" s="414" t="s">
        <v>520</v>
      </c>
      <c r="D377" s="14" t="str">
        <f t="shared" si="86"/>
        <v/>
      </c>
      <c r="E377" s="14" t="str">
        <f t="shared" si="86"/>
        <v/>
      </c>
      <c r="F377" s="412" t="str">
        <f t="shared" si="86"/>
        <v/>
      </c>
      <c r="G377"/>
      <c r="H377"/>
      <c r="I377"/>
      <c r="J377"/>
      <c r="K377"/>
      <c r="L377"/>
      <c r="M377" s="68"/>
      <c r="O377" s="29"/>
      <c r="P377" s="966"/>
      <c r="Q377" s="300">
        <f>AH25</f>
        <v>34</v>
      </c>
      <c r="R377" s="10">
        <f>AI25</f>
        <v>50</v>
      </c>
      <c r="S377" s="11" t="str">
        <f>IF(AM25="","",AVERAGE(AM25:AM26))</f>
        <v/>
      </c>
      <c r="T377" s="11" t="str">
        <f>IF(AN25="","",AN25)</f>
        <v/>
      </c>
      <c r="U377" s="11" t="str">
        <f>IF(AO25="","",AO25)</f>
        <v/>
      </c>
      <c r="V377" s="12" t="str">
        <f t="shared" ref="V377" si="87">IF(U377="","",U377/R377)</f>
        <v/>
      </c>
      <c r="W377" s="11" t="str">
        <f t="shared" ref="W377" si="88">IF(U377="","",U377/(T377/1000))</f>
        <v/>
      </c>
      <c r="X377" s="14" t="str">
        <f t="shared" ref="X377" si="89">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73" t="str">
        <f>AK27&amp;"/"&amp;AL27</f>
        <v>/</v>
      </c>
      <c r="Q378" s="300">
        <f>AH27</f>
        <v>28</v>
      </c>
      <c r="R378" s="10">
        <f>AI27</f>
        <v>50</v>
      </c>
      <c r="S378" s="11" t="str">
        <f>IF(AM27="","",AVERAGE(AM27:AM28))</f>
        <v/>
      </c>
      <c r="T378" s="11" t="str">
        <f>IF(AN27="","",AN27)</f>
        <v/>
      </c>
      <c r="U378" s="11" t="str">
        <f>IF(AO27="","",AO27)</f>
        <v/>
      </c>
      <c r="V378" s="12" t="str">
        <f t="shared" ref="V378:V388" si="90">IF(U378="","",U378/R378)</f>
        <v/>
      </c>
      <c r="W378" s="11" t="str">
        <f t="shared" ref="W378:W388" si="91">IF(U378="","",U378/(T378/1000))</f>
        <v/>
      </c>
      <c r="X378" s="14" t="str">
        <f t="shared" ref="X378:X388" si="92">IF(S378="","",(S378-Q378)/Q378)</f>
        <v/>
      </c>
      <c r="Y378" s="31"/>
    </row>
    <row r="379" spans="1:25" ht="14.1" customHeight="1">
      <c r="A379" s="16">
        <v>19</v>
      </c>
      <c r="B379" s="66"/>
      <c r="C379"/>
      <c r="D379" s="3" t="s">
        <v>201</v>
      </c>
      <c r="E379" s="190" t="s">
        <v>608</v>
      </c>
      <c r="F379"/>
      <c r="G379"/>
      <c r="H379"/>
      <c r="I379"/>
      <c r="J379"/>
      <c r="K379"/>
      <c r="L379"/>
      <c r="M379" s="68"/>
      <c r="O379" s="159"/>
      <c r="P379" s="974"/>
      <c r="Q379" s="300">
        <f>AH29</f>
        <v>30</v>
      </c>
      <c r="R379" s="10">
        <f>AI29</f>
        <v>50</v>
      </c>
      <c r="S379" s="11" t="str">
        <f>IF(AM29="","",AVERAGE(AM29:AM30))</f>
        <v/>
      </c>
      <c r="T379" s="11" t="str">
        <f>IF(AN29="","",AN29)</f>
        <v/>
      </c>
      <c r="U379" s="11" t="str">
        <f>IF(AO29="","",AO29)</f>
        <v/>
      </c>
      <c r="V379" s="12" t="str">
        <f t="shared" si="90"/>
        <v/>
      </c>
      <c r="W379" s="11" t="str">
        <f t="shared" si="91"/>
        <v/>
      </c>
      <c r="X379" s="14" t="str">
        <f t="shared" si="92"/>
        <v/>
      </c>
      <c r="Y379" s="31"/>
    </row>
    <row r="380" spans="1:25" ht="14.1" customHeight="1">
      <c r="A380" s="16">
        <v>20</v>
      </c>
      <c r="B380" s="66"/>
      <c r="E380" s="26" t="s">
        <v>776</v>
      </c>
      <c r="M380" s="68"/>
      <c r="O380" s="29"/>
      <c r="P380" s="974"/>
      <c r="Q380" s="300">
        <f>AH31</f>
        <v>32</v>
      </c>
      <c r="R380" s="10">
        <f>AI31</f>
        <v>50</v>
      </c>
      <c r="S380" s="11" t="str">
        <f>IF(AM31="","",AVERAGE(AM31:AM32))</f>
        <v/>
      </c>
      <c r="T380" s="11" t="str">
        <f>IF(AN31="","",AN31)</f>
        <v/>
      </c>
      <c r="U380" s="11" t="str">
        <f>IF(AO31="","",AO31)</f>
        <v/>
      </c>
      <c r="V380" s="12" t="str">
        <f t="shared" si="90"/>
        <v/>
      </c>
      <c r="W380" s="11" t="str">
        <f t="shared" si="91"/>
        <v/>
      </c>
      <c r="X380" s="14" t="str">
        <f t="shared" si="92"/>
        <v/>
      </c>
      <c r="Y380" s="31"/>
    </row>
    <row r="381" spans="1:25" ht="14.1" customHeight="1">
      <c r="A381" s="16">
        <v>21</v>
      </c>
      <c r="B381" s="66"/>
      <c r="C381" s="144" t="s">
        <v>316</v>
      </c>
      <c r="D381" s="67"/>
      <c r="E381" s="67"/>
      <c r="F381" s="67"/>
      <c r="G381" s="67"/>
      <c r="H381" s="67"/>
      <c r="I381" s="67"/>
      <c r="J381" s="67"/>
      <c r="K381" s="67"/>
      <c r="L381" s="67"/>
      <c r="M381" s="68"/>
      <c r="O381" s="29"/>
      <c r="P381" s="974"/>
      <c r="Q381" s="300">
        <f>AH33</f>
        <v>34</v>
      </c>
      <c r="R381" s="10">
        <f>AI33</f>
        <v>50</v>
      </c>
      <c r="S381" s="11" t="str">
        <f>IF(AM33="","",AVERAGE(AM33:AM34))</f>
        <v/>
      </c>
      <c r="T381" s="11" t="str">
        <f>IF(AN33="","",AN33)</f>
        <v/>
      </c>
      <c r="U381" s="11" t="str">
        <f>IF(AO33="","",AO33)</f>
        <v/>
      </c>
      <c r="V381" s="12" t="str">
        <f t="shared" si="90"/>
        <v/>
      </c>
      <c r="W381" s="11" t="str">
        <f t="shared" si="91"/>
        <v/>
      </c>
      <c r="X381" s="14" t="str">
        <f t="shared" si="92"/>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74"/>
      <c r="Q382" s="300">
        <f t="shared" ref="Q382:R384" si="93">AH35</f>
        <v>36</v>
      </c>
      <c r="R382" s="10">
        <f t="shared" si="93"/>
        <v>50</v>
      </c>
      <c r="S382" s="11" t="str">
        <f t="shared" ref="S382:U383" si="94">IF(AM35="","",AM35)</f>
        <v/>
      </c>
      <c r="T382" s="11" t="str">
        <f t="shared" si="94"/>
        <v/>
      </c>
      <c r="U382" s="11" t="str">
        <f t="shared" si="94"/>
        <v/>
      </c>
      <c r="V382" s="12" t="str">
        <f t="shared" si="90"/>
        <v/>
      </c>
      <c r="W382" s="11" t="str">
        <f t="shared" si="91"/>
        <v/>
      </c>
      <c r="X382" s="14" t="str">
        <f t="shared" si="92"/>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75"/>
      <c r="Q383" s="300">
        <f t="shared" si="93"/>
        <v>38</v>
      </c>
      <c r="R383" s="10">
        <f t="shared" si="93"/>
        <v>50</v>
      </c>
      <c r="S383" s="11" t="str">
        <f t="shared" si="94"/>
        <v/>
      </c>
      <c r="T383" s="11" t="str">
        <f t="shared" si="94"/>
        <v/>
      </c>
      <c r="U383" s="11" t="str">
        <f t="shared" si="94"/>
        <v/>
      </c>
      <c r="V383" s="12" t="str">
        <f t="shared" si="90"/>
        <v/>
      </c>
      <c r="W383" s="11" t="str">
        <f t="shared" si="91"/>
        <v/>
      </c>
      <c r="X383" s="14" t="str">
        <f t="shared" si="92"/>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73" t="str">
        <f>AK37&amp;"/"&amp;AL37</f>
        <v>/</v>
      </c>
      <c r="Q384" s="301">
        <f t="shared" si="93"/>
        <v>28</v>
      </c>
      <c r="R384" s="10">
        <f t="shared" si="93"/>
        <v>50</v>
      </c>
      <c r="S384" s="11" t="str">
        <f>IF(AM37="","",AVERAGE(AM37:AM40))</f>
        <v/>
      </c>
      <c r="T384" s="11" t="str">
        <f>IF(AN37="","",AN37)</f>
        <v/>
      </c>
      <c r="U384" s="11" t="str">
        <f>IF(AO37="","",AO37)</f>
        <v/>
      </c>
      <c r="V384" s="12" t="str">
        <f t="shared" si="90"/>
        <v/>
      </c>
      <c r="W384" s="11" t="str">
        <f t="shared" si="91"/>
        <v/>
      </c>
      <c r="X384" s="14" t="str">
        <f t="shared" si="92"/>
        <v/>
      </c>
      <c r="Y384" s="31"/>
    </row>
    <row r="385" spans="1:25" ht="14.1" customHeight="1">
      <c r="A385" s="16">
        <v>25</v>
      </c>
      <c r="B385" s="66"/>
      <c r="C385" s="67"/>
      <c r="D385" s="160" t="s">
        <v>52</v>
      </c>
      <c r="E385" s="138" t="str">
        <f>IF(Q462="","",Q462)</f>
        <v/>
      </c>
      <c r="F385" s="67"/>
      <c r="G385" s="67"/>
      <c r="H385" s="67"/>
      <c r="I385" s="67"/>
      <c r="J385" s="67"/>
      <c r="K385" s="67"/>
      <c r="L385" s="67"/>
      <c r="M385" s="68"/>
      <c r="O385" s="29"/>
      <c r="P385" s="974"/>
      <c r="Q385" s="301">
        <f>AH41</f>
        <v>30</v>
      </c>
      <c r="R385" s="10">
        <f>AI41</f>
        <v>50</v>
      </c>
      <c r="S385" s="11" t="str">
        <f>IF(AM41="","",AVERAGE(AM41:AM42))</f>
        <v/>
      </c>
      <c r="T385" s="11" t="str">
        <f>IF(AN41="","",AN41)</f>
        <v/>
      </c>
      <c r="U385" s="11" t="str">
        <f>IF(AO41="","",AO41)</f>
        <v/>
      </c>
      <c r="V385" s="12" t="str">
        <f t="shared" si="90"/>
        <v/>
      </c>
      <c r="W385" s="11" t="str">
        <f t="shared" si="91"/>
        <v/>
      </c>
      <c r="X385" s="14" t="str">
        <f t="shared" si="92"/>
        <v/>
      </c>
      <c r="Y385" s="31"/>
    </row>
    <row r="386" spans="1:25" ht="14.1" customHeight="1">
      <c r="A386" s="16">
        <v>26</v>
      </c>
      <c r="B386" s="66"/>
      <c r="C386" s="67"/>
      <c r="D386" s="3" t="s">
        <v>201</v>
      </c>
      <c r="E386" s="190" t="s">
        <v>367</v>
      </c>
      <c r="F386" s="67"/>
      <c r="G386" s="67"/>
      <c r="H386" s="67"/>
      <c r="I386" s="67"/>
      <c r="J386" s="67"/>
      <c r="K386" s="67"/>
      <c r="L386" s="67"/>
      <c r="M386" s="68"/>
      <c r="O386" s="29"/>
      <c r="P386" s="974"/>
      <c r="Q386" s="300">
        <f>AH43</f>
        <v>32</v>
      </c>
      <c r="R386" s="10">
        <f>AI43</f>
        <v>50</v>
      </c>
      <c r="S386" s="11" t="str">
        <f>IF(AM43="","",AVERAGE(AM43:AM44))</f>
        <v/>
      </c>
      <c r="T386" s="11" t="str">
        <f>IF(AN43="","",AN43)</f>
        <v/>
      </c>
      <c r="U386" s="11" t="str">
        <f>IF(AO43="","",AO43)</f>
        <v/>
      </c>
      <c r="V386" s="12" t="str">
        <f t="shared" si="90"/>
        <v/>
      </c>
      <c r="W386" s="11" t="str">
        <f t="shared" si="91"/>
        <v/>
      </c>
      <c r="X386" s="14" t="str">
        <f t="shared" si="92"/>
        <v/>
      </c>
      <c r="Y386" s="31"/>
    </row>
    <row r="387" spans="1:25" ht="14.1" customHeight="1">
      <c r="A387" s="16">
        <v>27</v>
      </c>
      <c r="B387" s="66"/>
      <c r="C387" s="67"/>
      <c r="D387" s="67"/>
      <c r="E387" s="26" t="s">
        <v>368</v>
      </c>
      <c r="F387" s="67"/>
      <c r="G387" s="67"/>
      <c r="H387" s="67"/>
      <c r="I387" s="67"/>
      <c r="J387" s="67"/>
      <c r="K387" s="67"/>
      <c r="L387" s="67"/>
      <c r="M387" s="68"/>
      <c r="O387" s="29"/>
      <c r="P387" s="974"/>
      <c r="Q387" s="300">
        <f>AH45</f>
        <v>34</v>
      </c>
      <c r="R387" s="10">
        <f>AI45</f>
        <v>50</v>
      </c>
      <c r="S387" s="11" t="str">
        <f>IF(AM45="","",AVERAGE(AM45:AM46))</f>
        <v/>
      </c>
      <c r="T387" s="11" t="str">
        <f>IF(AN45="","",AN45)</f>
        <v/>
      </c>
      <c r="U387" s="11" t="str">
        <f>IF(AO45="","",AO45)</f>
        <v/>
      </c>
      <c r="V387" s="12" t="str">
        <f t="shared" si="90"/>
        <v/>
      </c>
      <c r="W387" s="11" t="str">
        <f t="shared" si="91"/>
        <v/>
      </c>
      <c r="X387" s="14" t="str">
        <f t="shared" si="92"/>
        <v/>
      </c>
      <c r="Y387" s="31"/>
    </row>
    <row r="388" spans="1:25" ht="14.1" customHeight="1">
      <c r="A388" s="16">
        <v>28</v>
      </c>
      <c r="B388" s="66"/>
      <c r="C388" s="67"/>
      <c r="D388" s="67"/>
      <c r="E388" s="67"/>
      <c r="F388" s="67"/>
      <c r="G388" s="67"/>
      <c r="H388" s="67"/>
      <c r="I388" s="67"/>
      <c r="J388" s="67"/>
      <c r="K388" s="67"/>
      <c r="L388" s="67"/>
      <c r="M388" s="68"/>
      <c r="O388" s="29"/>
      <c r="P388" s="975"/>
      <c r="Q388" s="300">
        <f>AH47</f>
        <v>38</v>
      </c>
      <c r="R388" s="10">
        <f>AI47</f>
        <v>50</v>
      </c>
      <c r="S388" s="11" t="str">
        <f>IF(AM47="","",AM47)</f>
        <v/>
      </c>
      <c r="T388" s="11" t="str">
        <f>IF(AN47="","",AN47)</f>
        <v/>
      </c>
      <c r="U388" s="11" t="str">
        <f>IF(AO47="","",AO47)</f>
        <v/>
      </c>
      <c r="V388" s="12" t="str">
        <f t="shared" si="90"/>
        <v/>
      </c>
      <c r="W388" s="11" t="str">
        <f t="shared" si="91"/>
        <v/>
      </c>
      <c r="X388" s="14" t="str">
        <f t="shared" si="92"/>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5">IF(Q432="","",Q432)</f>
        <v/>
      </c>
      <c r="F391" s="325"/>
      <c r="G391" s="34" t="s">
        <v>784</v>
      </c>
      <c r="H391" s="658" t="str">
        <f t="shared" ref="H391:J398" si="96">IF(Q447="","",Q447)</f>
        <v>2D</v>
      </c>
      <c r="I391" s="659" t="str">
        <f t="shared" si="96"/>
        <v/>
      </c>
      <c r="J391" s="660" t="str">
        <f t="shared" si="96"/>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5"/>
        <v/>
      </c>
      <c r="F392" s="325"/>
      <c r="G392" s="160" t="s">
        <v>69</v>
      </c>
      <c r="H392" s="330" t="str">
        <f t="shared" si="96"/>
        <v/>
      </c>
      <c r="I392" s="289" t="str">
        <f t="shared" si="96"/>
        <v/>
      </c>
      <c r="J392" s="331" t="str">
        <f t="shared" si="96"/>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5"/>
        <v/>
      </c>
      <c r="F393" s="325"/>
      <c r="G393" s="160" t="s">
        <v>171</v>
      </c>
      <c r="H393" s="330" t="str">
        <f t="shared" si="96"/>
        <v/>
      </c>
      <c r="I393" s="289" t="str">
        <f t="shared" si="96"/>
        <v/>
      </c>
      <c r="J393" s="331" t="str">
        <f t="shared" si="96"/>
        <v/>
      </c>
      <c r="K393" s="160" t="s">
        <v>185</v>
      </c>
      <c r="L393" s="201" t="str">
        <f t="shared" ref="L393:M395" si="97">IF(Q442="","",Q442)</f>
        <v/>
      </c>
      <c r="M393" s="259" t="str">
        <f t="shared" si="97"/>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5"/>
        <v/>
      </c>
      <c r="F394" s="325"/>
      <c r="G394" s="160" t="s">
        <v>174</v>
      </c>
      <c r="H394" s="330" t="str">
        <f t="shared" si="96"/>
        <v/>
      </c>
      <c r="I394" s="289" t="str">
        <f t="shared" si="96"/>
        <v/>
      </c>
      <c r="J394" s="331" t="str">
        <f t="shared" si="96"/>
        <v/>
      </c>
      <c r="K394" s="160" t="s">
        <v>187</v>
      </c>
      <c r="L394" s="203" t="str">
        <f t="shared" si="97"/>
        <v/>
      </c>
      <c r="M394" s="261" t="str">
        <f t="shared" si="97"/>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5"/>
        <v/>
      </c>
      <c r="F395" s="325"/>
      <c r="G395" s="160" t="s">
        <v>185</v>
      </c>
      <c r="H395" s="330" t="str">
        <f t="shared" si="96"/>
        <v/>
      </c>
      <c r="I395" s="289" t="str">
        <f t="shared" si="96"/>
        <v/>
      </c>
      <c r="J395" s="331" t="str">
        <f t="shared" si="96"/>
        <v/>
      </c>
      <c r="K395" s="160" t="s">
        <v>189</v>
      </c>
      <c r="L395" s="204" t="str">
        <f t="shared" si="97"/>
        <v/>
      </c>
      <c r="M395" s="262" t="str">
        <f t="shared" si="97"/>
        <v/>
      </c>
      <c r="O395" s="312"/>
      <c r="P395" s="320" t="str">
        <f t="shared" ref="P395:R398" si="98">IF(AM16="","",AM16)</f>
        <v/>
      </c>
      <c r="Q395" s="270" t="str">
        <f t="shared" si="98"/>
        <v/>
      </c>
      <c r="R395" s="270" t="str">
        <f t="shared" si="98"/>
        <v/>
      </c>
      <c r="S395" s="235" t="str">
        <f>IF(R395="","",R395/$S$393)</f>
        <v/>
      </c>
      <c r="T395" s="236" t="str">
        <f>IF(OR(R395="",Q395=""),"",R395/(Q395/1000))</f>
        <v/>
      </c>
      <c r="U395" s="320" t="str">
        <f t="shared" ref="U395:W398" si="99">IF(AM37="","",AM37)</f>
        <v/>
      </c>
      <c r="V395" s="270" t="str">
        <f t="shared" si="99"/>
        <v/>
      </c>
      <c r="W395" s="270" t="str">
        <f t="shared" si="99"/>
        <v/>
      </c>
      <c r="X395" s="235" t="str">
        <f>IF(W395="","",W395/$X$393)</f>
        <v/>
      </c>
      <c r="Y395" s="236" t="str">
        <f>IF(OR(W395="",V395=""),"",W395/(V395/1000))</f>
        <v/>
      </c>
    </row>
    <row r="396" spans="1:25" ht="14.1" customHeight="1" thickBot="1">
      <c r="A396" s="16">
        <v>36</v>
      </c>
      <c r="B396" s="66"/>
      <c r="C396" s="325"/>
      <c r="D396" s="160" t="s">
        <v>183</v>
      </c>
      <c r="E396" s="471" t="str">
        <f t="shared" si="95"/>
        <v/>
      </c>
      <c r="F396" s="325"/>
      <c r="G396" s="160" t="s">
        <v>187</v>
      </c>
      <c r="H396" s="330" t="str">
        <f t="shared" si="96"/>
        <v/>
      </c>
      <c r="I396" s="289" t="str">
        <f t="shared" si="96"/>
        <v/>
      </c>
      <c r="J396" s="331" t="str">
        <f t="shared" si="96"/>
        <v/>
      </c>
      <c r="K396" s="325"/>
      <c r="L396" s="160" t="s">
        <v>324</v>
      </c>
      <c r="M396" s="258" t="str">
        <f>IF(V440="","",V440)</f>
        <v/>
      </c>
      <c r="O396" s="312"/>
      <c r="P396" s="317" t="str">
        <f t="shared" si="98"/>
        <v/>
      </c>
      <c r="Q396" s="11" t="str">
        <f t="shared" si="98"/>
        <v/>
      </c>
      <c r="R396" s="11" t="str">
        <f t="shared" si="98"/>
        <v/>
      </c>
      <c r="S396" s="12" t="str">
        <f>IF(R396="","",R396/$S$393)</f>
        <v/>
      </c>
      <c r="T396" s="238" t="str">
        <f>IF(OR(R396="",Q396=""),"",R396/(Q396/1000))</f>
        <v/>
      </c>
      <c r="U396" s="317" t="str">
        <f t="shared" si="99"/>
        <v/>
      </c>
      <c r="V396" s="11" t="str">
        <f t="shared" si="99"/>
        <v/>
      </c>
      <c r="W396" s="11" t="str">
        <f t="shared" si="99"/>
        <v/>
      </c>
      <c r="X396" s="12" t="str">
        <f>IF(W396="","",W396/$X$393)</f>
        <v/>
      </c>
      <c r="Y396" s="238" t="str">
        <f t="shared" ref="Y396:Y398" si="100">IF(OR(W396="",V396=""),"",W396/(V396/1000))</f>
        <v/>
      </c>
    </row>
    <row r="397" spans="1:25" ht="14.1" customHeight="1" thickBot="1">
      <c r="A397" s="16">
        <v>37</v>
      </c>
      <c r="B397" s="66"/>
      <c r="C397" s="67"/>
      <c r="D397" s="160" t="s">
        <v>185</v>
      </c>
      <c r="E397" s="471" t="str">
        <f>IF(U432="","",U432)</f>
        <v/>
      </c>
      <c r="F397" s="325"/>
      <c r="G397" s="160" t="s">
        <v>189</v>
      </c>
      <c r="H397" s="435" t="str">
        <f t="shared" si="96"/>
        <v/>
      </c>
      <c r="I397" s="419" t="str">
        <f t="shared" si="96"/>
        <v/>
      </c>
      <c r="J397" s="527" t="str">
        <f t="shared" si="96"/>
        <v/>
      </c>
      <c r="K397" s="160" t="s">
        <v>185</v>
      </c>
      <c r="L397" s="201" t="str">
        <f t="shared" ref="L397:M399" si="101">IF(U442="","",U442)</f>
        <v/>
      </c>
      <c r="M397" s="259" t="str">
        <f t="shared" si="101"/>
        <v/>
      </c>
      <c r="O397" s="312"/>
      <c r="P397" s="317" t="str">
        <f t="shared" si="98"/>
        <v/>
      </c>
      <c r="Q397" s="11" t="str">
        <f t="shared" si="98"/>
        <v/>
      </c>
      <c r="R397" s="11" t="str">
        <f t="shared" si="98"/>
        <v/>
      </c>
      <c r="S397" s="12" t="str">
        <f>IF(R397="","",R397/$S$393)</f>
        <v/>
      </c>
      <c r="T397" s="238" t="str">
        <f>IF(OR(R397="",Q397=""),"",R397/(Q397/1000))</f>
        <v/>
      </c>
      <c r="U397" s="317" t="str">
        <f t="shared" si="99"/>
        <v/>
      </c>
      <c r="V397" s="11" t="str">
        <f t="shared" si="99"/>
        <v/>
      </c>
      <c r="W397" s="11" t="str">
        <f t="shared" si="99"/>
        <v/>
      </c>
      <c r="X397" s="12" t="str">
        <f>IF(W397="","",W397/$X$393)</f>
        <v/>
      </c>
      <c r="Y397" s="238" t="str">
        <f t="shared" si="100"/>
        <v/>
      </c>
    </row>
    <row r="398" spans="1:25" ht="14.1" customHeight="1" thickBot="1">
      <c r="A398" s="16">
        <v>38</v>
      </c>
      <c r="B398" s="66"/>
      <c r="C398" s="67"/>
      <c r="D398" s="160" t="s">
        <v>187</v>
      </c>
      <c r="E398" s="471" t="str">
        <f>IF(U433="","",U433)</f>
        <v/>
      </c>
      <c r="F398" s="67"/>
      <c r="G398" s="160"/>
      <c r="H398" s="435" t="str">
        <f t="shared" si="96"/>
        <v/>
      </c>
      <c r="I398" s="419" t="str">
        <f t="shared" si="96"/>
        <v/>
      </c>
      <c r="J398" s="527" t="str">
        <f t="shared" si="96"/>
        <v/>
      </c>
      <c r="K398" s="160" t="s">
        <v>187</v>
      </c>
      <c r="L398" s="203" t="str">
        <f t="shared" si="101"/>
        <v/>
      </c>
      <c r="M398" s="261" t="str">
        <f t="shared" si="101"/>
        <v/>
      </c>
      <c r="O398" s="312"/>
      <c r="P398" s="453" t="str">
        <f t="shared" si="98"/>
        <v/>
      </c>
      <c r="Q398" s="228" t="str">
        <f t="shared" si="98"/>
        <v/>
      </c>
      <c r="R398" s="228" t="str">
        <f t="shared" si="98"/>
        <v/>
      </c>
      <c r="S398" s="241" t="str">
        <f>IF(R398="","",R398/$S$393)</f>
        <v/>
      </c>
      <c r="T398" s="242" t="str">
        <f>IF(OR(R398="",Q398=""),"",R398/(Q398/1000))</f>
        <v/>
      </c>
      <c r="U398" s="453" t="str">
        <f t="shared" si="99"/>
        <v/>
      </c>
      <c r="V398" s="228" t="str">
        <f t="shared" si="99"/>
        <v/>
      </c>
      <c r="W398" s="228" t="str">
        <f t="shared" si="99"/>
        <v/>
      </c>
      <c r="X398" s="241" t="str">
        <f>IF(W398="","",W398/$X$393)</f>
        <v/>
      </c>
      <c r="Y398" s="242" t="str">
        <f t="shared" si="100"/>
        <v/>
      </c>
    </row>
    <row r="399" spans="1:25" ht="14.1" customHeight="1" thickBot="1">
      <c r="A399" s="16">
        <v>39</v>
      </c>
      <c r="B399" s="66"/>
      <c r="C399" s="67"/>
      <c r="D399" s="160" t="s">
        <v>189</v>
      </c>
      <c r="E399" s="472" t="str">
        <f>IF(U434="","",U434)</f>
        <v/>
      </c>
      <c r="F399" s="67"/>
      <c r="G399" s="67"/>
      <c r="H399" s="67"/>
      <c r="I399" s="67"/>
      <c r="J399" s="67"/>
      <c r="K399" s="160" t="s">
        <v>189</v>
      </c>
      <c r="L399" s="204" t="str">
        <f t="shared" si="101"/>
        <v/>
      </c>
      <c r="M399" s="262" t="str">
        <f t="shared" si="101"/>
        <v/>
      </c>
      <c r="O399" s="311" t="s">
        <v>207</v>
      </c>
      <c r="P399" s="448" t="str">
        <f t="shared" ref="P399:Y399" si="102">IF(OR(P395="",P396="",P397="",P398=""),"",AVERAGE(P395:P398))</f>
        <v/>
      </c>
      <c r="Q399" s="449" t="str">
        <f t="shared" si="102"/>
        <v/>
      </c>
      <c r="R399" s="450" t="str">
        <f t="shared" si="102"/>
        <v/>
      </c>
      <c r="S399" s="451" t="str">
        <f t="shared" si="102"/>
        <v/>
      </c>
      <c r="T399" s="452" t="str">
        <f t="shared" si="102"/>
        <v/>
      </c>
      <c r="U399" s="448" t="str">
        <f t="shared" si="102"/>
        <v/>
      </c>
      <c r="V399" s="449" t="str">
        <f t="shared" si="102"/>
        <v/>
      </c>
      <c r="W399" s="450" t="str">
        <f t="shared" si="102"/>
        <v/>
      </c>
      <c r="X399" s="451" t="str">
        <f t="shared" si="102"/>
        <v/>
      </c>
      <c r="Y399" s="452" t="str">
        <f t="shared" si="102"/>
        <v/>
      </c>
    </row>
    <row r="400" spans="1:25" ht="14.1" customHeight="1">
      <c r="A400" s="16">
        <v>40</v>
      </c>
      <c r="B400" s="66"/>
      <c r="D400" s="3" t="s">
        <v>201</v>
      </c>
      <c r="E400" s="861" t="s">
        <v>360</v>
      </c>
      <c r="M400" s="678"/>
      <c r="O400" s="311" t="s">
        <v>338</v>
      </c>
      <c r="P400" s="317" t="str">
        <f t="shared" ref="P400:Y400" si="103">IF(OR(P395="",P396="",P397="",P398=""),"",_xlfn.STDEV.S(P395:P398))</f>
        <v/>
      </c>
      <c r="Q400" s="11" t="str">
        <f t="shared" si="103"/>
        <v/>
      </c>
      <c r="R400" s="11" t="str">
        <f t="shared" si="103"/>
        <v/>
      </c>
      <c r="S400" s="12" t="str">
        <f t="shared" si="103"/>
        <v/>
      </c>
      <c r="T400" s="238" t="str">
        <f t="shared" si="103"/>
        <v/>
      </c>
      <c r="U400" s="317" t="str">
        <f t="shared" si="103"/>
        <v/>
      </c>
      <c r="V400" s="11" t="str">
        <f t="shared" si="103"/>
        <v/>
      </c>
      <c r="W400" s="11" t="str">
        <f t="shared" si="103"/>
        <v/>
      </c>
      <c r="X400" s="12" t="str">
        <f t="shared" si="103"/>
        <v/>
      </c>
      <c r="Y400" s="238" t="str">
        <f t="shared" si="103"/>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4">IF(OR(P399="",P400=""),"",P400/P399)</f>
        <v/>
      </c>
      <c r="Q401" s="182" t="str">
        <f t="shared" si="104"/>
        <v/>
      </c>
      <c r="R401" s="182" t="str">
        <f t="shared" si="104"/>
        <v/>
      </c>
      <c r="S401" s="318" t="str">
        <f t="shared" si="104"/>
        <v/>
      </c>
      <c r="T401" s="319" t="str">
        <f t="shared" si="104"/>
        <v/>
      </c>
      <c r="U401" s="188" t="str">
        <f t="shared" si="104"/>
        <v/>
      </c>
      <c r="V401" s="182" t="str">
        <f t="shared" si="104"/>
        <v/>
      </c>
      <c r="W401" s="182" t="str">
        <f t="shared" si="104"/>
        <v/>
      </c>
      <c r="X401" s="318" t="str">
        <f t="shared" si="104"/>
        <v/>
      </c>
      <c r="Y401" s="319" t="str">
        <f t="shared" si="104"/>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551</v>
      </c>
      <c r="M403" s="68"/>
      <c r="O403" s="29"/>
      <c r="P403" s="112" t="s">
        <v>201</v>
      </c>
      <c r="Q403" s="26" t="s">
        <v>341</v>
      </c>
      <c r="Y403" s="31"/>
    </row>
    <row r="404" spans="1:25" ht="14.1" customHeight="1">
      <c r="A404" s="16">
        <v>44</v>
      </c>
      <c r="B404" s="66"/>
      <c r="D404" s="34" t="s">
        <v>557</v>
      </c>
      <c r="E404" s="34" t="s">
        <v>554</v>
      </c>
      <c r="F404" s="327">
        <f>IF(R310="","",R310)</f>
        <v>101.3</v>
      </c>
      <c r="M404" s="68"/>
      <c r="O404" s="29"/>
      <c r="Q404" s="26" t="s">
        <v>774</v>
      </c>
      <c r="Y404" s="31"/>
    </row>
    <row r="405" spans="1:25" ht="14.1" customHeight="1" thickBot="1">
      <c r="A405" s="16">
        <v>45</v>
      </c>
      <c r="B405" s="66"/>
      <c r="E405" s="34" t="s">
        <v>555</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553</v>
      </c>
      <c r="E406" s="630" t="s">
        <v>552</v>
      </c>
      <c r="F406" s="630" t="s">
        <v>288</v>
      </c>
      <c r="M406" s="68"/>
      <c r="O406" s="135" t="s">
        <v>342</v>
      </c>
      <c r="P406" s="22"/>
      <c r="Q406" s="22"/>
      <c r="R406" s="22"/>
      <c r="S406" s="22"/>
      <c r="T406" s="22"/>
      <c r="U406" s="22"/>
      <c r="V406" s="22"/>
      <c r="W406" s="22"/>
      <c r="X406" s="22"/>
      <c r="Y406" s="23"/>
    </row>
    <row r="407" spans="1:25" ht="14.1" customHeight="1">
      <c r="A407" s="16">
        <v>47</v>
      </c>
      <c r="B407" s="66"/>
      <c r="C407" s="34" t="s">
        <v>568</v>
      </c>
      <c r="D407" s="631" t="str">
        <f t="shared" ref="D407:F409" si="105">IF(P313="","",P313)</f>
        <v/>
      </c>
      <c r="E407" s="632" t="str">
        <f t="shared" si="105"/>
        <v/>
      </c>
      <c r="F407" s="633" t="str">
        <f t="shared" si="105"/>
        <v/>
      </c>
      <c r="M407" s="68"/>
      <c r="O407" s="29"/>
      <c r="P407" s="34" t="s">
        <v>93</v>
      </c>
      <c r="Q407" s="685" t="str">
        <f>AK10&amp;"/"&amp;AL10</f>
        <v>/</v>
      </c>
      <c r="R407" s="34" t="s">
        <v>171</v>
      </c>
      <c r="S407" s="685">
        <f>AH15</f>
        <v>28</v>
      </c>
      <c r="T407" s="684"/>
      <c r="Y407" s="31"/>
    </row>
    <row r="408" spans="1:25" ht="14.1" customHeight="1">
      <c r="A408" s="16">
        <v>48</v>
      </c>
      <c r="B408" s="66"/>
      <c r="C408" s="34" t="s">
        <v>569</v>
      </c>
      <c r="D408" s="330" t="str">
        <f t="shared" si="105"/>
        <v/>
      </c>
      <c r="E408" s="289" t="str">
        <f t="shared" si="105"/>
        <v/>
      </c>
      <c r="F408" s="331" t="str">
        <f t="shared" si="105"/>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570</v>
      </c>
      <c r="D409" s="379" t="str">
        <f t="shared" si="105"/>
        <v/>
      </c>
      <c r="E409" s="429" t="str">
        <f t="shared" si="105"/>
        <v/>
      </c>
      <c r="F409" s="380" t="str">
        <f t="shared" si="105"/>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6">IF(AM20="","",AM20)</f>
        <v/>
      </c>
      <c r="R411" s="105" t="str">
        <f t="shared" si="106"/>
        <v/>
      </c>
      <c r="S411" s="11" t="str">
        <f t="shared" si="106"/>
        <v/>
      </c>
      <c r="T411" s="12" t="str">
        <f>IF(S411="","",S411/P411)</f>
        <v/>
      </c>
      <c r="U411" s="11" t="str">
        <f>IF(OR(S411="",R411=""),"",S411/(R411/1000))</f>
        <v/>
      </c>
      <c r="V411" s="4"/>
      <c r="W411" s="4"/>
      <c r="X411" s="4"/>
      <c r="Y411" s="31"/>
    </row>
    <row r="412" spans="1:25" ht="14.1" customHeight="1">
      <c r="A412" s="16">
        <v>52</v>
      </c>
      <c r="B412" s="66"/>
      <c r="C412" s="74" t="s">
        <v>558</v>
      </c>
      <c r="M412" s="68"/>
      <c r="O412" s="29"/>
      <c r="P412" s="10">
        <f>IF(AI21="","",AI21)</f>
        <v>320</v>
      </c>
      <c r="Q412" s="11" t="str">
        <f t="shared" si="106"/>
        <v/>
      </c>
      <c r="R412" s="105" t="str">
        <f t="shared" si="106"/>
        <v/>
      </c>
      <c r="S412" s="11" t="str">
        <f t="shared" si="106"/>
        <v/>
      </c>
      <c r="T412" s="12" t="str">
        <f>IF(S412="","",S412/P412)</f>
        <v/>
      </c>
      <c r="U412" s="11" t="str">
        <f>IF(OR(S412="",R412=""),"",S412/(R412/1000))</f>
        <v/>
      </c>
      <c r="V412" s="4"/>
      <c r="W412" s="4"/>
      <c r="X412" s="4"/>
      <c r="Y412" s="31"/>
    </row>
    <row r="413" spans="1:25" ht="14.1" customHeight="1" thickBot="1">
      <c r="A413" s="16">
        <v>53</v>
      </c>
      <c r="B413" s="66"/>
      <c r="D413" s="630" t="s">
        <v>603</v>
      </c>
      <c r="E413" s="630" t="s">
        <v>577</v>
      </c>
      <c r="F413" s="630" t="s">
        <v>578</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568</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569</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570</v>
      </c>
      <c r="D416" s="379" t="str">
        <f>IF(U334="","",U334)</f>
        <v/>
      </c>
      <c r="E416" s="430" t="str">
        <f>IF(W349="","",W349)</f>
        <v/>
      </c>
      <c r="F416" s="430" t="str">
        <f>IF(W350="","",W350)</f>
        <v/>
      </c>
      <c r="G416" s="380" t="str">
        <f>IF(OR(X349="",X350=""),"",IF(AND(X349="Pass",X350="Pass"),"Pass","Fail"))</f>
        <v/>
      </c>
      <c r="M416" s="68"/>
      <c r="O416" s="321">
        <f>IF(U412="",3,IF(U412&gt;=2.7,1,2))</f>
        <v>3</v>
      </c>
      <c r="P416" s="40" t="s">
        <v>780</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580</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581</v>
      </c>
      <c r="E420" s="630" t="s">
        <v>582</v>
      </c>
      <c r="G420"/>
      <c r="M420" s="68"/>
      <c r="O420" s="29"/>
      <c r="P420" s="613" t="s">
        <v>348</v>
      </c>
      <c r="Q420" s="976" t="s">
        <v>349</v>
      </c>
      <c r="R420" s="977"/>
      <c r="S420" s="978"/>
      <c r="T420"/>
      <c r="U420"/>
      <c r="V420"/>
      <c r="W420"/>
      <c r="X420"/>
      <c r="Y420" s="31"/>
    </row>
    <row r="421" spans="1:25" ht="14.1" customHeight="1">
      <c r="A421" s="16">
        <v>61</v>
      </c>
      <c r="B421" s="66"/>
      <c r="C421" s="160" t="s">
        <v>185</v>
      </c>
      <c r="D421" s="631" t="str">
        <f t="shared" ref="D421:D424" si="107">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7"/>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7"/>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7"/>
        <v/>
      </c>
      <c r="E424" s="380" t="str">
        <f>IF(Q360="","",Q360)</f>
        <v/>
      </c>
      <c r="G424"/>
      <c r="M424" s="68"/>
      <c r="O424" s="29"/>
      <c r="P424" s="613" t="s">
        <v>351</v>
      </c>
      <c r="Q424" s="662" t="str">
        <f>IF(OR(Q421="",Q422=""),"",ABS(Q422-Q421)/Q421)</f>
        <v/>
      </c>
      <c r="R424" s="662" t="str">
        <f t="shared" ref="R424:S424" si="108">IF(OR(R421="",R422=""),"",ABS(R422-R421)/R421)</f>
        <v/>
      </c>
      <c r="S424" s="691" t="str">
        <f t="shared" si="108"/>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09">IF(Q423="","",IF(Q423&gt;=0.28,"Pass","Fail"))</f>
        <v/>
      </c>
      <c r="R425" s="429" t="str">
        <f t="shared" si="109"/>
        <v/>
      </c>
      <c r="S425" s="380" t="str">
        <f>IF(S423="","",IF(S423&gt;=0.28,"Pass","Fail"))</f>
        <v/>
      </c>
      <c r="T425"/>
      <c r="U425"/>
      <c r="V425"/>
      <c r="W425"/>
      <c r="X425"/>
      <c r="Y425" s="31"/>
    </row>
    <row r="426" spans="1:25" ht="14.1" customHeight="1">
      <c r="A426" s="16">
        <v>66</v>
      </c>
      <c r="B426" s="66"/>
      <c r="M426" s="68"/>
      <c r="O426" s="29"/>
      <c r="P426" s="112" t="s">
        <v>201</v>
      </c>
      <c r="Q426" s="26" t="s">
        <v>608</v>
      </c>
      <c r="R426" s="551"/>
      <c r="S426" s="551"/>
      <c r="T426" s="551"/>
      <c r="U426" s="551"/>
      <c r="V426" s="551" t="s">
        <v>546</v>
      </c>
      <c r="W426" s="299" t="s">
        <v>546</v>
      </c>
      <c r="X426" s="299" t="s">
        <v>546</v>
      </c>
      <c r="Y426" s="31"/>
    </row>
    <row r="427" spans="1:25" ht="14.1" customHeight="1" thickBot="1">
      <c r="A427" s="16">
        <v>67</v>
      </c>
      <c r="B427" s="66"/>
      <c r="C427" s="327" t="str">
        <f>IF(O362="","",IF(O362=1,"Pass",IF(O362=2,"Fail","NA")))</f>
        <v/>
      </c>
      <c r="D427" s="67" t="s">
        <v>710</v>
      </c>
      <c r="M427" s="68"/>
      <c r="O427" s="39"/>
      <c r="Q427" s="26" t="s">
        <v>776</v>
      </c>
      <c r="R427" s="4"/>
      <c r="S427" s="4"/>
      <c r="T427" s="4"/>
      <c r="U427" s="4"/>
      <c r="V427" s="4"/>
      <c r="W427" s="4"/>
      <c r="X427" s="4"/>
      <c r="Y427" s="41"/>
    </row>
    <row r="428" spans="1:25" ht="14.1" customHeight="1">
      <c r="A428" s="16">
        <v>68</v>
      </c>
      <c r="B428" s="66"/>
      <c r="C428" s="327" t="str">
        <f>IF(O363="","",IF(O363=1,"Pass",IF(O363=2,"Fail","NA")))</f>
        <v/>
      </c>
      <c r="D428" s="20" t="s">
        <v>711</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709</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0">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0"/>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0"/>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0"/>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0"/>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0"/>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3"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784</v>
      </c>
      <c r="Q447" s="274" t="s">
        <v>609</v>
      </c>
      <c r="R447" s="275"/>
      <c r="S447" s="276" t="s">
        <v>785</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1">IF(AB103="","",AB103)</f>
        <v/>
      </c>
      <c r="W448" s="278" t="str">
        <f t="shared" ref="W448:W453" si="112">IF(AB109="","",AB109)</f>
        <v/>
      </c>
      <c r="X448" s="279" t="str">
        <f t="shared" ref="X448:X453" si="113">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1"/>
        <v/>
      </c>
      <c r="W449" s="278" t="str">
        <f t="shared" si="112"/>
        <v/>
      </c>
      <c r="X449" s="279" t="str">
        <f t="shared" si="113"/>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1"/>
        <v/>
      </c>
      <c r="W450" s="284" t="str">
        <f t="shared" si="112"/>
        <v/>
      </c>
      <c r="X450" s="285" t="str">
        <f t="shared" si="113"/>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1"/>
        <v/>
      </c>
      <c r="W451" s="284" t="str">
        <f t="shared" si="112"/>
        <v/>
      </c>
      <c r="X451" s="285" t="str">
        <f t="shared" si="113"/>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1"/>
        <v/>
      </c>
      <c r="W452" s="284" t="str">
        <f t="shared" si="112"/>
        <v/>
      </c>
      <c r="X452" s="285" t="str">
        <f t="shared" si="113"/>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1"/>
        <v/>
      </c>
      <c r="W453" s="284" t="str">
        <f t="shared" si="112"/>
        <v/>
      </c>
      <c r="X453" s="285" t="str">
        <f t="shared" si="113"/>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5"/>
      <c r="AB454" s="935"/>
      <c r="AC454" s="935"/>
      <c r="AD454" s="935"/>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782</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783</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527</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528</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529</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530</v>
      </c>
      <c r="Q492" s="569"/>
      <c r="R492" s="570">
        <f>LEN(Q491)</f>
        <v>0</v>
      </c>
      <c r="S492" s="571"/>
      <c r="T492" s="572">
        <f>LEN(S491)</f>
        <v>0</v>
      </c>
      <c r="U492" s="573"/>
      <c r="V492" s="574"/>
      <c r="W492" s="574"/>
      <c r="X492" s="574"/>
      <c r="Y492" s="575"/>
    </row>
    <row r="493" spans="1:25" ht="14.1" customHeight="1">
      <c r="A493" s="16">
        <v>61</v>
      </c>
      <c r="O493" s="567"/>
      <c r="P493" s="561" t="s">
        <v>531</v>
      </c>
      <c r="Q493" s="562"/>
      <c r="R493" s="563"/>
      <c r="S493" s="564" t="str">
        <f>IF(OR(AD722=0,AD722=""),"",AD722)</f>
        <v/>
      </c>
      <c r="T493" s="565"/>
      <c r="U493" s="565"/>
      <c r="V493" s="565"/>
      <c r="W493" s="565"/>
      <c r="X493" s="565"/>
      <c r="Y493" s="566"/>
    </row>
    <row r="494" spans="1:25" ht="14.1" customHeight="1">
      <c r="A494" s="16">
        <v>62</v>
      </c>
      <c r="O494" s="567"/>
      <c r="P494" s="568" t="s">
        <v>530</v>
      </c>
      <c r="Q494" s="569"/>
      <c r="R494" s="570">
        <f>LEN(Q493)</f>
        <v>0</v>
      </c>
      <c r="S494" s="571"/>
      <c r="T494" s="572">
        <f>LEN(S493)</f>
        <v>0</v>
      </c>
      <c r="U494" s="573"/>
      <c r="V494" s="565"/>
      <c r="W494" s="565"/>
      <c r="X494" s="565"/>
      <c r="Y494" s="566"/>
    </row>
    <row r="495" spans="1:25" ht="14.1" customHeight="1">
      <c r="A495" s="16">
        <v>63</v>
      </c>
      <c r="O495" s="576"/>
      <c r="P495" s="561" t="s">
        <v>531</v>
      </c>
      <c r="Q495" s="562"/>
      <c r="R495" s="563"/>
      <c r="S495" s="564" t="str">
        <f>IF(OR(AD724=0,AD724=""),"",AD724)</f>
        <v/>
      </c>
      <c r="T495" s="574"/>
      <c r="U495" s="574"/>
      <c r="V495" s="574"/>
      <c r="W495" s="574"/>
      <c r="X495" s="574"/>
      <c r="Y495" s="575"/>
    </row>
    <row r="496" spans="1:25" ht="14.1" customHeight="1">
      <c r="A496" s="16">
        <v>64</v>
      </c>
      <c r="O496" s="567"/>
      <c r="P496" s="568" t="s">
        <v>530</v>
      </c>
      <c r="Q496" s="569"/>
      <c r="R496" s="570">
        <f>LEN(Q495)</f>
        <v>0</v>
      </c>
      <c r="S496" s="571"/>
      <c r="T496" s="572">
        <f>LEN(S495)</f>
        <v>0</v>
      </c>
      <c r="U496" s="573"/>
      <c r="V496" s="565"/>
      <c r="W496" s="565"/>
      <c r="X496" s="565"/>
      <c r="Y496" s="566"/>
    </row>
    <row r="497" spans="1:25" ht="14.1" customHeight="1">
      <c r="A497" s="16">
        <v>65</v>
      </c>
      <c r="O497" s="567"/>
      <c r="P497" s="561" t="s">
        <v>531</v>
      </c>
      <c r="Q497" s="562"/>
      <c r="R497" s="563"/>
      <c r="S497" s="564" t="str">
        <f>IF(OR(AD726=0,AD726=""),"",AD726)</f>
        <v/>
      </c>
      <c r="T497" s="565"/>
      <c r="U497" s="565"/>
      <c r="V497" s="565"/>
      <c r="W497" s="565"/>
      <c r="X497" s="565"/>
      <c r="Y497" s="566"/>
    </row>
    <row r="498" spans="1:25" ht="14.1" customHeight="1">
      <c r="A498" s="16">
        <v>66</v>
      </c>
      <c r="O498" s="576"/>
      <c r="P498" s="568" t="s">
        <v>530</v>
      </c>
      <c r="Q498" s="569"/>
      <c r="R498" s="570">
        <f>LEN(Q497)</f>
        <v>0</v>
      </c>
      <c r="S498" s="571"/>
      <c r="T498" s="572">
        <f>LEN(S497)</f>
        <v>0</v>
      </c>
      <c r="U498" s="573"/>
      <c r="V498" s="574"/>
      <c r="W498" s="574"/>
      <c r="X498" s="574"/>
      <c r="Y498" s="575"/>
    </row>
    <row r="499" spans="1:25" ht="14.1" customHeight="1">
      <c r="A499" s="16">
        <v>67</v>
      </c>
      <c r="O499" s="567"/>
      <c r="P499" s="561" t="s">
        <v>531</v>
      </c>
      <c r="Q499" s="562"/>
      <c r="R499" s="563"/>
      <c r="S499" s="564" t="str">
        <f>IF(OR(AD728=0,AD728=""),"",AD728)</f>
        <v/>
      </c>
      <c r="T499" s="565"/>
      <c r="U499" s="565"/>
      <c r="V499" s="565"/>
      <c r="W499" s="565"/>
      <c r="X499" s="565"/>
      <c r="Y499" s="566"/>
    </row>
    <row r="500" spans="1:25" ht="14.1" customHeight="1">
      <c r="A500" s="16">
        <v>68</v>
      </c>
      <c r="O500" s="567"/>
      <c r="P500" s="568" t="s">
        <v>530</v>
      </c>
      <c r="Q500" s="569"/>
      <c r="R500" s="570">
        <f>LEN(Q499)</f>
        <v>0</v>
      </c>
      <c r="S500" s="571"/>
      <c r="T500" s="572">
        <f>LEN(S499)</f>
        <v>0</v>
      </c>
      <c r="U500" s="573"/>
      <c r="V500" s="565"/>
      <c r="W500" s="565"/>
      <c r="X500" s="565"/>
      <c r="Y500" s="566"/>
    </row>
    <row r="501" spans="1:25" ht="14.1" customHeight="1">
      <c r="A501" s="16">
        <v>69</v>
      </c>
      <c r="O501" s="576"/>
      <c r="P501" s="561" t="s">
        <v>531</v>
      </c>
      <c r="Q501" s="562"/>
      <c r="R501" s="563"/>
      <c r="S501" s="564" t="str">
        <f>IF(OR(AD730=0,AD730=""),"",AD730)</f>
        <v/>
      </c>
      <c r="T501" s="574"/>
      <c r="U501" s="574"/>
      <c r="V501" s="574"/>
      <c r="W501" s="574"/>
      <c r="X501" s="574"/>
      <c r="Y501" s="575"/>
    </row>
    <row r="502" spans="1:25" ht="14.1" customHeight="1">
      <c r="A502" s="16">
        <v>70</v>
      </c>
      <c r="O502" s="567"/>
      <c r="P502" s="568" t="s">
        <v>530</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531</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530</v>
      </c>
      <c r="Q504" s="577"/>
      <c r="R504" s="578">
        <f>LEN(Q503)</f>
        <v>0</v>
      </c>
      <c r="S504" s="579"/>
      <c r="T504" s="580">
        <f>LEN(S503)</f>
        <v>0</v>
      </c>
      <c r="U504" s="581"/>
      <c r="V504" s="582"/>
      <c r="W504" s="582"/>
      <c r="X504" s="582"/>
      <c r="Y504" s="575"/>
    </row>
    <row r="505" spans="1:25" ht="14.1" customHeight="1">
      <c r="O505" s="567"/>
      <c r="P505" s="561" t="s">
        <v>531</v>
      </c>
      <c r="Q505" s="562"/>
      <c r="R505" s="563"/>
      <c r="S505" s="564" t="str">
        <f>IF(OR(AD734=0,AD734=""),"",AD734)</f>
        <v/>
      </c>
      <c r="T505" s="574"/>
      <c r="U505" s="574"/>
      <c r="V505" s="574"/>
      <c r="W505" s="574"/>
      <c r="X505" s="574"/>
      <c r="Y505" s="566"/>
    </row>
    <row r="506" spans="1:25" ht="14.1" customHeight="1">
      <c r="O506" s="567"/>
      <c r="P506" s="568" t="s">
        <v>530</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45:M49 M51:M63 M76:M107 M109:M125 M128:M132 M135:M141">
    <cfRule type="cellIs" dxfId="55" priority="63" operator="equal">
      <formula>"NO"</formula>
    </cfRule>
  </conditionalFormatting>
  <conditionalFormatting sqref="L45:L49 L51:L63 L76:L107 L109:L125 L128:L132 L135:L141">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647B-FA27-4FB5-BF9A-D8E09A808D58}">
  <dimension ref="A1"/>
  <sheetViews>
    <sheetView workbookViewId="0"/>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64" zoomScale="75" zoomScaleNormal="75" workbookViewId="0">
      <selection activeCell="E89" sqref="E89"/>
    </sheetView>
  </sheetViews>
  <sheetFormatPr defaultColWidth="9" defaultRowHeight="14.1" customHeight="1"/>
  <cols>
    <col min="1" max="30" width="10.59765625" style="20" customWidth="1"/>
    <col min="31" max="16384" width="9" style="20"/>
  </cols>
  <sheetData>
    <row r="1" spans="1:30" ht="14.1" customHeight="1" thickBot="1">
      <c r="A1" s="74" t="s">
        <v>416</v>
      </c>
      <c r="K1" s="74" t="s">
        <v>417</v>
      </c>
      <c r="U1" s="20" t="s">
        <v>418</v>
      </c>
    </row>
    <row r="2" spans="1:30" ht="14.1" customHeight="1">
      <c r="A2" s="297"/>
      <c r="B2" s="979" t="s">
        <v>24</v>
      </c>
      <c r="C2" s="979"/>
      <c r="D2" s="979"/>
      <c r="E2" s="979"/>
      <c r="F2" s="979"/>
      <c r="G2" s="979"/>
      <c r="H2" s="979"/>
      <c r="I2" s="979"/>
      <c r="J2" s="979"/>
      <c r="K2" s="297"/>
      <c r="L2" s="979" t="s">
        <v>24</v>
      </c>
      <c r="M2" s="979"/>
      <c r="N2" s="979"/>
      <c r="O2" s="979"/>
      <c r="P2" s="979"/>
      <c r="Q2" s="979"/>
      <c r="R2" s="979"/>
      <c r="S2" s="979"/>
      <c r="T2" s="979"/>
      <c r="U2" s="297"/>
      <c r="V2" s="979" t="s">
        <v>24</v>
      </c>
      <c r="W2" s="979"/>
      <c r="X2" s="979"/>
      <c r="Y2" s="979"/>
      <c r="Z2" s="979"/>
      <c r="AA2" s="979"/>
      <c r="AB2" s="979"/>
      <c r="AC2" s="979"/>
      <c r="AD2" s="979"/>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0" t="s">
        <v>24</v>
      </c>
      <c r="C26" s="980"/>
      <c r="D26" s="980"/>
      <c r="E26" s="980"/>
      <c r="F26" s="980"/>
      <c r="G26" s="980"/>
      <c r="H26" s="980"/>
      <c r="I26" s="980"/>
      <c r="J26" s="980"/>
      <c r="K26" s="980"/>
      <c r="L26" s="980"/>
      <c r="M26" s="215"/>
      <c r="N26" s="297"/>
      <c r="O26" s="979" t="s">
        <v>24</v>
      </c>
      <c r="P26" s="979"/>
      <c r="Q26" s="979"/>
      <c r="R26" s="979"/>
      <c r="S26" s="979"/>
      <c r="T26" s="979"/>
      <c r="U26" s="979"/>
      <c r="V26" s="979"/>
      <c r="W26" s="979"/>
      <c r="X26" s="979"/>
      <c r="Y26" s="979"/>
      <c r="Z26" s="979"/>
      <c r="AA26" s="979"/>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1" t="s">
        <v>422</v>
      </c>
      <c r="C51" s="981" t="s">
        <v>423</v>
      </c>
      <c r="D51" s="983" t="s">
        <v>424</v>
      </c>
      <c r="E51" s="984"/>
      <c r="F51" s="984"/>
      <c r="G51" s="984"/>
      <c r="H51" s="984"/>
      <c r="I51" s="984"/>
      <c r="J51" s="984"/>
      <c r="K51" s="985"/>
    </row>
    <row r="52" spans="1:19" ht="14.1" customHeight="1">
      <c r="B52" s="982"/>
      <c r="C52" s="982"/>
      <c r="D52" s="230">
        <v>0.25</v>
      </c>
      <c r="E52" s="230">
        <v>0.3</v>
      </c>
      <c r="F52" s="230">
        <v>0.35</v>
      </c>
      <c r="G52" s="230">
        <v>0.4</v>
      </c>
      <c r="H52" s="230">
        <v>0.45</v>
      </c>
      <c r="I52" s="230">
        <v>0.5</v>
      </c>
      <c r="J52" s="230">
        <v>0.55000000000000004</v>
      </c>
      <c r="K52" s="230">
        <v>0.6</v>
      </c>
      <c r="L52" s="20" t="s">
        <v>425</v>
      </c>
      <c r="M52" s="20" t="s">
        <v>426</v>
      </c>
      <c r="N52" s="20" t="s">
        <v>622</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786</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42"/>
      <c r="P62" s="942"/>
      <c r="Q62" s="942"/>
      <c r="R62" s="942"/>
      <c r="S62" s="942"/>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532</v>
      </c>
      <c r="B73" s="20" t="e">
        <f>RSQ(C63:C69,B63:B69)</f>
        <v>#DIV/0!</v>
      </c>
      <c r="C73" s="20" t="e">
        <f>RSQ(F63:F68,E63:E68)</f>
        <v>#DIV/0!</v>
      </c>
      <c r="D73" s="20" t="e">
        <f>RSQ(I63:I67,H63:H67)</f>
        <v>#DIV/0!</v>
      </c>
      <c r="N73" s="67"/>
      <c r="O73" s="266"/>
      <c r="P73" s="266"/>
      <c r="Q73" s="266"/>
      <c r="R73" s="266"/>
      <c r="S73" s="266"/>
    </row>
    <row r="74" spans="1:19" ht="14.1" customHeight="1">
      <c r="A74" s="74" t="s">
        <v>347</v>
      </c>
      <c r="C74" s="20" t="s">
        <v>614</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532</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B2"/>
    </sheetView>
  </sheetViews>
  <sheetFormatPr defaultRowHeight="13.8"/>
  <sheetData>
    <row r="1" spans="1:2">
      <c r="A1" t="s">
        <v>713</v>
      </c>
      <c r="B1" t="s">
        <v>714</v>
      </c>
    </row>
    <row r="2" spans="1:2">
      <c r="A2" s="713" t="s">
        <v>715</v>
      </c>
      <c r="B2" s="714" t="str">
        <f>Sheet1!F13</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9"/>
  <sheetViews>
    <sheetView workbookViewId="0">
      <selection activeCell="A30" sqref="A30"/>
    </sheetView>
  </sheetViews>
  <sheetFormatPr defaultColWidth="9" defaultRowHeight="13.2"/>
  <cols>
    <col min="1" max="1" width="9.097656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751</v>
      </c>
    </row>
    <row r="26" spans="1:1">
      <c r="A26" s="488" t="s">
        <v>752</v>
      </c>
    </row>
    <row r="27" spans="1:1">
      <c r="A27" s="488" t="s">
        <v>753</v>
      </c>
    </row>
    <row r="28" spans="1:1">
      <c r="A28" s="488" t="s">
        <v>754</v>
      </c>
    </row>
    <row r="29" spans="1:1">
      <c r="A29" s="488" t="s">
        <v>768</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9" workbookViewId="0">
      <selection activeCell="C21" sqref="C21"/>
    </sheetView>
  </sheetViews>
  <sheetFormatPr defaultRowHeight="13.8"/>
  <cols>
    <col min="1" max="1024" width="8.3984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revision>247</cp:revision>
  <cp:lastPrinted>2018-05-31T17:06:34Z</cp:lastPrinted>
  <dcterms:created xsi:type="dcterms:W3CDTF">2014-08-25T14:38:09Z</dcterms:created>
  <dcterms:modified xsi:type="dcterms:W3CDTF">2020-04-29T17:57:56Z</dcterms:modified>
</cp:coreProperties>
</file>