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ti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eugenem\Documents\GitHub\EquipTestingSpreadsheets\"/>
    </mc:Choice>
  </mc:AlternateContent>
  <xr:revisionPtr revIDLastSave="0" documentId="13_ncr:1_{7317BC6D-F9EF-4EA1-9A92-E31FCC743D7E}" xr6:coauthVersionLast="45" xr6:coauthVersionMax="45" xr10:uidLastSave="{00000000-0000-0000-0000-000000000000}"/>
  <bookViews>
    <workbookView xWindow="-120" yWindow="-120" windowWidth="20730" windowHeight="11760" tabRatio="500" activeTab="1" xr2:uid="{00000000-000D-0000-FFFF-FFFF00000000}"/>
  </bookViews>
  <sheets>
    <sheet name="Summary" sheetId="1" r:id="rId1"/>
    <sheet name="Sheet1" sheetId="2" r:id="rId2"/>
    <sheet name="Sheet2" sheetId="3" r:id="rId3"/>
  </sheets>
  <definedNames>
    <definedName name="ACRPhantom">Sheet1!$B$133:$M$198</definedName>
    <definedName name="Comments">Sheet1!$B$199:$M$264</definedName>
    <definedName name="CTDI">Sheet1!$B$67:$M$132</definedName>
    <definedName name="CTReport" localSheetId="1">"First,CTDI,ACRPhantom,Comments"</definedName>
    <definedName name="First">Sheet1!$B$1:$M$66</definedName>
    <definedName name="_xlnm.Print_Area" localSheetId="1">Sheet1!$B$1:$M$264</definedName>
    <definedName name="_xlnm.Print_Area" localSheetId="0">Summary!$A$1:$F$40</definedName>
    <definedName name="Z_25C83B95_F566_493A_A3D1_2FC57CA3E0EA_.wvu.PrintArea" localSheetId="1" hidden="1">Sheet1!$B$1:$M$264</definedName>
    <definedName name="Z_25C83B95_F566_493A_A3D1_2FC57CA3E0EA_.wvu.PrintArea" localSheetId="0" hidden="1">Summary!$A$1:$F$40</definedName>
  </definedNames>
  <calcPr calcId="191029"/>
  <customWorkbookViews>
    <customWorkbookView name="Eugene Mah - Personal View" guid="{25C83B95-F566-493A-A3D1-2FC57CA3E0EA}" mergeInterval="0" personalView="1" maximized="1" xWindow="-8" yWindow="-8" windowWidth="1382" windowHeight="784" tabRatio="500"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U131" i="2" l="1"/>
  <c r="T131" i="2"/>
  <c r="S131" i="2"/>
  <c r="R131" i="2"/>
  <c r="Q131" i="2"/>
  <c r="Q129" i="2" l="1"/>
  <c r="T209" i="2" l="1"/>
  <c r="T210" i="2"/>
  <c r="T211" i="2"/>
  <c r="T212" i="2"/>
  <c r="T213" i="2"/>
  <c r="T214" i="2"/>
  <c r="T215" i="2"/>
  <c r="T216" i="2"/>
  <c r="T208" i="2"/>
  <c r="O212" i="2"/>
  <c r="O211" i="2"/>
  <c r="U216" i="2" l="1"/>
  <c r="U215" i="2"/>
  <c r="U214" i="2"/>
  <c r="U210" i="2"/>
  <c r="U209" i="2"/>
  <c r="U211" i="2"/>
  <c r="U212" i="2"/>
  <c r="U208" i="2"/>
  <c r="U217" i="2" s="1"/>
  <c r="F128" i="2" s="1"/>
  <c r="U213" i="2"/>
  <c r="Q72" i="2"/>
  <c r="AD43" i="2" s="1"/>
  <c r="AC43" i="2" s="1"/>
  <c r="R72" i="2"/>
  <c r="AD62" i="2" s="1"/>
  <c r="AC62" i="2" s="1"/>
  <c r="S72" i="2"/>
  <c r="T72" i="2"/>
  <c r="AD100" i="2" s="1"/>
  <c r="AC100" i="2" s="1"/>
  <c r="U72" i="2"/>
  <c r="AD119" i="2" s="1"/>
  <c r="AC119" i="2" s="1"/>
  <c r="AD81" i="2"/>
  <c r="AC81" i="2" s="1"/>
  <c r="S104" i="2" l="1"/>
  <c r="R104" i="2"/>
  <c r="Q104" i="2"/>
  <c r="S95" i="2"/>
  <c r="S94" i="2" s="1"/>
  <c r="R95" i="2"/>
  <c r="R94" i="2" s="1"/>
  <c r="Q95" i="2"/>
  <c r="Q94" i="2" s="1"/>
  <c r="L46" i="2" l="1"/>
  <c r="M46" i="2"/>
  <c r="H92" i="2" l="1"/>
  <c r="H91" i="2"/>
  <c r="D92" i="2"/>
  <c r="D91" i="2"/>
  <c r="L57" i="2" l="1"/>
  <c r="M57" i="2"/>
  <c r="S197" i="2" l="1"/>
  <c r="R197" i="2"/>
  <c r="T219" i="2"/>
  <c r="T218" i="2"/>
  <c r="T217" i="2"/>
  <c r="D263" i="2" l="1"/>
  <c r="D258" i="2"/>
  <c r="D257" i="2"/>
  <c r="D256" i="2"/>
  <c r="D255" i="2"/>
  <c r="D254" i="2"/>
  <c r="D253" i="2"/>
  <c r="D252" i="2"/>
  <c r="D251" i="2"/>
  <c r="D250" i="2"/>
  <c r="R262" i="2"/>
  <c r="D249" i="2"/>
  <c r="S261" i="2"/>
  <c r="D248" i="2"/>
  <c r="R260" i="2"/>
  <c r="D247" i="2"/>
  <c r="S259" i="2"/>
  <c r="D246" i="2"/>
  <c r="R258" i="2"/>
  <c r="D245" i="2"/>
  <c r="S257" i="2"/>
  <c r="D244" i="2"/>
  <c r="R256" i="2"/>
  <c r="D243" i="2"/>
  <c r="S255" i="2"/>
  <c r="D242" i="2"/>
  <c r="R254" i="2"/>
  <c r="D241" i="2"/>
  <c r="S253" i="2"/>
  <c r="D240" i="2"/>
  <c r="R252" i="2"/>
  <c r="D239" i="2"/>
  <c r="S251" i="2"/>
  <c r="D238" i="2"/>
  <c r="R250" i="2"/>
  <c r="D237" i="2"/>
  <c r="S249" i="2"/>
  <c r="D236" i="2"/>
  <c r="R248" i="2"/>
  <c r="D235" i="2"/>
  <c r="S247" i="2"/>
  <c r="D234" i="2"/>
  <c r="R246" i="2"/>
  <c r="D233" i="2"/>
  <c r="S245" i="2"/>
  <c r="D232" i="2"/>
  <c r="R244" i="2"/>
  <c r="D231" i="2"/>
  <c r="S243" i="2"/>
  <c r="D230" i="2"/>
  <c r="R242" i="2"/>
  <c r="D229" i="2"/>
  <c r="S241" i="2"/>
  <c r="D228" i="2"/>
  <c r="R240" i="2"/>
  <c r="D227" i="2"/>
  <c r="S239" i="2"/>
  <c r="D226" i="2"/>
  <c r="R238" i="2"/>
  <c r="D225" i="2"/>
  <c r="S237" i="2"/>
  <c r="D224" i="2"/>
  <c r="R236" i="2"/>
  <c r="D223" i="2"/>
  <c r="S235" i="2"/>
  <c r="D222" i="2"/>
  <c r="R234" i="2"/>
  <c r="D221" i="2"/>
  <c r="S233" i="2"/>
  <c r="D220" i="2"/>
  <c r="R232" i="2"/>
  <c r="D219" i="2"/>
  <c r="S231" i="2"/>
  <c r="D218" i="2"/>
  <c r="R230" i="2"/>
  <c r="D217" i="2"/>
  <c r="S229" i="2"/>
  <c r="D216" i="2"/>
  <c r="R228" i="2"/>
  <c r="D215" i="2"/>
  <c r="S227" i="2"/>
  <c r="D214" i="2"/>
  <c r="R226" i="2"/>
  <c r="D213" i="2"/>
  <c r="S225" i="2"/>
  <c r="D212" i="2"/>
  <c r="D211" i="2"/>
  <c r="D210" i="2"/>
  <c r="D209" i="2"/>
  <c r="F127" i="2"/>
  <c r="D208" i="2"/>
  <c r="D207" i="2"/>
  <c r="D206" i="2"/>
  <c r="D205" i="2"/>
  <c r="D204" i="2"/>
  <c r="D203" i="2"/>
  <c r="D202" i="2"/>
  <c r="M200" i="2"/>
  <c r="M199" i="2"/>
  <c r="Q204" i="2"/>
  <c r="F192" i="2" s="1"/>
  <c r="D197" i="2"/>
  <c r="Q203" i="2"/>
  <c r="F191" i="2" s="1"/>
  <c r="S199" i="2"/>
  <c r="R199" i="2"/>
  <c r="I192" i="2"/>
  <c r="E192" i="2"/>
  <c r="S198" i="2"/>
  <c r="G184" i="2" s="1"/>
  <c r="R198" i="2"/>
  <c r="F184" i="2" s="1"/>
  <c r="I191" i="2"/>
  <c r="E191" i="2"/>
  <c r="T197" i="2"/>
  <c r="H183" i="2" s="1"/>
  <c r="S196" i="2"/>
  <c r="G182" i="2" s="1"/>
  <c r="R196" i="2"/>
  <c r="S195" i="2"/>
  <c r="R195" i="2"/>
  <c r="D187" i="2"/>
  <c r="C187" i="2"/>
  <c r="C26" i="1" s="1"/>
  <c r="E186" i="2"/>
  <c r="G185" i="2"/>
  <c r="F185" i="2"/>
  <c r="E185" i="2"/>
  <c r="D185" i="2"/>
  <c r="E184" i="2"/>
  <c r="D184" i="2"/>
  <c r="S190" i="2"/>
  <c r="S191" i="2" s="1"/>
  <c r="H174" i="2" s="1"/>
  <c r="R190" i="2"/>
  <c r="R191" i="2" s="1"/>
  <c r="G174" i="2" s="1"/>
  <c r="Q190" i="2"/>
  <c r="F173" i="2" s="1"/>
  <c r="P190" i="2"/>
  <c r="E173" i="2" s="1"/>
  <c r="G183" i="2"/>
  <c r="E183" i="2"/>
  <c r="D183" i="2"/>
  <c r="F182" i="2"/>
  <c r="E182" i="2"/>
  <c r="D182" i="2"/>
  <c r="AD186" i="2"/>
  <c r="AC186" i="2" s="1"/>
  <c r="G181" i="2"/>
  <c r="E181" i="2"/>
  <c r="D181" i="2"/>
  <c r="G180" i="2"/>
  <c r="F180" i="2"/>
  <c r="AD184" i="2"/>
  <c r="AC184" i="2" s="1"/>
  <c r="G178" i="2"/>
  <c r="AD182" i="2"/>
  <c r="AC182" i="2" s="1"/>
  <c r="G177" i="2"/>
  <c r="G176" i="2"/>
  <c r="AD180" i="2"/>
  <c r="AC180" i="2" s="1"/>
  <c r="G175" i="2"/>
  <c r="AD178" i="2"/>
  <c r="AC178" i="2" s="1"/>
  <c r="H173" i="2"/>
  <c r="H172" i="2"/>
  <c r="G172" i="2"/>
  <c r="F172" i="2"/>
  <c r="E172" i="2"/>
  <c r="AD176" i="2"/>
  <c r="AC176" i="2" s="1"/>
  <c r="H171" i="2"/>
  <c r="G171" i="2"/>
  <c r="F171" i="2"/>
  <c r="E171" i="2"/>
  <c r="U177" i="2"/>
  <c r="U180" i="2" s="1"/>
  <c r="J163" i="2" s="1"/>
  <c r="T177" i="2"/>
  <c r="T180" i="2" s="1"/>
  <c r="I163" i="2" s="1"/>
  <c r="S177" i="2"/>
  <c r="H160" i="2" s="1"/>
  <c r="R177" i="2"/>
  <c r="G160" i="2" s="1"/>
  <c r="Q177" i="2"/>
  <c r="Q180" i="2" s="1"/>
  <c r="F163" i="2" s="1"/>
  <c r="K170" i="2"/>
  <c r="H170" i="2"/>
  <c r="G170" i="2"/>
  <c r="F170" i="2"/>
  <c r="E170" i="2"/>
  <c r="AD174" i="2"/>
  <c r="AC174" i="2" s="1"/>
  <c r="AD172" i="2"/>
  <c r="AC172" i="2" s="1"/>
  <c r="AD170" i="2"/>
  <c r="AC170" i="2" s="1"/>
  <c r="G165" i="2"/>
  <c r="G164" i="2"/>
  <c r="AD168" i="2"/>
  <c r="AC168" i="2" s="1"/>
  <c r="J162" i="2"/>
  <c r="I162" i="2"/>
  <c r="H162" i="2"/>
  <c r="G162" i="2"/>
  <c r="F162" i="2"/>
  <c r="AD166" i="2"/>
  <c r="AC166" i="2" s="1"/>
  <c r="J161" i="2"/>
  <c r="I161" i="2"/>
  <c r="H161" i="2"/>
  <c r="G161" i="2"/>
  <c r="F161" i="2"/>
  <c r="J160" i="2"/>
  <c r="AD164" i="2"/>
  <c r="AC164" i="2" s="1"/>
  <c r="J159" i="2"/>
  <c r="I159" i="2"/>
  <c r="H159" i="2"/>
  <c r="G159" i="2"/>
  <c r="F159" i="2"/>
  <c r="J158" i="2"/>
  <c r="I158" i="2"/>
  <c r="H158" i="2"/>
  <c r="G158" i="2"/>
  <c r="F158" i="2"/>
  <c r="AD162" i="2"/>
  <c r="AC162" i="2" s="1"/>
  <c r="J157" i="2"/>
  <c r="I157" i="2"/>
  <c r="H157" i="2"/>
  <c r="G157" i="2"/>
  <c r="F157" i="2"/>
  <c r="AD160" i="2"/>
  <c r="AC160" i="2" s="1"/>
  <c r="F154" i="2"/>
  <c r="AD158" i="2"/>
  <c r="AC158" i="2" s="1"/>
  <c r="F153" i="2"/>
  <c r="H152" i="2"/>
  <c r="C25" i="1" s="1"/>
  <c r="AD156" i="2"/>
  <c r="AC156" i="2" s="1"/>
  <c r="K151" i="2"/>
  <c r="J151" i="2"/>
  <c r="I151" i="2"/>
  <c r="H151" i="2"/>
  <c r="G151" i="2"/>
  <c r="F151" i="2"/>
  <c r="E151" i="2"/>
  <c r="K150" i="2"/>
  <c r="J150" i="2"/>
  <c r="I150" i="2"/>
  <c r="H150" i="2"/>
  <c r="G150" i="2"/>
  <c r="F150" i="2"/>
  <c r="E150" i="2"/>
  <c r="AD154" i="2"/>
  <c r="AC154" i="2" s="1"/>
  <c r="K149" i="2"/>
  <c r="J149" i="2"/>
  <c r="I149" i="2"/>
  <c r="H149" i="2"/>
  <c r="G149" i="2"/>
  <c r="F149" i="2"/>
  <c r="E149" i="2"/>
  <c r="K148" i="2"/>
  <c r="J148" i="2"/>
  <c r="I148" i="2"/>
  <c r="H148" i="2"/>
  <c r="G148" i="2"/>
  <c r="F148" i="2"/>
  <c r="E148" i="2"/>
  <c r="AD152" i="2"/>
  <c r="AC152" i="2" s="1"/>
  <c r="K147" i="2"/>
  <c r="J147" i="2"/>
  <c r="I147" i="2"/>
  <c r="H147" i="2"/>
  <c r="G147" i="2"/>
  <c r="F147" i="2"/>
  <c r="E147" i="2"/>
  <c r="K146" i="2"/>
  <c r="J146" i="2"/>
  <c r="I146" i="2"/>
  <c r="H146" i="2"/>
  <c r="G146" i="2"/>
  <c r="F146" i="2"/>
  <c r="E146" i="2"/>
  <c r="AD150" i="2"/>
  <c r="AC150" i="2" s="1"/>
  <c r="K145" i="2"/>
  <c r="J145" i="2"/>
  <c r="I145" i="2"/>
  <c r="H145" i="2"/>
  <c r="G145" i="2"/>
  <c r="F145" i="2"/>
  <c r="E145" i="2"/>
  <c r="L141" i="2"/>
  <c r="C20" i="1" s="1"/>
  <c r="L140" i="2"/>
  <c r="G140" i="2"/>
  <c r="F140" i="2"/>
  <c r="L139" i="2"/>
  <c r="G139" i="2"/>
  <c r="F139" i="2"/>
  <c r="L138" i="2"/>
  <c r="C19" i="1" s="1"/>
  <c r="T144" i="2"/>
  <c r="T145" i="2" s="1"/>
  <c r="S144" i="2"/>
  <c r="S145" i="2" s="1"/>
  <c r="R144" i="2"/>
  <c r="R145" i="2" s="1"/>
  <c r="Q144" i="2"/>
  <c r="Q145" i="2" s="1"/>
  <c r="I136" i="2"/>
  <c r="E136" i="2"/>
  <c r="M134" i="2"/>
  <c r="M133" i="2"/>
  <c r="G113" i="2"/>
  <c r="F113" i="2"/>
  <c r="E113" i="2"/>
  <c r="D131" i="2"/>
  <c r="C127" i="2"/>
  <c r="U133" i="2"/>
  <c r="T133" i="2"/>
  <c r="S133" i="2"/>
  <c r="R133" i="2"/>
  <c r="Q133" i="2"/>
  <c r="F126" i="2"/>
  <c r="C126" i="2"/>
  <c r="F125" i="2"/>
  <c r="C125" i="2"/>
  <c r="D122" i="2"/>
  <c r="C122" i="2"/>
  <c r="U128" i="2"/>
  <c r="T128" i="2"/>
  <c r="S128" i="2"/>
  <c r="R128" i="2"/>
  <c r="Q128" i="2"/>
  <c r="U125" i="2"/>
  <c r="O66" i="2" s="1"/>
  <c r="T125" i="2"/>
  <c r="I100" i="2" s="1"/>
  <c r="S125" i="2"/>
  <c r="R125" i="2"/>
  <c r="Q125" i="2"/>
  <c r="O64" i="2" s="1"/>
  <c r="F118" i="2"/>
  <c r="H114" i="2"/>
  <c r="G114" i="2"/>
  <c r="F114" i="2"/>
  <c r="E114" i="2"/>
  <c r="H113" i="2"/>
  <c r="H112" i="2"/>
  <c r="G112" i="2"/>
  <c r="F112" i="2"/>
  <c r="E112" i="2"/>
  <c r="H111" i="2"/>
  <c r="G111" i="2"/>
  <c r="F111" i="2"/>
  <c r="E111" i="2"/>
  <c r="F108" i="2"/>
  <c r="F107" i="2"/>
  <c r="E107" i="2"/>
  <c r="U104" i="2"/>
  <c r="U84" i="2" s="1"/>
  <c r="T104" i="2"/>
  <c r="Q84" i="2"/>
  <c r="J102" i="2"/>
  <c r="I102" i="2"/>
  <c r="H102" i="2"/>
  <c r="G102" i="2"/>
  <c r="F102" i="2"/>
  <c r="J101" i="2"/>
  <c r="I101" i="2"/>
  <c r="H101" i="2"/>
  <c r="G101" i="2"/>
  <c r="F101" i="2"/>
  <c r="J99" i="2"/>
  <c r="I99" i="2"/>
  <c r="H99" i="2"/>
  <c r="G99" i="2"/>
  <c r="F99" i="2"/>
  <c r="J98" i="2"/>
  <c r="I98" i="2"/>
  <c r="H98" i="2"/>
  <c r="G98" i="2"/>
  <c r="F98" i="2"/>
  <c r="J97" i="2"/>
  <c r="I97" i="2"/>
  <c r="H97" i="2"/>
  <c r="G97" i="2"/>
  <c r="F97" i="2"/>
  <c r="U95" i="2"/>
  <c r="U94" i="2" s="1"/>
  <c r="U74" i="2" s="1"/>
  <c r="T95" i="2"/>
  <c r="S75" i="2"/>
  <c r="H74" i="2" s="1"/>
  <c r="R74" i="2"/>
  <c r="G73" i="2" s="1"/>
  <c r="Q74" i="2"/>
  <c r="T94" i="2"/>
  <c r="U89" i="2"/>
  <c r="J88" i="2" s="1"/>
  <c r="J96" i="2" s="1"/>
  <c r="T89" i="2"/>
  <c r="T121" i="2" s="1"/>
  <c r="S89" i="2"/>
  <c r="S121" i="2" s="1"/>
  <c r="R89" i="2"/>
  <c r="AD79" i="2" s="1"/>
  <c r="AC79" i="2" s="1"/>
  <c r="Q89" i="2"/>
  <c r="F88" i="2" s="1"/>
  <c r="F96" i="2" s="1"/>
  <c r="U88" i="2"/>
  <c r="J87" i="2" s="1"/>
  <c r="T88" i="2"/>
  <c r="AD116" i="2" s="1"/>
  <c r="AC116" i="2" s="1"/>
  <c r="S88" i="2"/>
  <c r="AD97" i="2" s="1"/>
  <c r="AC97" i="2" s="1"/>
  <c r="R88" i="2"/>
  <c r="AD78" i="2" s="1"/>
  <c r="AC78" i="2" s="1"/>
  <c r="Q88" i="2"/>
  <c r="F87" i="2" s="1"/>
  <c r="I87" i="2"/>
  <c r="U87" i="2"/>
  <c r="T87" i="2"/>
  <c r="AD115" i="2" s="1"/>
  <c r="AC115" i="2" s="1"/>
  <c r="S87" i="2"/>
  <c r="AD96" i="2" s="1"/>
  <c r="AC96" i="2" s="1"/>
  <c r="R87" i="2"/>
  <c r="G86" i="2" s="1"/>
  <c r="Q87" i="2"/>
  <c r="F86" i="2" s="1"/>
  <c r="U86" i="2"/>
  <c r="J85" i="2" s="1"/>
  <c r="T86" i="2"/>
  <c r="AD114" i="2" s="1"/>
  <c r="AC114" i="2" s="1"/>
  <c r="S86" i="2"/>
  <c r="AD95" i="2" s="1"/>
  <c r="AC95" i="2" s="1"/>
  <c r="R86" i="2"/>
  <c r="AD76" i="2" s="1"/>
  <c r="AC76" i="2" s="1"/>
  <c r="Q86" i="2"/>
  <c r="F85" i="2" s="1"/>
  <c r="I85" i="2"/>
  <c r="U85" i="2"/>
  <c r="T85" i="2"/>
  <c r="AD113" i="2" s="1"/>
  <c r="AC113" i="2" s="1"/>
  <c r="S85" i="2"/>
  <c r="AD94" i="2" s="1"/>
  <c r="AC94" i="2" s="1"/>
  <c r="R85" i="2"/>
  <c r="G84" i="2" s="1"/>
  <c r="Q85" i="2"/>
  <c r="F84" i="2" s="1"/>
  <c r="T84" i="2"/>
  <c r="AD112" i="2" s="1"/>
  <c r="AC112" i="2" s="1"/>
  <c r="S84" i="2"/>
  <c r="AD93" i="2" s="1"/>
  <c r="AC93" i="2" s="1"/>
  <c r="R84" i="2"/>
  <c r="AD74" i="2" s="1"/>
  <c r="AC74" i="2" s="1"/>
  <c r="U83" i="2"/>
  <c r="J82" i="2" s="1"/>
  <c r="T83" i="2"/>
  <c r="AD111" i="2" s="1"/>
  <c r="AC111" i="2" s="1"/>
  <c r="S83" i="2"/>
  <c r="AD92" i="2" s="1"/>
  <c r="AC92" i="2" s="1"/>
  <c r="R83" i="2"/>
  <c r="AD73" i="2" s="1"/>
  <c r="AC73" i="2" s="1"/>
  <c r="Q83" i="2"/>
  <c r="F82" i="2" s="1"/>
  <c r="I82" i="2"/>
  <c r="H82" i="2"/>
  <c r="U82" i="2"/>
  <c r="J81" i="2" s="1"/>
  <c r="T82" i="2"/>
  <c r="AD110" i="2" s="1"/>
  <c r="AC110" i="2" s="1"/>
  <c r="S82" i="2"/>
  <c r="AD91" i="2" s="1"/>
  <c r="AC91" i="2" s="1"/>
  <c r="R82" i="2"/>
  <c r="AD72" i="2" s="1"/>
  <c r="AC72" i="2" s="1"/>
  <c r="Q82" i="2"/>
  <c r="F81" i="2" s="1"/>
  <c r="I81" i="2"/>
  <c r="U81" i="2"/>
  <c r="J80" i="2" s="1"/>
  <c r="T81" i="2"/>
  <c r="AD109" i="2" s="1"/>
  <c r="AC109" i="2" s="1"/>
  <c r="S81" i="2"/>
  <c r="AD90" i="2" s="1"/>
  <c r="AC90" i="2" s="1"/>
  <c r="R81" i="2"/>
  <c r="G80" i="2" s="1"/>
  <c r="Q81" i="2"/>
  <c r="F80" i="2" s="1"/>
  <c r="I80" i="2"/>
  <c r="U80" i="2"/>
  <c r="T80" i="2"/>
  <c r="AD108" i="2" s="1"/>
  <c r="AC108" i="2" s="1"/>
  <c r="S80" i="2"/>
  <c r="AD89" i="2" s="1"/>
  <c r="AC89" i="2" s="1"/>
  <c r="R80" i="2"/>
  <c r="AD70" i="2" s="1"/>
  <c r="AC70" i="2" s="1"/>
  <c r="Q80" i="2"/>
  <c r="F79" i="2" s="1"/>
  <c r="U79" i="2"/>
  <c r="AD126" i="2" s="1"/>
  <c r="AC126" i="2" s="1"/>
  <c r="T79" i="2"/>
  <c r="AD107" i="2" s="1"/>
  <c r="AC107" i="2" s="1"/>
  <c r="S79" i="2"/>
  <c r="R79" i="2"/>
  <c r="G78" i="2" s="1"/>
  <c r="Q79" i="2"/>
  <c r="F78" i="2" s="1"/>
  <c r="U78" i="2"/>
  <c r="AD125" i="2" s="1"/>
  <c r="AC125" i="2" s="1"/>
  <c r="T78" i="2"/>
  <c r="I77" i="2" s="1"/>
  <c r="S78" i="2"/>
  <c r="R78" i="2"/>
  <c r="G77" i="2" s="1"/>
  <c r="Q78" i="2"/>
  <c r="AD49" i="2" s="1"/>
  <c r="AC49" i="2" s="1"/>
  <c r="U77" i="2"/>
  <c r="AD124" i="2" s="1"/>
  <c r="AC124" i="2" s="1"/>
  <c r="T77" i="2"/>
  <c r="AD105" i="2" s="1"/>
  <c r="AC105" i="2" s="1"/>
  <c r="S77" i="2"/>
  <c r="H76" i="2" s="1"/>
  <c r="R77" i="2"/>
  <c r="G76" i="2" s="1"/>
  <c r="Q77" i="2"/>
  <c r="F76" i="2" s="1"/>
  <c r="AD77" i="2"/>
  <c r="AC77" i="2" s="1"/>
  <c r="U76" i="2"/>
  <c r="AD123" i="2" s="1"/>
  <c r="AC123" i="2" s="1"/>
  <c r="T76" i="2"/>
  <c r="AD104" i="2" s="1"/>
  <c r="AC104" i="2" s="1"/>
  <c r="S76" i="2"/>
  <c r="H75" i="2" s="1"/>
  <c r="R76" i="2"/>
  <c r="G75" i="2" s="1"/>
  <c r="Q76" i="2"/>
  <c r="AD47" i="2" s="1"/>
  <c r="AC47" i="2" s="1"/>
  <c r="I75" i="2"/>
  <c r="U75" i="2"/>
  <c r="AD122" i="2" s="1"/>
  <c r="AC122" i="2" s="1"/>
  <c r="T75" i="2"/>
  <c r="AD103" i="2" s="1"/>
  <c r="AC103" i="2" s="1"/>
  <c r="Q75" i="2"/>
  <c r="F74" i="2" s="1"/>
  <c r="I74" i="2"/>
  <c r="T74" i="2"/>
  <c r="AD102" i="2" s="1"/>
  <c r="AC102" i="2" s="1"/>
  <c r="U73" i="2"/>
  <c r="AD120" i="2" s="1"/>
  <c r="AC120" i="2" s="1"/>
  <c r="T73" i="2"/>
  <c r="I72" i="2" s="1"/>
  <c r="S73" i="2"/>
  <c r="AD82" i="2" s="1"/>
  <c r="AC82" i="2" s="1"/>
  <c r="R73" i="2"/>
  <c r="G72" i="2" s="1"/>
  <c r="Q73" i="2"/>
  <c r="AD44" i="2" s="1"/>
  <c r="AC44" i="2" s="1"/>
  <c r="M68" i="2"/>
  <c r="M67" i="2"/>
  <c r="AD68" i="2"/>
  <c r="AC68" i="2" s="1"/>
  <c r="AD67" i="2"/>
  <c r="AC67" i="2" s="1"/>
  <c r="D65" i="2"/>
  <c r="L61" i="2"/>
  <c r="AD60" i="2"/>
  <c r="AC60" i="2" s="1"/>
  <c r="M56" i="2"/>
  <c r="L56" i="2"/>
  <c r="M55" i="2"/>
  <c r="L55" i="2"/>
  <c r="M54" i="2"/>
  <c r="L54" i="2"/>
  <c r="M53" i="2"/>
  <c r="L53" i="2"/>
  <c r="AD53" i="2"/>
  <c r="AC53" i="2" s="1"/>
  <c r="M52" i="2"/>
  <c r="L52" i="2"/>
  <c r="M51" i="2"/>
  <c r="L51" i="2"/>
  <c r="AD51" i="2"/>
  <c r="AC51" i="2" s="1"/>
  <c r="M50" i="2"/>
  <c r="L50" i="2"/>
  <c r="M49" i="2"/>
  <c r="L49" i="2"/>
  <c r="M48" i="2"/>
  <c r="L48" i="2"/>
  <c r="M47" i="2"/>
  <c r="L47" i="2"/>
  <c r="M45" i="2"/>
  <c r="L45" i="2"/>
  <c r="M44" i="2"/>
  <c r="L44" i="2"/>
  <c r="M43" i="2"/>
  <c r="L43" i="2"/>
  <c r="M42" i="2"/>
  <c r="L42" i="2"/>
  <c r="M41" i="2"/>
  <c r="L41" i="2"/>
  <c r="M38" i="2"/>
  <c r="L38" i="2"/>
  <c r="M37" i="2"/>
  <c r="L37" i="2"/>
  <c r="M36" i="2"/>
  <c r="L36" i="2"/>
  <c r="M35" i="2"/>
  <c r="L35" i="2"/>
  <c r="M34" i="2"/>
  <c r="L34" i="2"/>
  <c r="M33" i="2"/>
  <c r="L33" i="2"/>
  <c r="R30" i="2"/>
  <c r="AD35" i="2" s="1"/>
  <c r="AC35" i="2" s="1"/>
  <c r="R29" i="2"/>
  <c r="F28" i="2" s="1"/>
  <c r="V28" i="2"/>
  <c r="K27" i="2" s="1"/>
  <c r="R28" i="2"/>
  <c r="AD33" i="2" s="1"/>
  <c r="AC33" i="2" s="1"/>
  <c r="V27" i="2"/>
  <c r="AD39" i="2" s="1"/>
  <c r="AC39" i="2" s="1"/>
  <c r="R26" i="2"/>
  <c r="AD32" i="2" s="1"/>
  <c r="AC32" i="2" s="1"/>
  <c r="R25" i="2"/>
  <c r="AD31" i="2" s="1"/>
  <c r="AC31" i="2" s="1"/>
  <c r="V24" i="2"/>
  <c r="AD38" i="2" s="1"/>
  <c r="AC38" i="2" s="1"/>
  <c r="R24" i="2"/>
  <c r="AD30" i="2" s="1"/>
  <c r="AC30" i="2" s="1"/>
  <c r="V23" i="2"/>
  <c r="AD37" i="2" s="1"/>
  <c r="AC37" i="2" s="1"/>
  <c r="K23" i="2"/>
  <c r="V22" i="2"/>
  <c r="K21" i="2" s="1"/>
  <c r="R22" i="2"/>
  <c r="F21" i="2" s="1"/>
  <c r="R21" i="2"/>
  <c r="AD28" i="2" s="1"/>
  <c r="AC28" i="2" s="1"/>
  <c r="V19" i="2"/>
  <c r="K18" i="2" s="1"/>
  <c r="V18" i="2"/>
  <c r="AD24" i="2" s="1"/>
  <c r="AC24" i="2" s="1"/>
  <c r="R18" i="2"/>
  <c r="AD22" i="2" s="1"/>
  <c r="AC22" i="2" s="1"/>
  <c r="V17" i="2"/>
  <c r="AD23" i="2" s="1"/>
  <c r="AC23" i="2" s="1"/>
  <c r="R17" i="2"/>
  <c r="AD21" i="2" s="1"/>
  <c r="AC21" i="2" s="1"/>
  <c r="R14" i="2"/>
  <c r="V13" i="2"/>
  <c r="AD18" i="2" s="1"/>
  <c r="AC18" i="2" s="1"/>
  <c r="R13" i="2"/>
  <c r="M66" i="2" s="1"/>
  <c r="V12" i="2"/>
  <c r="AD17" i="2" s="1"/>
  <c r="AC17" i="2" s="1"/>
  <c r="R12" i="2"/>
  <c r="F12" i="2" s="1"/>
  <c r="V11" i="2"/>
  <c r="AD16" i="2" s="1"/>
  <c r="AC16" i="2" s="1"/>
  <c r="R11" i="2"/>
  <c r="F11" i="2" s="1"/>
  <c r="V10" i="2"/>
  <c r="AD15" i="2" s="1"/>
  <c r="AC15" i="2" s="1"/>
  <c r="R10" i="2"/>
  <c r="AD8" i="2"/>
  <c r="AC8" i="2" s="1"/>
  <c r="P8" i="2"/>
  <c r="AD7" i="2"/>
  <c r="AC7" i="2" s="1"/>
  <c r="X7" i="2"/>
  <c r="M65" i="2" s="1"/>
  <c r="AA3" i="2"/>
  <c r="C24" i="1"/>
  <c r="C21" i="1"/>
  <c r="E12" i="1"/>
  <c r="AD66" i="2" l="1"/>
  <c r="AC66" i="2" s="1"/>
  <c r="AD75" i="2"/>
  <c r="AC75" i="2" s="1"/>
  <c r="I86" i="2"/>
  <c r="I84" i="2"/>
  <c r="I88" i="2"/>
  <c r="I96" i="2" s="1"/>
  <c r="AD50" i="2"/>
  <c r="AC50" i="2" s="1"/>
  <c r="AD71" i="2"/>
  <c r="AC71" i="2" s="1"/>
  <c r="AD46" i="2"/>
  <c r="AC46" i="2" s="1"/>
  <c r="T199" i="2"/>
  <c r="H185" i="2" s="1"/>
  <c r="AD140" i="2"/>
  <c r="AC140" i="2" s="1"/>
  <c r="O63" i="2"/>
  <c r="M60" i="2" s="1"/>
  <c r="AD141" i="2"/>
  <c r="AC141" i="2" s="1"/>
  <c r="O65" i="2"/>
  <c r="M62" i="2" s="1"/>
  <c r="G81" i="2"/>
  <c r="G87" i="2"/>
  <c r="H88" i="2"/>
  <c r="H96" i="2" s="1"/>
  <c r="AD58" i="2"/>
  <c r="AC58" i="2" s="1"/>
  <c r="I76" i="2"/>
  <c r="G82" i="2"/>
  <c r="AD57" i="2"/>
  <c r="AC57" i="2" s="1"/>
  <c r="AD69" i="2"/>
  <c r="AC69" i="2" s="1"/>
  <c r="H72" i="2"/>
  <c r="R75" i="2"/>
  <c r="G74" i="2" s="1"/>
  <c r="S130" i="2"/>
  <c r="I105" i="2"/>
  <c r="T130" i="2"/>
  <c r="I104" i="2" s="1"/>
  <c r="H100" i="2"/>
  <c r="K22" i="2"/>
  <c r="H84" i="2"/>
  <c r="H81" i="2"/>
  <c r="G79" i="2"/>
  <c r="G83" i="2"/>
  <c r="F23" i="2"/>
  <c r="AD56" i="2"/>
  <c r="AC56" i="2" s="1"/>
  <c r="I83" i="2"/>
  <c r="G85" i="2"/>
  <c r="U129" i="2"/>
  <c r="J103" i="2" s="1"/>
  <c r="AD13" i="2"/>
  <c r="AC13" i="2" s="1"/>
  <c r="F29" i="2"/>
  <c r="AD48" i="2"/>
  <c r="AC48" i="2" s="1"/>
  <c r="AD59" i="2"/>
  <c r="AC59" i="2" s="1"/>
  <c r="AD138" i="2"/>
  <c r="AC138" i="2" s="1"/>
  <c r="S180" i="2"/>
  <c r="H163" i="2" s="1"/>
  <c r="T196" i="2"/>
  <c r="H182" i="2" s="1"/>
  <c r="F183" i="2"/>
  <c r="I160" i="2"/>
  <c r="F117" i="2"/>
  <c r="F115" i="2"/>
  <c r="G117" i="2"/>
  <c r="G115" i="2"/>
  <c r="E117" i="2"/>
  <c r="E115" i="2"/>
  <c r="H117" i="2"/>
  <c r="H115" i="2"/>
  <c r="R129" i="2"/>
  <c r="G103" i="2" s="1"/>
  <c r="G100" i="2"/>
  <c r="D264" i="2"/>
  <c r="E6" i="1"/>
  <c r="F72" i="2"/>
  <c r="H79" i="2"/>
  <c r="AD98" i="2"/>
  <c r="AC98" i="2" s="1"/>
  <c r="F17" i="2"/>
  <c r="E8" i="1" s="1"/>
  <c r="AD11" i="2"/>
  <c r="AC11" i="2" s="1"/>
  <c r="F24" i="2"/>
  <c r="AD25" i="2"/>
  <c r="AC25" i="2" s="1"/>
  <c r="J72" i="2"/>
  <c r="H83" i="2"/>
  <c r="F83" i="2"/>
  <c r="AD55" i="2"/>
  <c r="AC55" i="2" s="1"/>
  <c r="AD45" i="2"/>
  <c r="AC45" i="2" s="1"/>
  <c r="F73" i="2"/>
  <c r="AD121" i="2"/>
  <c r="AC121" i="2" s="1"/>
  <c r="J73" i="2"/>
  <c r="AD10" i="2"/>
  <c r="AC10" i="2" s="1"/>
  <c r="AD12" i="2"/>
  <c r="AC12" i="2" s="1"/>
  <c r="AD29" i="2"/>
  <c r="AC29" i="2" s="1"/>
  <c r="M61" i="2"/>
  <c r="F77" i="2"/>
  <c r="R121" i="2"/>
  <c r="R130" i="2" s="1"/>
  <c r="F160" i="2"/>
  <c r="I79" i="2"/>
  <c r="H85" i="2"/>
  <c r="F103" i="2"/>
  <c r="F10" i="2"/>
  <c r="B6" i="1" s="1"/>
  <c r="K10" i="2"/>
  <c r="K12" i="2"/>
  <c r="F16" i="2"/>
  <c r="E7" i="1" s="1"/>
  <c r="F20" i="2"/>
  <c r="F27" i="2"/>
  <c r="L62" i="2"/>
  <c r="S74" i="2"/>
  <c r="S129" i="2"/>
  <c r="H103" i="2" s="1"/>
  <c r="T195" i="2"/>
  <c r="H181" i="2" s="1"/>
  <c r="I78" i="2"/>
  <c r="H80" i="2"/>
  <c r="H86" i="2"/>
  <c r="H87" i="2"/>
  <c r="G88" i="2"/>
  <c r="G96" i="2" s="1"/>
  <c r="AD9" i="2"/>
  <c r="AC9" i="2" s="1"/>
  <c r="K26" i="2"/>
  <c r="F75" i="2"/>
  <c r="P191" i="2"/>
  <c r="E174" i="2" s="1"/>
  <c r="T198" i="2"/>
  <c r="H184" i="2" s="1"/>
  <c r="AD88" i="2"/>
  <c r="AC88" i="2" s="1"/>
  <c r="H78" i="2"/>
  <c r="AD84" i="2"/>
  <c r="AC84" i="2" s="1"/>
  <c r="AD86" i="2"/>
  <c r="AC86" i="2" s="1"/>
  <c r="AD132" i="2"/>
  <c r="AC132" i="2" s="1"/>
  <c r="J84" i="2"/>
  <c r="AD101" i="2"/>
  <c r="AC101" i="2" s="1"/>
  <c r="AD106" i="2"/>
  <c r="AC106" i="2" s="1"/>
  <c r="AD130" i="2"/>
  <c r="AC130" i="2" s="1"/>
  <c r="AD133" i="2"/>
  <c r="AC133" i="2" s="1"/>
  <c r="AD136" i="2"/>
  <c r="AC136" i="2" s="1"/>
  <c r="F13" i="2"/>
  <c r="AD14" i="2"/>
  <c r="AC14" i="2" s="1"/>
  <c r="K16" i="2"/>
  <c r="E10" i="1" s="1"/>
  <c r="K17" i="2"/>
  <c r="E9" i="1" s="1"/>
  <c r="F25" i="2"/>
  <c r="AD34" i="2"/>
  <c r="AC34" i="2" s="1"/>
  <c r="AD36" i="2"/>
  <c r="AC36" i="2" s="1"/>
  <c r="AD40" i="2"/>
  <c r="AC40" i="2" s="1"/>
  <c r="AD63" i="2"/>
  <c r="AC63" i="2" s="1"/>
  <c r="AD64" i="2"/>
  <c r="AC64" i="2" s="1"/>
  <c r="D66" i="2"/>
  <c r="I73" i="2"/>
  <c r="J74" i="2"/>
  <c r="J76" i="2"/>
  <c r="J78" i="2"/>
  <c r="U121" i="2"/>
  <c r="U130" i="2" s="1"/>
  <c r="J104" i="2" s="1"/>
  <c r="R132" i="2"/>
  <c r="D132" i="2"/>
  <c r="D198" i="2"/>
  <c r="K11" i="2"/>
  <c r="K13" i="2"/>
  <c r="AD87" i="2"/>
  <c r="AC87" i="2" s="1"/>
  <c r="H77" i="2"/>
  <c r="AD127" i="2"/>
  <c r="AC127" i="2" s="1"/>
  <c r="J79" i="2"/>
  <c r="AD85" i="2"/>
  <c r="AC85" i="2" s="1"/>
  <c r="AD131" i="2"/>
  <c r="AC131" i="2" s="1"/>
  <c r="J83" i="2"/>
  <c r="AD134" i="2"/>
  <c r="AC134" i="2" s="1"/>
  <c r="J86" i="2"/>
  <c r="AD129" i="2"/>
  <c r="AC129" i="2" s="1"/>
  <c r="S132" i="2"/>
  <c r="AD135" i="2"/>
  <c r="AC135" i="2" s="1"/>
  <c r="AD139" i="2"/>
  <c r="AC139" i="2" s="1"/>
  <c r="G173" i="2"/>
  <c r="F181" i="2"/>
  <c r="Q191" i="2"/>
  <c r="M131" i="2"/>
  <c r="M263" i="2"/>
  <c r="M197" i="2"/>
  <c r="M264" i="2"/>
  <c r="M198" i="2"/>
  <c r="M132" i="2"/>
  <c r="AD52" i="2"/>
  <c r="AC52" i="2" s="1"/>
  <c r="AD54" i="2"/>
  <c r="AC54" i="2" s="1"/>
  <c r="J75" i="2"/>
  <c r="J77" i="2"/>
  <c r="Q121" i="2"/>
  <c r="Q130" i="2" s="1"/>
  <c r="F104" i="2" s="1"/>
  <c r="Q132" i="2"/>
  <c r="F100" i="2"/>
  <c r="J105" i="2"/>
  <c r="U132" i="2"/>
  <c r="J100" i="2"/>
  <c r="AD128" i="2"/>
  <c r="AC128" i="2" s="1"/>
  <c r="AD142" i="2"/>
  <c r="AC142" i="2" s="1"/>
  <c r="AD117" i="2"/>
  <c r="AC117" i="2" s="1"/>
  <c r="T129" i="2"/>
  <c r="I103" i="2" s="1"/>
  <c r="R180" i="2"/>
  <c r="G163" i="2" s="1"/>
  <c r="T132" i="2"/>
  <c r="G104" i="2" l="1"/>
  <c r="G105" i="2"/>
  <c r="H104" i="2"/>
  <c r="H105" i="2"/>
  <c r="F105" i="2"/>
  <c r="AD65" i="2"/>
  <c r="AC65" i="2" s="1"/>
  <c r="L60" i="2"/>
  <c r="AD83" i="2"/>
  <c r="AC83" i="2" s="1"/>
  <c r="H73" i="2"/>
  <c r="M63" i="2"/>
  <c r="L63" i="2"/>
  <c r="J106" i="2"/>
  <c r="AD148" i="2"/>
  <c r="F174" i="2"/>
  <c r="X187" i="2"/>
  <c r="K171" i="2" s="1"/>
  <c r="C23" i="1" s="1"/>
  <c r="G106" i="2"/>
  <c r="AD145" i="2"/>
  <c r="I106" i="2"/>
  <c r="AD147" i="2"/>
  <c r="AD146" i="2"/>
  <c r="H106" i="2"/>
  <c r="F106" i="2"/>
  <c r="AD144" i="2"/>
</calcChain>
</file>

<file path=xl/sharedStrings.xml><?xml version="1.0" encoding="utf-8"?>
<sst xmlns="http://schemas.openxmlformats.org/spreadsheetml/2006/main" count="943" uniqueCount="371">
  <si>
    <t>Medical Physicist CT Survey Report</t>
  </si>
  <si>
    <t>This report summarizes the results of tests performed in accordance with the American College of</t>
  </si>
  <si>
    <t>Radiology CT QC Manual.</t>
  </si>
  <si>
    <t>Facility Name</t>
  </si>
  <si>
    <t>Unit ID</t>
  </si>
  <si>
    <t>Address 1</t>
  </si>
  <si>
    <t>Manufacturer</t>
  </si>
  <si>
    <t>Address 2</t>
  </si>
  <si>
    <t>Model</t>
  </si>
  <si>
    <t>City, State, ZIP</t>
  </si>
  <si>
    <t>Serial Number</t>
  </si>
  <si>
    <t>Date of Manufacture</t>
  </si>
  <si>
    <t>CTAP # (if applicable)</t>
  </si>
  <si>
    <t>Survey Date</t>
  </si>
  <si>
    <t>Medical Physicist</t>
  </si>
  <si>
    <t>Eugene Mah</t>
  </si>
  <si>
    <t>Report Date</t>
  </si>
  <si>
    <t>Signature</t>
  </si>
  <si>
    <t>Medical Physicist Tests</t>
  </si>
  <si>
    <t>Pass/Fail</t>
  </si>
  <si>
    <t>Technologist QC Evaluation</t>
  </si>
  <si>
    <t>Pass/Fail/NA</t>
  </si>
  <si>
    <t>Review of CT Protocols</t>
  </si>
  <si>
    <t>Water CT Number and SD (Daily)</t>
  </si>
  <si>
    <t>Scout Prescription Accuracy</t>
  </si>
  <si>
    <t>Artifact Evaluation (Daily)</t>
  </si>
  <si>
    <t>Alignment Light Accuracy</t>
  </si>
  <si>
    <t>Wet Laser QC (Weekly)</t>
  </si>
  <si>
    <t xml:space="preserve">Table Travel Accuracy </t>
  </si>
  <si>
    <t>Visual Checklist (Monthly)</t>
  </si>
  <si>
    <t>Radiation Beam Width</t>
  </si>
  <si>
    <t>Dry Laser QC (Monthly)</t>
  </si>
  <si>
    <t>Low-Contrast Performance</t>
  </si>
  <si>
    <t>Acquisition Display QC (Monthly)</t>
  </si>
  <si>
    <t>Spatial Resolution</t>
  </si>
  <si>
    <t>CT Number Accuracy</t>
  </si>
  <si>
    <t>Artifact Evaluation</t>
  </si>
  <si>
    <t>Dosimetry</t>
  </si>
  <si>
    <t>CT Number Uniformity</t>
  </si>
  <si>
    <t>Acquisition Display Calibration</t>
  </si>
  <si>
    <t>Comments</t>
  </si>
  <si>
    <t>Print Area</t>
  </si>
  <si>
    <t>Medical University of South Carolina</t>
  </si>
  <si>
    <t>Charleston, South Carolina</t>
  </si>
  <si>
    <t>All:</t>
  </si>
  <si>
    <t>CT System Compliance Inspection</t>
  </si>
  <si>
    <t>Measurement Parameter</t>
  </si>
  <si>
    <t>Last Year</t>
  </si>
  <si>
    <t>This Year</t>
  </si>
  <si>
    <t>Date:</t>
  </si>
  <si>
    <t>Inspector:</t>
  </si>
  <si>
    <t>System Information</t>
  </si>
  <si>
    <t>Previous Date:</t>
  </si>
  <si>
    <t>Date</t>
  </si>
  <si>
    <t>Location</t>
  </si>
  <si>
    <t>Input Changes Only</t>
  </si>
  <si>
    <t>Inspector</t>
  </si>
  <si>
    <t>Facility:</t>
  </si>
  <si>
    <t>Site Number:</t>
  </si>
  <si>
    <t>Department:</t>
  </si>
  <si>
    <t>Authorized Use:</t>
  </si>
  <si>
    <t>Area/Division:</t>
  </si>
  <si>
    <t>Date of Installation:</t>
  </si>
  <si>
    <t>Survey ID:</t>
  </si>
  <si>
    <t>Accession Number:</t>
  </si>
  <si>
    <t>Room Number:</t>
  </si>
  <si>
    <t>CT Scanner</t>
  </si>
  <si>
    <t>Manufacturer:</t>
  </si>
  <si>
    <t>Manufacture Date:</t>
  </si>
  <si>
    <t>Model:</t>
  </si>
  <si>
    <t>Serial Number:</t>
  </si>
  <si>
    <t>SoftwareVersion:</t>
  </si>
  <si>
    <t>Accesssion Number:</t>
  </si>
  <si>
    <t>X-Ray Tube</t>
  </si>
  <si>
    <t>Software Version:</t>
  </si>
  <si>
    <t>Tube Designation/Use:</t>
  </si>
  <si>
    <t>Focal Spot Sizes (mm)</t>
  </si>
  <si>
    <t>X-Ray Generator</t>
  </si>
  <si>
    <t>Large:</t>
  </si>
  <si>
    <t>Insert</t>
  </si>
  <si>
    <t>Small:</t>
  </si>
  <si>
    <t>Micro:</t>
  </si>
  <si>
    <t>Filtration</t>
  </si>
  <si>
    <t>Housing</t>
  </si>
  <si>
    <t>Inherent:</t>
  </si>
  <si>
    <t>Added:</t>
  </si>
  <si>
    <t>X-Ray Tube 1</t>
  </si>
  <si>
    <t>Rule Number</t>
  </si>
  <si>
    <t>Labels, Notices, Postings</t>
  </si>
  <si>
    <t>Compliance</t>
  </si>
  <si>
    <t>DHEC RHB 2.5.1.1</t>
  </si>
  <si>
    <t>DHEC Registration sticker is present, clearly visible and legible</t>
  </si>
  <si>
    <t>Inspection Results</t>
  </si>
  <si>
    <t>DHEC RHB 10.2.1</t>
  </si>
  <si>
    <t>Enter 1 for YES, 2 for NO, 3 for NA</t>
  </si>
  <si>
    <t>Pregnancy Warning sign is posted</t>
  </si>
  <si>
    <t>DHEC RHB 4.3.1</t>
  </si>
  <si>
    <t>Radiation warning label posted on the generator control panel</t>
  </si>
  <si>
    <t>Operator manuals are available.</t>
  </si>
  <si>
    <t>Monthly radiation monitoring reports are posted.</t>
  </si>
  <si>
    <t>Radiation Safety</t>
  </si>
  <si>
    <t>Radiation warning light at room entrance is functional with selected tube</t>
  </si>
  <si>
    <t>Measurement Protocols</t>
  </si>
  <si>
    <t>Lead aprons available.</t>
  </si>
  <si>
    <t>Adult Abdomen</t>
  </si>
  <si>
    <t>A properly designed and installed apron rack is present.</t>
  </si>
  <si>
    <t>kVp</t>
  </si>
  <si>
    <t>Documentation of annual protective apparel integrity inspection is available.</t>
  </si>
  <si>
    <t>mA</t>
  </si>
  <si>
    <t>Patient restraint devices available.</t>
  </si>
  <si>
    <t>mAs</t>
  </si>
  <si>
    <t>Eff mAs</t>
  </si>
  <si>
    <t>Reconstructed images are free of artifacts</t>
  </si>
  <si>
    <t>Time/rotation (s)</t>
  </si>
  <si>
    <t>Acquisition station display performance is adequate</t>
  </si>
  <si>
    <t>Scan FOV (cm)</t>
  </si>
  <si>
    <t>Daily QC performed by technologist</t>
  </si>
  <si>
    <t>Display FOV (cm)</t>
  </si>
  <si>
    <t>Interlock systems function to prevent scanning while door is open</t>
  </si>
  <si>
    <t>Reconstruction Algorithm</t>
  </si>
  <si>
    <t>DHEC RHB 4.11.1.1</t>
  </si>
  <si>
    <t>Tomographic plane is indicated by a light source</t>
  </si>
  <si>
    <t>Axial/Helical</t>
  </si>
  <si>
    <t>DHEC RHB 4.11.1.3.1</t>
  </si>
  <si>
    <t>Visual indication of x-ray production is present and functional</t>
  </si>
  <si>
    <t>Z-Axis collimation</t>
  </si>
  <si>
    <t>DHEC RHB 4.11.1.6.1</t>
  </si>
  <si>
    <t>Positioning with the alignment light is accurate to within 2mm</t>
  </si>
  <si>
    <t># of channels</t>
  </si>
  <si>
    <t>DHEC RHB 4.11.1.6.3</t>
  </si>
  <si>
    <t>Table travel is accurate to within 1mm</t>
  </si>
  <si>
    <t>Table Increment/speed</t>
  </si>
  <si>
    <t>Technologist has a clear view of the patient during the scan</t>
  </si>
  <si>
    <t>Pitch</t>
  </si>
  <si>
    <t>Patient communication system is operational</t>
  </si>
  <si>
    <t xml:space="preserve">Visual indication of x-ray production is present and functional </t>
  </si>
  <si>
    <t>Recon scan width (mm)</t>
  </si>
  <si>
    <t xml:space="preserve">Positioning with the alignment light is accurate to within 2mm </t>
  </si>
  <si>
    <t>Recon scan interval (mm)</t>
  </si>
  <si>
    <t>Radiation Dose Measurements</t>
  </si>
  <si>
    <t xml:space="preserve">Table travel is accurate to within 1mm </t>
  </si>
  <si>
    <t>Dose reduction techniques</t>
  </si>
  <si>
    <t>Indiated CTDIvol (mGy)</t>
  </si>
  <si>
    <t>Adult Chest</t>
  </si>
  <si>
    <t>Room Number</t>
  </si>
  <si>
    <t>Adult</t>
  </si>
  <si>
    <t>Pediatric</t>
  </si>
  <si>
    <t>Abdomen</t>
  </si>
  <si>
    <t>Chest</t>
  </si>
  <si>
    <t>Head</t>
  </si>
  <si>
    <t>Adult Head</t>
  </si>
  <si>
    <t>CTDI Measurements</t>
  </si>
  <si>
    <t>Criteria:</t>
  </si>
  <si>
    <t>Indicated CTDIvol (mGy):</t>
  </si>
  <si>
    <t>CTDIvol is less than ACR Pass/Fail dose</t>
  </si>
  <si>
    <t>CTDIvol Measured (mGy)</t>
  </si>
  <si>
    <t>Reference</t>
  </si>
  <si>
    <t>(mGy)</t>
  </si>
  <si>
    <t>Ped Abdomen</t>
  </si>
  <si>
    <t>Average CTDIvol:</t>
  </si>
  <si>
    <t>Adult Head:</t>
  </si>
  <si>
    <t>Phantom size indicated (cm):</t>
  </si>
  <si>
    <t>Ped Abd (16cm)</t>
  </si>
  <si>
    <t>Phantom size used (cm):</t>
  </si>
  <si>
    <t>Ped Abd (32cm)</t>
  </si>
  <si>
    <t>Variation from previous year:</t>
  </si>
  <si>
    <t>Pediatric Head:</t>
  </si>
  <si>
    <t>Variation from indicated CTDI:</t>
  </si>
  <si>
    <t>Acceptable:</t>
  </si>
  <si>
    <t>CTDIvol/mAs:</t>
  </si>
  <si>
    <t>Beam Profile</t>
  </si>
  <si>
    <t>Channels (N)</t>
  </si>
  <si>
    <t>Detector width T (mm)</t>
  </si>
  <si>
    <t>NxT Beam width (mm)</t>
  </si>
  <si>
    <t>Nominal beam width (mm)</t>
  </si>
  <si>
    <t>Measured beam width (mm)</t>
  </si>
  <si>
    <t>Indicated CTDIvol (mGy)</t>
  </si>
  <si>
    <t>Ped Head</t>
  </si>
  <si>
    <t>Phantom size indicated (cm)</t>
  </si>
  <si>
    <t>Phantom size used (cm)</t>
  </si>
  <si>
    <t>Previous year:</t>
  </si>
  <si>
    <t>Variation from prev year:</t>
  </si>
  <si>
    <t>Variation from indicated:</t>
  </si>
  <si>
    <t>Acquisition Console Monitor</t>
  </si>
  <si>
    <t>SMPTE 5%/95% visible</t>
  </si>
  <si>
    <t>Lmin (cd/m^2)</t>
  </si>
  <si>
    <t>CTDIvol/100 mAs:</t>
  </si>
  <si>
    <t>Display free of artifacts</t>
  </si>
  <si>
    <t>Lmax (cd/m^2)</t>
  </si>
  <si>
    <t>Prev CTDIvol/100 mAs:</t>
  </si>
  <si>
    <t>Display uniformity</t>
  </si>
  <si>
    <t>% Non-uniformity</t>
  </si>
  <si>
    <t>CTDI is within 5% of previous year.</t>
  </si>
  <si>
    <t>Measured CTDI is within 20% of indicated CTDI</t>
  </si>
  <si>
    <t>Beam profile is within 3mm or 30% of specified value</t>
  </si>
  <si>
    <t>Alignment Accuracy</t>
  </si>
  <si>
    <t>Landmark position:</t>
  </si>
  <si>
    <t>mm</t>
  </si>
  <si>
    <t>Slice thickness:</t>
  </si>
  <si>
    <t>Average (mm):</t>
  </si>
  <si>
    <t>Foot</t>
  </si>
  <si>
    <t>Scout prescription accuracy:</t>
  </si>
  <si>
    <t>CTDIvol/100 mAs</t>
  </si>
  <si>
    <t>Location of alignment slice:</t>
  </si>
  <si>
    <t>Central wire visible:</t>
  </si>
  <si>
    <t>All markers visible</t>
  </si>
  <si>
    <t>Table movement accuracy:</t>
  </si>
  <si>
    <t>Alignment light accuracy:</t>
  </si>
  <si>
    <t>Water phantom is free from rings, streaks, lines, cupping artifacts</t>
  </si>
  <si>
    <t>Comment Page 1</t>
  </si>
  <si>
    <t>Polyethylene</t>
  </si>
  <si>
    <t>Slice thickness</t>
  </si>
  <si>
    <t>Water</t>
  </si>
  <si>
    <t>Water Std Dev</t>
  </si>
  <si>
    <t>Enter 1 for YES, 2 for NO</t>
  </si>
  <si>
    <t>Acrylic</t>
  </si>
  <si>
    <t>Bone</t>
  </si>
  <si>
    <t>All markers visible:</t>
  </si>
  <si>
    <t>Air</t>
  </si>
  <si>
    <t>Critiera:</t>
  </si>
  <si>
    <t>Acceptable HU</t>
  </si>
  <si>
    <t>Low</t>
  </si>
  <si>
    <t>High</t>
  </si>
  <si>
    <t>CT Slice Thickness Accuracy</t>
  </si>
  <si>
    <t>Slice thickness (mm):</t>
  </si>
  <si>
    <t>Top (mm):</t>
  </si>
  <si>
    <t>Bottom (mm):</t>
  </si>
  <si>
    <t>Water HU:</t>
  </si>
  <si>
    <t>Water HU Std Dev:</t>
  </si>
  <si>
    <t>Water HU is 0 +/- 5, air HU is within acceptable range at all kVp</t>
  </si>
  <si>
    <t>CT number for inserts using the adult abdomen protocol is within the acceptable range at 120 or 130 kVp</t>
  </si>
  <si>
    <t>Low Contrast Performance</t>
  </si>
  <si>
    <t>Inside</t>
  </si>
  <si>
    <t>6mm rods visible:</t>
  </si>
  <si>
    <t>Adjacent</t>
  </si>
  <si>
    <t>Adjacent StDev</t>
  </si>
  <si>
    <t>Contrast</t>
  </si>
  <si>
    <t>CNR</t>
  </si>
  <si>
    <t>Slice thickness is within 1.5mm of the set thickness</t>
  </si>
  <si>
    <t>CT number for water is 0 +/- 5</t>
  </si>
  <si>
    <t>Uniformity</t>
  </si>
  <si>
    <t>Enter 1 for YES, 2 for NO, 3 for Not Applicable</t>
  </si>
  <si>
    <t>Mean</t>
  </si>
  <si>
    <t>St Dev</t>
  </si>
  <si>
    <t>Acceptable</t>
  </si>
  <si>
    <t>Center:</t>
  </si>
  <si>
    <t xml:space="preserve">All four 6mm rods are visible </t>
  </si>
  <si>
    <t>Top:</t>
  </si>
  <si>
    <t>Adj StDev</t>
  </si>
  <si>
    <t>CNR &gt; 1.0 for adult abdomen and head protocols</t>
  </si>
  <si>
    <t>Bottom:</t>
  </si>
  <si>
    <t>CNR &gt; 0.4 for pediatric abdomen protocol</t>
  </si>
  <si>
    <t>Right:</t>
  </si>
  <si>
    <t>CNR &gt; 1.0 for pediatric head protocol</t>
  </si>
  <si>
    <t>Left:</t>
  </si>
  <si>
    <t>Diff (Center)</t>
  </si>
  <si>
    <t>Diff (Mean)</t>
  </si>
  <si>
    <t>High Contrast Resolution</t>
  </si>
  <si>
    <t>lp/cm</t>
  </si>
  <si>
    <t>Hi-res Chest</t>
  </si>
  <si>
    <t>Uniformity image is free from artifacts</t>
  </si>
  <si>
    <t>CT number of all ROIs is within +/- 5 HU of the central region</t>
  </si>
  <si>
    <t>6 lp/cm for abdomen</t>
  </si>
  <si>
    <t>8 lp/cm for high resolution</t>
  </si>
  <si>
    <t>Comments Page 1</t>
  </si>
  <si>
    <t>Lmin &lt;= 1.2 cd/m^2, Lmax &gt;= 90 cd/m^2</t>
  </si>
  <si>
    <t>Average:</t>
  </si>
  <si>
    <t>SD:</t>
  </si>
  <si>
    <t>% Non-uniformity:</t>
  </si>
  <si>
    <t>Previous Year Comments</t>
  </si>
  <si>
    <t>Comments:</t>
  </si>
  <si>
    <t>Do not exceed 390 chars</t>
  </si>
  <si>
    <t>**Patient exposure/dose measurements from the previous report were not posted at the time of inspection.  The exposure measurements provided with this report should be posted near the operator's console.</t>
  </si>
  <si>
    <t>Additional Comments:</t>
  </si>
  <si>
    <t>**Monthly radiation monitoring reports were not available at the time of inspection.  These should be posted in accordance with the requirements of the radiation safety office.</t>
  </si>
  <si>
    <t>A copy of the fluoroscopic skin entrance doses (attached) must be posted on the unit in a location visible to the operator (DHEC RHB 4.9.4.5.6).</t>
  </si>
  <si>
    <t>All lead aprons must be inspected and documented on an annual basis (DHEC RHB 4.2.14.7).  Please provide a copy of documentation of inspection or arrange to have lead aprons inspected.</t>
  </si>
  <si>
    <t>**The DHEC registration tag was not present on the system or was damaged and should be replaced.  Arrangements must be made with the Radiation Safety Office to obtain the required registration tag.</t>
  </si>
  <si>
    <t>CT Beam Profile – Siemens</t>
  </si>
  <si>
    <t>NxT</t>
  </si>
  <si>
    <t>Definition Flash</t>
  </si>
  <si>
    <t>Z-sharp</t>
  </si>
  <si>
    <t>Nominal (mm)</t>
  </si>
  <si>
    <t>Tolerance)</t>
  </si>
  <si>
    <t>2x1</t>
  </si>
  <si>
    <t>Off</t>
  </si>
  <si>
    <t>1x5</t>
  </si>
  <si>
    <t>10x0.6</t>
  </si>
  <si>
    <t>On</t>
  </si>
  <si>
    <t>8x0.6</t>
  </si>
  <si>
    <t>1x10</t>
  </si>
  <si>
    <t>20x0.6</t>
  </si>
  <si>
    <t>12x1.2</t>
  </si>
  <si>
    <t>32x0.6</t>
  </si>
  <si>
    <t>32x1.2</t>
  </si>
  <si>
    <t>64x0.6</t>
  </si>
  <si>
    <t>Definition AS</t>
  </si>
  <si>
    <t>6x1.2</t>
  </si>
  <si>
    <t>60x0.6</t>
  </si>
  <si>
    <t>30x0.6</t>
  </si>
  <si>
    <t>16x1.2</t>
  </si>
  <si>
    <t>Sensation 64</t>
  </si>
  <si>
    <t>24x1.2</t>
  </si>
  <si>
    <t>6x0.6</t>
  </si>
  <si>
    <t>Sensation 16</t>
  </si>
  <si>
    <t>16x1.5</t>
  </si>
  <si>
    <t>16x0.75</t>
  </si>
  <si>
    <t>12x1.5</t>
  </si>
  <si>
    <t>12x0.75</t>
  </si>
  <si>
    <t>2x5</t>
  </si>
  <si>
    <t>2x0.6</t>
  </si>
  <si>
    <t>Emotion 16</t>
  </si>
  <si>
    <t>4x0.6</t>
  </si>
  <si>
    <t>12x0.6</t>
  </si>
  <si>
    <t>16x0.6</t>
  </si>
  <si>
    <t>2x8</t>
  </si>
  <si>
    <t>Somatom Force</t>
  </si>
  <si>
    <t>6x0.5</t>
  </si>
  <si>
    <t>32x0.6 (UHR)</t>
  </si>
  <si>
    <t>32x0.6 (sUHR)</t>
  </si>
  <si>
    <t>32x0.6 (StdHR)</t>
  </si>
  <si>
    <t>96x0.6</t>
  </si>
  <si>
    <t>48x1.2</t>
  </si>
  <si>
    <t>Average beam width (mm)</t>
  </si>
  <si>
    <t>Pass</t>
  </si>
  <si>
    <t>Fail</t>
  </si>
  <si>
    <t>NA</t>
  </si>
  <si>
    <t>First,CTDI,ACRPhantom,Comments</t>
  </si>
  <si>
    <t>Siemens CT Beam Profiles http://128.23.56.214/MPwiki/index.php?title=Siemens_CT_Beam_Profiles</t>
  </si>
  <si>
    <t>DHEC RHB 4.11.2.4.1</t>
  </si>
  <si>
    <t>DHEC RHB 4.11.2.1</t>
  </si>
  <si>
    <t>Exposure switch is secured at a safe location</t>
  </si>
  <si>
    <t>Meter:</t>
  </si>
  <si>
    <t>Piranha</t>
  </si>
  <si>
    <t>Serial #:</t>
  </si>
  <si>
    <t>Calibration Date:</t>
  </si>
  <si>
    <t>Calibration Due:</t>
  </si>
  <si>
    <t>Somatom Confidence</t>
  </si>
  <si>
    <t>Routine head protocol CTDI is below ACR Pass/Fail level of 80 mGy</t>
  </si>
  <si>
    <t>Routine body protocol CTDI is below ACR Pass/Fail level of 30 mGy</t>
  </si>
  <si>
    <t>Pediatric body protocol CTDI is below ACR Pass/fail level of 20 mGy</t>
  </si>
  <si>
    <t>Pediatric head protocol CTDI is below ACR Pass/Fail level of 40 mGy</t>
  </si>
  <si>
    <t>Unit installed as shown on shielding plan</t>
  </si>
  <si>
    <t>Protocol name</t>
  </si>
  <si>
    <t>DHEC form SC-RHA-20 “Notice to Employees” posted or referenced</t>
  </si>
  <si>
    <t>Measurements</t>
  </si>
  <si>
    <t>Set text</t>
  </si>
  <si>
    <t>Light_x000D_(cd/m²)</t>
  </si>
  <si>
    <t>LN01</t>
  </si>
  <si>
    <t>LN18</t>
  </si>
  <si>
    <t>UNL10</t>
  </si>
  <si>
    <t>UNL80</t>
  </si>
  <si>
    <t>L_amb</t>
  </si>
  <si>
    <t>Region 1:</t>
  </si>
  <si>
    <t>Region 2:</t>
  </si>
  <si>
    <t>Region 3:</t>
  </si>
  <si>
    <t>Region 4:</t>
  </si>
  <si>
    <t>Region 5:</t>
  </si>
  <si>
    <t>Region 6:</t>
  </si>
  <si>
    <t>Region 7:</t>
  </si>
  <si>
    <t>Region 8:</t>
  </si>
  <si>
    <t>Region 9:</t>
  </si>
  <si>
    <t>Luminance</t>
  </si>
  <si>
    <t>Dev from Median</t>
  </si>
  <si>
    <t>Max luminance deviation from median</t>
  </si>
  <si>
    <t>(cd/m^2)</t>
  </si>
  <si>
    <t>Luminance deviation is &lt; 30%</t>
  </si>
  <si>
    <t>Luminance deviation from median is &lt; 30%</t>
  </si>
  <si>
    <t>Luminance deviation from median &lt; 30%</t>
  </si>
  <si>
    <t>Luminance deviation &lt; 30%</t>
  </si>
  <si>
    <t>Revision 1.3-202010601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</si>
</sst>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409]#,##0.00;[Red]\-[$$-409]#,##0.00"/>
    <numFmt numFmtId="165" formatCode="dd\-mmm\-yy"/>
    <numFmt numFmtId="166" formatCode="mmm\-yyyy"/>
    <numFmt numFmtId="167" formatCode="0.0"/>
    <numFmt numFmtId="168" formatCode="[$-409]d/mmm/yyyy;@"/>
    <numFmt numFmtId="169" formatCode="[$-409]d\-mmm\-yyyy;@"/>
    <numFmt numFmtId="170" formatCode="dd\-mmm\-yyyy"/>
  </numFmts>
  <fonts count="23" x14ac:knownFonts="1">
    <font>
      <sz val="10"/>
      <name val="Times New Roman"/>
      <family val="1"/>
    </font>
    <font>
      <b/>
      <i/>
      <u/>
      <sz val="10"/>
      <name val="Times New Roman"/>
      <family val="1"/>
    </font>
    <font>
      <b/>
      <i/>
      <sz val="16"/>
      <name val="Times New Roman"/>
      <family val="1"/>
    </font>
    <font>
      <sz val="11"/>
      <color rgb="FF000000"/>
      <name val="Times New Roman"/>
      <family val="1"/>
    </font>
    <font>
      <b/>
      <u/>
      <sz val="10"/>
      <name val="Times New Roman"/>
      <family val="1"/>
    </font>
    <font>
      <b/>
      <sz val="10"/>
      <name val="Times New Roman"/>
      <family val="1"/>
    </font>
    <font>
      <sz val="10"/>
      <color rgb="FFFF0000"/>
      <name val="Times New Roman"/>
      <family val="1"/>
    </font>
    <font>
      <b/>
      <sz val="14"/>
      <name val="Times New Roman"/>
      <family val="1"/>
    </font>
    <font>
      <b/>
      <sz val="12"/>
      <name val="Times New Roman"/>
      <family val="1"/>
    </font>
    <font>
      <sz val="12"/>
      <name val="Times New Roman"/>
      <family val="1"/>
    </font>
    <font>
      <u/>
      <sz val="12"/>
      <name val="Times New Roman"/>
      <family val="1"/>
    </font>
    <font>
      <b/>
      <i/>
      <sz val="12"/>
      <name val="Monotype Corsiva"/>
      <family val="4"/>
    </font>
    <font>
      <b/>
      <u/>
      <sz val="12"/>
      <name val="Times New Roman"/>
      <family val="1"/>
    </font>
    <font>
      <b/>
      <sz val="12"/>
      <name val="Times New Roman"/>
      <family val="1"/>
    </font>
    <font>
      <sz val="8"/>
      <color rgb="FFFF6633"/>
      <name val="Times New Roman"/>
      <family val="1"/>
    </font>
    <font>
      <sz val="10"/>
      <color rgb="FFFF6633"/>
      <name val="Times New Roman"/>
      <family val="1"/>
    </font>
    <font>
      <sz val="8"/>
      <color rgb="FF008080"/>
      <name val="Times New Roman"/>
      <family val="1"/>
    </font>
    <font>
      <sz val="10"/>
      <name val="Times New Roman"/>
      <family val="1"/>
    </font>
    <font>
      <sz val="22"/>
      <color rgb="FF000000"/>
      <name val="Times New Roman"/>
      <family val="1"/>
    </font>
    <font>
      <sz val="12"/>
      <color rgb="FF000000"/>
      <name val="Times New Roman"/>
      <family val="1"/>
    </font>
    <font>
      <b/>
      <sz val="12"/>
      <color rgb="FF000000"/>
      <name val="Times New Roman"/>
      <family val="1"/>
    </font>
    <font>
      <sz val="10"/>
      <color rgb="FF000000"/>
      <name val="Times New Roman"/>
      <family val="1"/>
    </font>
    <font>
      <b/>
      <sz val="10"/>
      <color rgb="FFFFFFFF"/>
      <name val="Times New Roman"/>
      <family val="1"/>
    </font>
  </fonts>
  <fills count="10">
    <fill>
      <patternFill patternType="none"/>
    </fill>
    <fill>
      <patternFill patternType="gray125"/>
    </fill>
    <fill>
      <patternFill patternType="solid">
        <fgColor rgb="FF3DEB3D"/>
        <bgColor rgb="FF99CC00"/>
      </patternFill>
    </fill>
    <fill>
      <patternFill patternType="solid">
        <fgColor rgb="FFFF0000"/>
        <bgColor rgb="FF993300"/>
      </patternFill>
    </fill>
    <fill>
      <patternFill patternType="solid">
        <fgColor rgb="FF23B8DC"/>
        <bgColor rgb="FF00CCFF"/>
      </patternFill>
    </fill>
    <fill>
      <patternFill patternType="solid">
        <fgColor rgb="FFE6E6E6"/>
        <bgColor rgb="FFFFFFCC"/>
      </patternFill>
    </fill>
    <fill>
      <patternFill patternType="solid">
        <fgColor rgb="FFFFFF99"/>
        <bgColor rgb="FFFFFFCC"/>
      </patternFill>
    </fill>
    <fill>
      <patternFill patternType="solid">
        <fgColor theme="4" tint="0.39994506668294322"/>
        <bgColor auto="1"/>
      </patternFill>
    </fill>
    <fill>
      <patternFill patternType="solid">
        <fgColor rgb="FFFFFF99"/>
        <bgColor rgb="FFCCFFCC"/>
      </patternFill>
    </fill>
    <fill>
      <patternFill patternType="solid">
        <fgColor rgb="FF000000"/>
        <bgColor indexed="64"/>
      </patternFill>
    </fill>
  </fills>
  <borders count="78">
    <border>
      <left/>
      <right/>
      <top/>
      <bottom/>
      <diagonal/>
    </border>
    <border>
      <left/>
      <right/>
      <top/>
      <bottom style="medium">
        <color auto="1"/>
      </bottom>
      <diagonal/>
    </border>
    <border>
      <left/>
      <right style="medium">
        <color auto="1"/>
      </right>
      <top/>
      <bottom/>
      <diagonal/>
    </border>
    <border>
      <left style="medium">
        <color auto="1"/>
      </left>
      <right style="medium">
        <color auto="1"/>
      </right>
      <top style="medium">
        <color auto="1"/>
      </top>
      <bottom style="medium">
        <color auto="1"/>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double">
        <color auto="1"/>
      </left>
      <right/>
      <top/>
      <bottom/>
      <diagonal/>
    </border>
    <border>
      <left/>
      <right style="double">
        <color auto="1"/>
      </right>
      <top/>
      <bottom/>
      <diagonal/>
    </border>
    <border>
      <left style="medium">
        <color auto="1"/>
      </left>
      <right/>
      <top/>
      <bottom/>
      <diagonal/>
    </border>
    <border>
      <left style="hair">
        <color auto="1"/>
      </left>
      <right style="hair">
        <color auto="1"/>
      </right>
      <top style="hair">
        <color auto="1"/>
      </top>
      <bottom style="hair">
        <color auto="1"/>
      </bottom>
      <diagonal/>
    </border>
    <border>
      <left/>
      <right style="hair">
        <color auto="1"/>
      </right>
      <top/>
      <bottom style="hair">
        <color auto="1"/>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auto="1"/>
      </left>
      <right/>
      <top/>
      <bottom style="medium">
        <color auto="1"/>
      </bottom>
      <diagonal/>
    </border>
    <border>
      <left/>
      <right style="medium">
        <color auto="1"/>
      </right>
      <top/>
      <bottom style="medium">
        <color auto="1"/>
      </bottom>
      <diagonal/>
    </border>
    <border>
      <left/>
      <right/>
      <top/>
      <bottom style="hair">
        <color auto="1"/>
      </bottom>
      <diagonal/>
    </border>
    <border>
      <left/>
      <right/>
      <top/>
      <bottom style="thin">
        <color auto="1"/>
      </bottom>
      <diagonal/>
    </border>
    <border>
      <left/>
      <right/>
      <top style="thin">
        <color auto="1"/>
      </top>
      <bottom style="thin">
        <color auto="1"/>
      </bottom>
      <diagonal/>
    </border>
    <border>
      <left/>
      <right/>
      <top style="hair">
        <color auto="1"/>
      </top>
      <bottom/>
      <diagonal/>
    </border>
    <border>
      <left style="medium">
        <color auto="1"/>
      </left>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double">
        <color auto="1"/>
      </left>
      <right/>
      <top/>
      <bottom style="medium">
        <color auto="1"/>
      </bottom>
      <diagonal/>
    </border>
    <border>
      <left/>
      <right style="double">
        <color auto="1"/>
      </right>
      <top/>
      <bottom style="medium">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double">
        <color auto="1"/>
      </right>
      <top style="medium">
        <color auto="1"/>
      </top>
      <bottom/>
      <diagonal/>
    </border>
    <border>
      <left style="medium">
        <color auto="1"/>
      </left>
      <right style="medium">
        <color auto="1"/>
      </right>
      <top style="medium">
        <color auto="1"/>
      </top>
      <bottom style="thin">
        <color auto="1"/>
      </bottom>
      <diagonal/>
    </border>
    <border>
      <left style="thin">
        <color auto="1"/>
      </left>
      <right style="double">
        <color auto="1"/>
      </right>
      <top style="medium">
        <color auto="1"/>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right style="thin">
        <color auto="1"/>
      </right>
      <top/>
      <bottom/>
      <diagonal/>
    </border>
    <border>
      <left style="thin">
        <color auto="1"/>
      </left>
      <right/>
      <top/>
      <bottom/>
      <diagonal/>
    </border>
    <border>
      <left style="medium">
        <color auto="1"/>
      </left>
      <right style="medium">
        <color auto="1"/>
      </right>
      <top style="thin">
        <color auto="1"/>
      </top>
      <bottom style="thin">
        <color auto="1"/>
      </bottom>
      <diagonal/>
    </border>
    <border>
      <left style="thin">
        <color auto="1"/>
      </left>
      <right style="double">
        <color auto="1"/>
      </right>
      <top style="thin">
        <color auto="1"/>
      </top>
      <bottom style="thin">
        <color auto="1"/>
      </bottom>
      <diagonal/>
    </border>
    <border>
      <left style="medium">
        <color auto="1"/>
      </left>
      <right style="medium">
        <color auto="1"/>
      </right>
      <top style="thin">
        <color auto="1"/>
      </top>
      <bottom style="medium">
        <color auto="1"/>
      </bottom>
      <diagonal/>
    </border>
    <border>
      <left style="thin">
        <color auto="1"/>
      </left>
      <right style="double">
        <color auto="1"/>
      </right>
      <top style="thin">
        <color auto="1"/>
      </top>
      <bottom style="medium">
        <color auto="1"/>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right/>
      <top/>
      <bottom style="dotted">
        <color auto="1"/>
      </bottom>
      <diagonal/>
    </border>
    <border>
      <left/>
      <right/>
      <top style="dotted">
        <color auto="1"/>
      </top>
      <bottom style="dotted">
        <color auto="1"/>
      </bottom>
      <diagonal/>
    </border>
    <border>
      <left style="hair">
        <color auto="1"/>
      </left>
      <right style="hair">
        <color auto="1"/>
      </right>
      <top style="hair">
        <color auto="1"/>
      </top>
      <bottom style="thin">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right/>
      <top/>
      <bottom style="medium">
        <color theme="1"/>
      </bottom>
      <diagonal/>
    </border>
    <border>
      <left/>
      <right/>
      <top style="medium">
        <color theme="1"/>
      </top>
      <bottom style="medium">
        <color theme="1"/>
      </bottom>
      <diagonal/>
    </border>
    <border>
      <left style="medium">
        <color theme="1"/>
      </left>
      <right style="medium">
        <color theme="1"/>
      </right>
      <top style="medium">
        <color theme="1"/>
      </top>
      <bottom style="medium">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style="medium">
        <color theme="1"/>
      </right>
      <top/>
      <bottom style="medium">
        <color theme="1"/>
      </bottom>
      <diagonal/>
    </border>
    <border>
      <left style="medium">
        <color auto="1"/>
      </left>
      <right/>
      <top style="thin">
        <color auto="1"/>
      </top>
      <bottom/>
      <diagonal/>
    </border>
    <border>
      <left/>
      <right/>
      <top style="thin">
        <color auto="1"/>
      </top>
      <bottom/>
      <diagonal/>
    </border>
    <border>
      <left style="thin">
        <color auto="1"/>
      </left>
      <right style="thin">
        <color auto="1"/>
      </right>
      <top style="thin">
        <color auto="1"/>
      </top>
      <bottom/>
      <diagonal/>
    </border>
  </borders>
  <cellStyleXfs count="8">
    <xf numFmtId="0" fontId="0" fillId="0" borderId="0"/>
    <xf numFmtId="0" fontId="1" fillId="0" borderId="0" applyBorder="0" applyAlignment="0" applyProtection="0"/>
    <xf numFmtId="164" fontId="1" fillId="0" borderId="0" applyBorder="0" applyAlignment="0" applyProtection="0"/>
    <xf numFmtId="0" fontId="2" fillId="0" borderId="0" applyBorder="0" applyProtection="0">
      <alignment horizontal="center"/>
    </xf>
    <xf numFmtId="0" fontId="2" fillId="0" borderId="0" applyBorder="0" applyProtection="0">
      <alignment horizontal="center" textRotation="90"/>
    </xf>
    <xf numFmtId="0" fontId="17" fillId="2" borderId="0" applyBorder="0" applyAlignment="0" applyProtection="0"/>
    <xf numFmtId="0" fontId="17" fillId="3" borderId="0" applyBorder="0" applyAlignment="0" applyProtection="0"/>
    <xf numFmtId="9" fontId="17" fillId="0" borderId="0" applyFont="0" applyFill="0" applyBorder="0" applyAlignment="0" applyProtection="0"/>
  </cellStyleXfs>
  <cellXfs count="313">
    <xf numFmtId="0" fontId="0" fillId="0" borderId="0" xfId="0"/>
    <xf numFmtId="0" fontId="3" fillId="0" borderId="0" xfId="0" applyFont="1" applyAlignment="1">
      <alignment vertical="center" wrapText="1"/>
    </xf>
    <xf numFmtId="0" fontId="3" fillId="0" borderId="0" xfId="0" applyFont="1"/>
    <xf numFmtId="0" fontId="3" fillId="0" borderId="0" xfId="0" applyFont="1" applyAlignment="1">
      <alignment horizontal="center"/>
    </xf>
    <xf numFmtId="0" fontId="3" fillId="0" borderId="0" xfId="0" applyFont="1" applyBorder="1" applyAlignment="1">
      <alignment horizontal="center"/>
    </xf>
    <xf numFmtId="0" fontId="0" fillId="0" borderId="0" xfId="0" applyFont="1" applyAlignment="1">
      <alignment horizontal="center"/>
    </xf>
    <xf numFmtId="0" fontId="0" fillId="0" borderId="0" xfId="0" applyFont="1"/>
    <xf numFmtId="0" fontId="9" fillId="0" borderId="0" xfId="0" applyFont="1" applyAlignment="1">
      <alignment horizontal="center" vertical="center"/>
    </xf>
    <xf numFmtId="0" fontId="0" fillId="0" borderId="0" xfId="0" applyFont="1" applyAlignment="1">
      <alignment horizontal="center" vertical="center"/>
    </xf>
    <xf numFmtId="167" fontId="0" fillId="0" borderId="0" xfId="0" applyNumberFormat="1" applyFont="1" applyAlignment="1">
      <alignment horizontal="center"/>
    </xf>
    <xf numFmtId="167" fontId="0" fillId="0" borderId="0" xfId="0" applyNumberFormat="1" applyAlignment="1">
      <alignment horizontal="center"/>
    </xf>
    <xf numFmtId="0" fontId="0" fillId="0" borderId="4" xfId="0" applyFont="1" applyBorder="1" applyAlignment="1">
      <alignment vertical="center"/>
    </xf>
    <xf numFmtId="0" fontId="0" fillId="0" borderId="5" xfId="0" applyFont="1" applyBorder="1" applyAlignment="1">
      <alignment vertical="center"/>
    </xf>
    <xf numFmtId="0" fontId="0" fillId="0" borderId="6" xfId="0" applyFont="1" applyBorder="1" applyAlignment="1">
      <alignment vertical="center"/>
    </xf>
    <xf numFmtId="0" fontId="0" fillId="0" borderId="0" xfId="0" applyFont="1" applyAlignment="1">
      <alignment vertical="center"/>
    </xf>
    <xf numFmtId="0" fontId="0" fillId="0" borderId="7" xfId="0" applyFont="1" applyBorder="1" applyAlignment="1">
      <alignment horizontal="left" vertical="center"/>
    </xf>
    <xf numFmtId="0" fontId="0" fillId="0" borderId="8" xfId="0" applyFont="1" applyBorder="1" applyAlignment="1">
      <alignment vertical="center"/>
    </xf>
    <xf numFmtId="0" fontId="0" fillId="0" borderId="9" xfId="0" applyFont="1" applyBorder="1" applyAlignment="1">
      <alignment vertical="center"/>
    </xf>
    <xf numFmtId="0" fontId="4" fillId="0" borderId="0" xfId="0" applyFont="1" applyAlignment="1">
      <alignment horizontal="center" vertical="center"/>
    </xf>
    <xf numFmtId="0" fontId="0" fillId="0" borderId="0" xfId="0" applyAlignment="1">
      <alignment vertical="center"/>
    </xf>
    <xf numFmtId="0" fontId="0" fillId="0" borderId="10" xfId="0" applyFont="1" applyBorder="1" applyAlignment="1">
      <alignment vertical="center"/>
    </xf>
    <xf numFmtId="0" fontId="2" fillId="0" borderId="0" xfId="0" applyFont="1" applyAlignment="1">
      <alignment horizontal="center" vertical="center"/>
    </xf>
    <xf numFmtId="0" fontId="0" fillId="0" borderId="11" xfId="0" applyFont="1" applyBorder="1" applyAlignment="1">
      <alignment vertical="center"/>
    </xf>
    <xf numFmtId="0" fontId="0" fillId="0" borderId="12" xfId="0" applyFont="1" applyBorder="1" applyAlignment="1">
      <alignment vertical="center"/>
    </xf>
    <xf numFmtId="0" fontId="0" fillId="0" borderId="2" xfId="0" applyFont="1" applyBorder="1" applyAlignment="1">
      <alignment vertical="center"/>
    </xf>
    <xf numFmtId="165" fontId="0" fillId="4" borderId="13" xfId="0" applyNumberFormat="1" applyFont="1" applyFill="1" applyBorder="1" applyAlignment="1">
      <alignment horizontal="left" vertical="center"/>
    </xf>
    <xf numFmtId="165" fontId="0" fillId="5" borderId="14" xfId="0" applyNumberFormat="1" applyFont="1" applyFill="1" applyBorder="1" applyAlignment="1">
      <alignment horizontal="left" vertical="center"/>
    </xf>
    <xf numFmtId="0" fontId="0" fillId="0" borderId="0" xfId="0" applyFont="1" applyAlignment="1">
      <alignment horizontal="right" vertical="center"/>
    </xf>
    <xf numFmtId="0" fontId="0" fillId="0" borderId="0" xfId="0" applyFont="1" applyAlignment="1">
      <alignment horizontal="left" vertical="center"/>
    </xf>
    <xf numFmtId="0" fontId="0" fillId="0" borderId="15" xfId="0" applyFont="1" applyBorder="1" applyAlignment="1">
      <alignment vertical="center"/>
    </xf>
    <xf numFmtId="0" fontId="0" fillId="0" borderId="16" xfId="0" applyFont="1" applyBorder="1" applyAlignment="1">
      <alignment vertical="center"/>
    </xf>
    <xf numFmtId="0" fontId="0" fillId="0" borderId="17" xfId="0" applyFont="1" applyBorder="1" applyAlignment="1">
      <alignment vertical="center"/>
    </xf>
    <xf numFmtId="0" fontId="0" fillId="0" borderId="18" xfId="0" applyFont="1" applyBorder="1" applyAlignment="1">
      <alignment vertical="center"/>
    </xf>
    <xf numFmtId="0" fontId="0" fillId="0" borderId="1" xfId="0" applyFont="1" applyBorder="1" applyAlignment="1">
      <alignment vertical="center"/>
    </xf>
    <xf numFmtId="0" fontId="0" fillId="0" borderId="19" xfId="0" applyFont="1" applyBorder="1" applyAlignment="1">
      <alignment vertical="center"/>
    </xf>
    <xf numFmtId="0" fontId="5" fillId="0" borderId="0" xfId="0" applyFont="1" applyAlignment="1">
      <alignment horizontal="right" vertical="center"/>
    </xf>
    <xf numFmtId="0" fontId="0" fillId="5" borderId="14" xfId="0" applyFont="1" applyFill="1" applyBorder="1" applyAlignment="1">
      <alignment vertical="center"/>
    </xf>
    <xf numFmtId="0" fontId="0" fillId="4" borderId="13" xfId="0" applyFont="1" applyFill="1" applyBorder="1" applyAlignment="1">
      <alignment vertical="center"/>
    </xf>
    <xf numFmtId="0" fontId="0" fillId="5" borderId="20" xfId="0" applyFont="1" applyFill="1" applyBorder="1" applyAlignment="1">
      <alignment vertical="center"/>
    </xf>
    <xf numFmtId="0" fontId="6" fillId="0" borderId="0" xfId="0" applyFont="1" applyAlignment="1">
      <alignment vertical="center"/>
    </xf>
    <xf numFmtId="0" fontId="0" fillId="4" borderId="20" xfId="0" applyFont="1" applyFill="1" applyBorder="1" applyAlignment="1">
      <alignment horizontal="left" vertical="center"/>
    </xf>
    <xf numFmtId="0" fontId="7" fillId="0" borderId="0" xfId="0" applyFont="1" applyAlignment="1">
      <alignment horizontal="center" vertical="center"/>
    </xf>
    <xf numFmtId="0" fontId="8" fillId="0" borderId="5" xfId="0" applyFont="1" applyBorder="1" applyAlignment="1">
      <alignment vertical="center"/>
    </xf>
    <xf numFmtId="0" fontId="0" fillId="0" borderId="7" xfId="0" applyFont="1" applyBorder="1" applyAlignment="1">
      <alignment vertical="center"/>
    </xf>
    <xf numFmtId="0" fontId="5" fillId="0" borderId="8" xfId="0" applyFont="1" applyBorder="1" applyAlignment="1">
      <alignment vertical="center"/>
    </xf>
    <xf numFmtId="0" fontId="5" fillId="4" borderId="13" xfId="0" applyFont="1" applyFill="1" applyBorder="1" applyAlignment="1">
      <alignment horizontal="left" vertical="center"/>
    </xf>
    <xf numFmtId="0" fontId="0" fillId="4" borderId="20" xfId="0" applyFont="1" applyFill="1" applyBorder="1" applyAlignment="1">
      <alignment vertical="center"/>
    </xf>
    <xf numFmtId="0" fontId="9" fillId="0" borderId="0" xfId="0" applyFont="1" applyAlignment="1">
      <alignment horizontal="right" vertical="center"/>
    </xf>
    <xf numFmtId="0" fontId="0" fillId="5" borderId="14" xfId="0" applyFont="1" applyFill="1" applyBorder="1" applyAlignment="1">
      <alignment horizontal="left" vertical="center"/>
    </xf>
    <xf numFmtId="0" fontId="0" fillId="4" borderId="13" xfId="0" applyFont="1" applyFill="1" applyBorder="1" applyAlignment="1">
      <alignment horizontal="left" vertical="center"/>
    </xf>
    <xf numFmtId="166" fontId="0" fillId="5" borderId="14" xfId="0" applyNumberFormat="1" applyFont="1" applyFill="1" applyBorder="1" applyAlignment="1">
      <alignment horizontal="left" vertical="center"/>
    </xf>
    <xf numFmtId="166" fontId="0" fillId="4" borderId="13" xfId="0" applyNumberFormat="1" applyFont="1" applyFill="1" applyBorder="1" applyAlignment="1">
      <alignment horizontal="left" vertical="center"/>
    </xf>
    <xf numFmtId="0" fontId="0" fillId="0" borderId="0" xfId="0" applyFont="1" applyBorder="1" applyAlignment="1">
      <alignment vertical="center"/>
    </xf>
    <xf numFmtId="0" fontId="0" fillId="0" borderId="23" xfId="0" applyFont="1" applyBorder="1" applyAlignment="1">
      <alignment vertical="center"/>
    </xf>
    <xf numFmtId="0" fontId="8" fillId="0" borderId="0" xfId="0" applyFont="1" applyAlignment="1">
      <alignment vertical="center"/>
    </xf>
    <xf numFmtId="0" fontId="5" fillId="0" borderId="0" xfId="0" applyFont="1" applyAlignment="1">
      <alignment vertical="center"/>
    </xf>
    <xf numFmtId="166" fontId="0" fillId="5" borderId="20" xfId="0" applyNumberFormat="1" applyFont="1" applyFill="1" applyBorder="1" applyAlignment="1">
      <alignment vertical="center"/>
    </xf>
    <xf numFmtId="166" fontId="0" fillId="4" borderId="20" xfId="0" applyNumberFormat="1" applyFont="1" applyFill="1" applyBorder="1" applyAlignment="1">
      <alignment vertical="center"/>
    </xf>
    <xf numFmtId="0" fontId="8" fillId="0" borderId="0" xfId="0" applyFont="1" applyAlignment="1">
      <alignment horizontal="left" vertical="center"/>
    </xf>
    <xf numFmtId="0" fontId="5" fillId="0" borderId="0" xfId="0" applyFont="1" applyAlignment="1">
      <alignment horizontal="left" vertical="center"/>
    </xf>
    <xf numFmtId="0" fontId="0" fillId="0" borderId="16" xfId="0" applyBorder="1" applyAlignment="1">
      <alignment vertical="center"/>
    </xf>
    <xf numFmtId="0" fontId="4" fillId="0" borderId="5" xfId="0" applyFont="1" applyBorder="1" applyAlignment="1">
      <alignment horizontal="center" vertical="center"/>
    </xf>
    <xf numFmtId="0" fontId="8" fillId="0" borderId="5" xfId="0" applyFont="1" applyBorder="1" applyAlignment="1">
      <alignment horizontal="center" vertical="center"/>
    </xf>
    <xf numFmtId="0" fontId="9" fillId="0" borderId="0" xfId="0" applyFont="1" applyBorder="1" applyAlignment="1">
      <alignment horizontal="left" vertical="center"/>
    </xf>
    <xf numFmtId="0" fontId="9" fillId="0" borderId="0" xfId="0" applyFont="1" applyAlignment="1">
      <alignment horizontal="left" vertical="center"/>
    </xf>
    <xf numFmtId="0" fontId="10" fillId="0" borderId="0" xfId="0" applyFont="1" applyAlignment="1">
      <alignment horizontal="center" vertical="center"/>
    </xf>
    <xf numFmtId="0" fontId="10" fillId="0" borderId="11" xfId="0" applyFont="1" applyBorder="1" applyAlignment="1">
      <alignment horizontal="center" vertical="center"/>
    </xf>
    <xf numFmtId="0" fontId="5" fillId="0" borderId="7" xfId="0" applyFont="1" applyBorder="1" applyAlignment="1">
      <alignment horizontal="left" vertical="center"/>
    </xf>
    <xf numFmtId="0" fontId="9" fillId="0" borderId="0" xfId="0" applyFont="1" applyAlignment="1">
      <alignment vertical="center"/>
    </xf>
    <xf numFmtId="0" fontId="8" fillId="0" borderId="0" xfId="0" applyFont="1" applyAlignment="1">
      <alignment horizontal="center" vertical="center"/>
    </xf>
    <xf numFmtId="0" fontId="0" fillId="6" borderId="24" xfId="0" applyFont="1" applyFill="1" applyBorder="1" applyAlignment="1">
      <alignment horizontal="center" vertical="center"/>
    </xf>
    <xf numFmtId="0" fontId="9" fillId="0" borderId="11" xfId="0" applyFont="1" applyBorder="1" applyAlignment="1">
      <alignment vertical="center"/>
    </xf>
    <xf numFmtId="0" fontId="0" fillId="0" borderId="24" xfId="0" applyFont="1" applyBorder="1" applyAlignment="1">
      <alignment horizontal="center" vertical="center"/>
    </xf>
    <xf numFmtId="0" fontId="0" fillId="0" borderId="21" xfId="0" applyFont="1" applyBorder="1" applyAlignment="1">
      <alignment horizontal="center" vertical="center"/>
    </xf>
    <xf numFmtId="0" fontId="0" fillId="0" borderId="21" xfId="0" applyFont="1" applyBorder="1" applyAlignment="1">
      <alignment horizontal="left" vertical="center"/>
    </xf>
    <xf numFmtId="0" fontId="11" fillId="0" borderId="0" xfId="0" applyFont="1" applyAlignment="1">
      <alignment horizontal="right" vertical="center"/>
    </xf>
    <xf numFmtId="0" fontId="9" fillId="0" borderId="25" xfId="0" applyFont="1" applyBorder="1" applyAlignment="1">
      <alignment horizontal="center" vertical="center"/>
    </xf>
    <xf numFmtId="0" fontId="9" fillId="0" borderId="26" xfId="0" applyFont="1" applyBorder="1" applyAlignment="1">
      <alignment horizontal="center" vertical="center"/>
    </xf>
    <xf numFmtId="0" fontId="9" fillId="0" borderId="27" xfId="0" applyFont="1" applyBorder="1" applyAlignment="1">
      <alignment horizontal="center" vertical="center"/>
    </xf>
    <xf numFmtId="0" fontId="9" fillId="0" borderId="28" xfId="0" applyFont="1" applyBorder="1" applyAlignment="1">
      <alignment horizontal="center" vertical="center"/>
    </xf>
    <xf numFmtId="0" fontId="9" fillId="0" borderId="29" xfId="0" applyFont="1" applyBorder="1" applyAlignment="1">
      <alignment horizontal="center" vertical="center"/>
    </xf>
    <xf numFmtId="0" fontId="9" fillId="0" borderId="30" xfId="0" applyFont="1" applyBorder="1" applyAlignment="1">
      <alignment horizontal="center" vertical="center"/>
    </xf>
    <xf numFmtId="0" fontId="9" fillId="0" borderId="31" xfId="0" applyFont="1" applyBorder="1" applyAlignment="1">
      <alignment horizontal="center" vertical="center"/>
    </xf>
    <xf numFmtId="0" fontId="9" fillId="0" borderId="32" xfId="0" applyFont="1" applyBorder="1" applyAlignment="1">
      <alignment horizontal="center" vertical="center"/>
    </xf>
    <xf numFmtId="0" fontId="9" fillId="0" borderId="33" xfId="0" applyFont="1" applyBorder="1" applyAlignment="1">
      <alignment horizontal="center" vertical="center"/>
    </xf>
    <xf numFmtId="0" fontId="0" fillId="0" borderId="34" xfId="0" applyFont="1" applyBorder="1" applyAlignment="1">
      <alignment vertical="center"/>
    </xf>
    <xf numFmtId="0" fontId="0" fillId="0" borderId="35" xfId="0" applyFont="1" applyBorder="1" applyAlignment="1">
      <alignment vertical="center"/>
    </xf>
    <xf numFmtId="0" fontId="12" fillId="0" borderId="8" xfId="0" applyFont="1" applyBorder="1" applyAlignment="1">
      <alignment vertical="center"/>
    </xf>
    <xf numFmtId="0" fontId="9" fillId="0" borderId="18" xfId="0" applyFont="1" applyBorder="1" applyAlignment="1">
      <alignment horizontal="center" vertical="center"/>
    </xf>
    <xf numFmtId="0" fontId="9" fillId="0" borderId="1" xfId="0" applyFont="1" applyBorder="1" applyAlignment="1">
      <alignment horizontal="center" vertical="center"/>
    </xf>
    <xf numFmtId="0" fontId="9" fillId="0" borderId="19" xfId="0" applyFont="1" applyBorder="1" applyAlignment="1">
      <alignment horizontal="center" vertical="center"/>
    </xf>
    <xf numFmtId="0" fontId="9" fillId="0" borderId="37" xfId="0" applyFont="1" applyBorder="1" applyAlignment="1">
      <alignment horizontal="center" vertical="center"/>
    </xf>
    <xf numFmtId="0" fontId="9" fillId="0" borderId="38" xfId="0" applyFont="1" applyBorder="1" applyAlignment="1">
      <alignment horizontal="center" vertical="center"/>
    </xf>
    <xf numFmtId="0" fontId="9" fillId="0" borderId="39" xfId="0" applyFont="1" applyBorder="1" applyAlignment="1">
      <alignment horizontal="center" vertical="center"/>
    </xf>
    <xf numFmtId="2" fontId="9" fillId="0" borderId="25" xfId="0" applyNumberFormat="1" applyFont="1" applyBorder="1" applyAlignment="1">
      <alignment horizontal="center" vertical="center"/>
    </xf>
    <xf numFmtId="2" fontId="9" fillId="0" borderId="26" xfId="0" applyNumberFormat="1" applyFont="1" applyBorder="1" applyAlignment="1">
      <alignment horizontal="center" vertical="center"/>
    </xf>
    <xf numFmtId="2" fontId="9" fillId="0" borderId="27" xfId="0" applyNumberFormat="1" applyFont="1" applyBorder="1" applyAlignment="1">
      <alignment horizontal="center" vertical="center"/>
    </xf>
    <xf numFmtId="0" fontId="0" fillId="0" borderId="7" xfId="0" applyFont="1" applyBorder="1" applyAlignment="1">
      <alignment horizontal="center" vertical="center"/>
    </xf>
    <xf numFmtId="0" fontId="0" fillId="0" borderId="40" xfId="0" applyFont="1" applyBorder="1" applyAlignment="1">
      <alignment horizontal="center" vertical="center"/>
    </xf>
    <xf numFmtId="2" fontId="9" fillId="0" borderId="28" xfId="0" applyNumberFormat="1" applyFont="1" applyBorder="1" applyAlignment="1">
      <alignment horizontal="center" vertical="center"/>
    </xf>
    <xf numFmtId="2" fontId="9" fillId="0" borderId="29" xfId="0" applyNumberFormat="1" applyFont="1" applyBorder="1" applyAlignment="1">
      <alignment horizontal="center" vertical="center"/>
    </xf>
    <xf numFmtId="2" fontId="9" fillId="0" borderId="30" xfId="0" applyNumberFormat="1" applyFont="1" applyBorder="1" applyAlignment="1">
      <alignment horizontal="center" vertical="center"/>
    </xf>
    <xf numFmtId="0" fontId="0" fillId="0" borderId="18" xfId="0" applyFont="1" applyBorder="1" applyAlignment="1">
      <alignment horizontal="center" vertical="center"/>
    </xf>
    <xf numFmtId="0" fontId="0" fillId="0" borderId="35" xfId="0" applyFont="1" applyBorder="1" applyAlignment="1">
      <alignment horizontal="center" vertical="center"/>
    </xf>
    <xf numFmtId="2" fontId="9" fillId="0" borderId="31" xfId="0" applyNumberFormat="1" applyFont="1" applyBorder="1" applyAlignment="1">
      <alignment horizontal="center" vertical="center"/>
    </xf>
    <xf numFmtId="2" fontId="9" fillId="0" borderId="32" xfId="0" applyNumberFormat="1" applyFont="1" applyBorder="1" applyAlignment="1">
      <alignment horizontal="center" vertical="center"/>
    </xf>
    <xf numFmtId="2" fontId="9" fillId="0" borderId="33" xfId="0" applyNumberFormat="1" applyFont="1" applyBorder="1" applyAlignment="1">
      <alignment horizontal="center" vertical="center"/>
    </xf>
    <xf numFmtId="0" fontId="0" fillId="0" borderId="41" xfId="0" applyFont="1" applyBorder="1" applyAlignment="1">
      <alignment horizontal="right" vertical="center"/>
    </xf>
    <xf numFmtId="0" fontId="0" fillId="0" borderId="26" xfId="0" applyFont="1" applyBorder="1" applyAlignment="1">
      <alignment horizontal="center" vertical="center"/>
    </xf>
    <xf numFmtId="0" fontId="0" fillId="0" borderId="42" xfId="0" applyFont="1" applyBorder="1" applyAlignment="1">
      <alignment horizontal="center" vertical="center"/>
    </xf>
    <xf numFmtId="2" fontId="9" fillId="0" borderId="43" xfId="0" applyNumberFormat="1" applyFont="1" applyBorder="1" applyAlignment="1">
      <alignment horizontal="center" vertical="center"/>
    </xf>
    <xf numFmtId="2" fontId="9" fillId="0" borderId="44" xfId="0" applyNumberFormat="1" applyFont="1" applyBorder="1" applyAlignment="1">
      <alignment horizontal="center" vertical="center"/>
    </xf>
    <xf numFmtId="2" fontId="9" fillId="0" borderId="45" xfId="0" applyNumberFormat="1" applyFont="1" applyBorder="1" applyAlignment="1">
      <alignment horizontal="center" vertical="center"/>
    </xf>
    <xf numFmtId="2" fontId="9" fillId="0" borderId="46" xfId="0" applyNumberFormat="1" applyFont="1" applyBorder="1" applyAlignment="1">
      <alignment horizontal="center" vertical="center"/>
    </xf>
    <xf numFmtId="2" fontId="9" fillId="0" borderId="47" xfId="0" applyNumberFormat="1" applyFont="1" applyBorder="1" applyAlignment="1">
      <alignment horizontal="center" vertical="center"/>
    </xf>
    <xf numFmtId="0" fontId="0" fillId="0" borderId="48" xfId="0" applyFont="1" applyBorder="1" applyAlignment="1">
      <alignment horizontal="right" vertical="center"/>
    </xf>
    <xf numFmtId="0" fontId="0" fillId="0" borderId="29" xfId="0" applyFont="1" applyBorder="1" applyAlignment="1">
      <alignment horizontal="center" vertical="center"/>
    </xf>
    <xf numFmtId="0" fontId="0" fillId="0" borderId="49" xfId="0" applyFont="1" applyBorder="1" applyAlignment="1">
      <alignment horizontal="center" vertical="center"/>
    </xf>
    <xf numFmtId="10" fontId="9" fillId="0" borderId="25" xfId="0" applyNumberFormat="1" applyFont="1" applyBorder="1" applyAlignment="1">
      <alignment horizontal="center" vertical="center"/>
    </xf>
    <xf numFmtId="10" fontId="9" fillId="0" borderId="26" xfId="0" applyNumberFormat="1" applyFont="1" applyBorder="1" applyAlignment="1">
      <alignment horizontal="center" vertical="center"/>
    </xf>
    <xf numFmtId="10" fontId="9" fillId="0" borderId="27" xfId="0" applyNumberFormat="1" applyFont="1" applyBorder="1" applyAlignment="1">
      <alignment horizontal="center" vertical="center"/>
    </xf>
    <xf numFmtId="0" fontId="0" fillId="0" borderId="50" xfId="0" applyFont="1" applyBorder="1" applyAlignment="1">
      <alignment horizontal="right" vertical="center"/>
    </xf>
    <xf numFmtId="0" fontId="0" fillId="0" borderId="32" xfId="0" applyFont="1" applyBorder="1" applyAlignment="1">
      <alignment horizontal="center" vertical="center"/>
    </xf>
    <xf numFmtId="0" fontId="0" fillId="0" borderId="51" xfId="0" applyFont="1" applyBorder="1" applyAlignment="1">
      <alignment horizontal="center" vertical="center"/>
    </xf>
    <xf numFmtId="10" fontId="9" fillId="0" borderId="31" xfId="0" applyNumberFormat="1" applyFont="1" applyBorder="1" applyAlignment="1">
      <alignment horizontal="center" vertical="center"/>
    </xf>
    <xf numFmtId="10" fontId="9" fillId="0" borderId="32" xfId="0" applyNumberFormat="1" applyFont="1" applyBorder="1" applyAlignment="1">
      <alignment horizontal="center" vertical="center"/>
    </xf>
    <xf numFmtId="10" fontId="9" fillId="0" borderId="33" xfId="0" applyNumberFormat="1" applyFont="1" applyBorder="1" applyAlignment="1">
      <alignment horizontal="center" vertical="center"/>
    </xf>
    <xf numFmtId="2" fontId="9" fillId="0" borderId="37" xfId="0" applyNumberFormat="1" applyFont="1" applyBorder="1" applyAlignment="1">
      <alignment horizontal="center" vertical="center"/>
    </xf>
    <xf numFmtId="2" fontId="9" fillId="0" borderId="38" xfId="0" applyNumberFormat="1" applyFont="1" applyBorder="1" applyAlignment="1">
      <alignment horizontal="center" vertical="center"/>
    </xf>
    <xf numFmtId="2" fontId="9" fillId="0" borderId="39" xfId="0" applyNumberFormat="1" applyFont="1" applyBorder="1" applyAlignment="1">
      <alignment horizontal="center" vertical="center"/>
    </xf>
    <xf numFmtId="0" fontId="12" fillId="0" borderId="0" xfId="0" applyFont="1" applyAlignment="1">
      <alignment vertical="center"/>
    </xf>
    <xf numFmtId="0" fontId="4" fillId="0" borderId="7" xfId="0" applyFont="1" applyBorder="1" applyAlignment="1">
      <alignment vertical="center"/>
    </xf>
    <xf numFmtId="0" fontId="0" fillId="0" borderId="1" xfId="0" applyFont="1" applyBorder="1" applyAlignment="1">
      <alignment horizontal="center" vertical="center"/>
    </xf>
    <xf numFmtId="0" fontId="0" fillId="0" borderId="19" xfId="0" applyFont="1" applyBorder="1" applyAlignment="1">
      <alignment horizontal="center" vertical="center"/>
    </xf>
    <xf numFmtId="0" fontId="0" fillId="0" borderId="37" xfId="0" applyFont="1" applyBorder="1" applyAlignment="1">
      <alignment horizontal="center" vertical="center"/>
    </xf>
    <xf numFmtId="0" fontId="0" fillId="0" borderId="38" xfId="0" applyFont="1" applyBorder="1" applyAlignment="1">
      <alignment horizontal="center" vertical="center"/>
    </xf>
    <xf numFmtId="0" fontId="0" fillId="0" borderId="39" xfId="0" applyFont="1" applyBorder="1" applyAlignment="1">
      <alignment horizontal="center" vertical="center"/>
    </xf>
    <xf numFmtId="0" fontId="0" fillId="6" borderId="25" xfId="0" applyFont="1" applyFill="1" applyBorder="1" applyAlignment="1">
      <alignment horizontal="center" vertical="center"/>
    </xf>
    <xf numFmtId="0" fontId="0" fillId="6" borderId="26" xfId="0" applyFont="1" applyFill="1" applyBorder="1" applyAlignment="1">
      <alignment horizontal="center" vertical="center"/>
    </xf>
    <xf numFmtId="0" fontId="0" fillId="6" borderId="27" xfId="0" applyFont="1" applyFill="1" applyBorder="1" applyAlignment="1">
      <alignment horizontal="center" vertical="center"/>
    </xf>
    <xf numFmtId="0" fontId="0" fillId="6" borderId="28" xfId="0" applyFont="1" applyFill="1" applyBorder="1" applyAlignment="1">
      <alignment horizontal="center" vertical="center"/>
    </xf>
    <xf numFmtId="0" fontId="0" fillId="6" borderId="29" xfId="0" applyFont="1" applyFill="1" applyBorder="1" applyAlignment="1">
      <alignment horizontal="center" vertical="center"/>
    </xf>
    <xf numFmtId="0" fontId="0" fillId="6" borderId="30" xfId="0" applyFont="1" applyFill="1" applyBorder="1" applyAlignment="1">
      <alignment horizontal="center" vertical="center"/>
    </xf>
    <xf numFmtId="0" fontId="0" fillId="0" borderId="27" xfId="0" applyFont="1" applyBorder="1" applyAlignment="1">
      <alignment horizontal="center" vertical="center"/>
    </xf>
    <xf numFmtId="0" fontId="0" fillId="6" borderId="31" xfId="0" applyFont="1" applyFill="1" applyBorder="1" applyAlignment="1">
      <alignment horizontal="center" vertical="center"/>
    </xf>
    <xf numFmtId="0" fontId="0" fillId="6" borderId="32" xfId="0" applyFont="1" applyFill="1" applyBorder="1" applyAlignment="1">
      <alignment horizontal="center" vertical="center"/>
    </xf>
    <xf numFmtId="0" fontId="0" fillId="6" borderId="33" xfId="0" applyFont="1" applyFill="1" applyBorder="1" applyAlignment="1">
      <alignment horizontal="center" vertical="center"/>
    </xf>
    <xf numFmtId="0" fontId="0" fillId="0" borderId="30" xfId="0" applyFont="1" applyBorder="1" applyAlignment="1">
      <alignment horizontal="center" vertical="center"/>
    </xf>
    <xf numFmtId="2" fontId="0" fillId="0" borderId="28" xfId="0" applyNumberFormat="1" applyFont="1" applyBorder="1" applyAlignment="1">
      <alignment horizontal="center" vertical="center"/>
    </xf>
    <xf numFmtId="2" fontId="0" fillId="0" borderId="29" xfId="0" applyNumberFormat="1" applyFont="1" applyBorder="1" applyAlignment="1">
      <alignment horizontal="center" vertical="center"/>
    </xf>
    <xf numFmtId="2" fontId="0" fillId="0" borderId="30" xfId="0" applyNumberFormat="1" applyFont="1" applyBorder="1" applyAlignment="1">
      <alignment horizontal="center" vertical="center"/>
    </xf>
    <xf numFmtId="0" fontId="0" fillId="0" borderId="33" xfId="0" applyFont="1" applyBorder="1" applyAlignment="1">
      <alignment horizontal="center" vertical="center"/>
    </xf>
    <xf numFmtId="2" fontId="0" fillId="5" borderId="28" xfId="0" applyNumberFormat="1" applyFont="1" applyFill="1" applyBorder="1" applyAlignment="1">
      <alignment horizontal="center" vertical="center"/>
    </xf>
    <xf numFmtId="2" fontId="0" fillId="5" borderId="29" xfId="0" applyNumberFormat="1" applyFont="1" applyFill="1" applyBorder="1" applyAlignment="1">
      <alignment horizontal="center" vertical="center"/>
    </xf>
    <xf numFmtId="2" fontId="0" fillId="5" borderId="30" xfId="0" applyNumberFormat="1" applyFont="1" applyFill="1" applyBorder="1" applyAlignment="1">
      <alignment horizontal="center" vertical="center"/>
    </xf>
    <xf numFmtId="0" fontId="9" fillId="0" borderId="20" xfId="0" applyFont="1" applyBorder="1" applyAlignment="1">
      <alignment horizontal="center" vertical="center"/>
    </xf>
    <xf numFmtId="0" fontId="0" fillId="0" borderId="12" xfId="0" applyBorder="1" applyAlignment="1">
      <alignment vertical="center"/>
    </xf>
    <xf numFmtId="10" fontId="0" fillId="0" borderId="25" xfId="0" applyNumberFormat="1" applyBorder="1" applyAlignment="1">
      <alignment horizontal="center" vertical="center"/>
    </xf>
    <xf numFmtId="10" fontId="0" fillId="0" borderId="26" xfId="0" applyNumberFormat="1" applyBorder="1" applyAlignment="1">
      <alignment horizontal="center" vertical="center"/>
    </xf>
    <xf numFmtId="10" fontId="0" fillId="0" borderId="27" xfId="0" applyNumberFormat="1" applyBorder="1" applyAlignment="1">
      <alignment horizontal="center" vertical="center"/>
    </xf>
    <xf numFmtId="10" fontId="0" fillId="0" borderId="31" xfId="0" applyNumberFormat="1" applyBorder="1" applyAlignment="1">
      <alignment horizontal="center" vertical="center"/>
    </xf>
    <xf numFmtId="10" fontId="0" fillId="0" borderId="32" xfId="0" applyNumberFormat="1" applyBorder="1" applyAlignment="1">
      <alignment horizontal="center" vertical="center"/>
    </xf>
    <xf numFmtId="10" fontId="0" fillId="0" borderId="33" xfId="0" applyNumberFormat="1" applyBorder="1" applyAlignment="1">
      <alignment horizontal="center" vertical="center"/>
    </xf>
    <xf numFmtId="0" fontId="12" fillId="0" borderId="0" xfId="0" applyFont="1" applyBorder="1" applyAlignment="1">
      <alignment vertical="center"/>
    </xf>
    <xf numFmtId="0" fontId="9" fillId="0" borderId="21" xfId="0" applyFont="1" applyBorder="1" applyAlignment="1">
      <alignment horizontal="center" vertical="center"/>
    </xf>
    <xf numFmtId="0" fontId="9" fillId="0" borderId="0" xfId="0" applyFont="1" applyBorder="1" applyAlignment="1">
      <alignment vertical="center"/>
    </xf>
    <xf numFmtId="10" fontId="9" fillId="0" borderId="21" xfId="0" applyNumberFormat="1" applyFont="1" applyBorder="1" applyAlignment="1">
      <alignment horizontal="center" vertical="center"/>
    </xf>
    <xf numFmtId="0" fontId="4" fillId="0" borderId="12" xfId="0" applyFont="1" applyBorder="1" applyAlignment="1">
      <alignment vertical="center"/>
    </xf>
    <xf numFmtId="0" fontId="0" fillId="6" borderId="52" xfId="0" applyFont="1" applyFill="1" applyBorder="1" applyAlignment="1">
      <alignment horizontal="center" vertical="center"/>
    </xf>
    <xf numFmtId="0" fontId="0" fillId="6" borderId="53" xfId="0" applyFont="1" applyFill="1" applyBorder="1" applyAlignment="1">
      <alignment horizontal="center" vertical="center"/>
    </xf>
    <xf numFmtId="0" fontId="0" fillId="6" borderId="54" xfId="0" applyFont="1" applyFill="1" applyBorder="1" applyAlignment="1">
      <alignment horizontal="center" vertical="center"/>
    </xf>
    <xf numFmtId="0" fontId="0" fillId="6" borderId="55" xfId="0" applyFont="1" applyFill="1" applyBorder="1" applyAlignment="1">
      <alignment horizontal="center" vertical="center"/>
    </xf>
    <xf numFmtId="0" fontId="0" fillId="6" borderId="13" xfId="0" applyFont="1" applyFill="1" applyBorder="1" applyAlignment="1">
      <alignment horizontal="center" vertical="center"/>
    </xf>
    <xf numFmtId="0" fontId="0" fillId="6" borderId="56" xfId="0" applyFont="1" applyFill="1" applyBorder="1" applyAlignment="1">
      <alignment horizontal="center" vertical="center"/>
    </xf>
    <xf numFmtId="0" fontId="0" fillId="6" borderId="57" xfId="0" applyFont="1" applyFill="1" applyBorder="1" applyAlignment="1">
      <alignment horizontal="center" vertical="center"/>
    </xf>
    <xf numFmtId="0" fontId="0" fillId="6" borderId="58" xfId="0" applyFont="1" applyFill="1" applyBorder="1" applyAlignment="1">
      <alignment horizontal="center" vertical="center"/>
    </xf>
    <xf numFmtId="0" fontId="0" fillId="6" borderId="59" xfId="0" applyFont="1" applyFill="1" applyBorder="1" applyAlignment="1">
      <alignment horizontal="center" vertical="center"/>
    </xf>
    <xf numFmtId="0" fontId="12" fillId="0" borderId="5" xfId="0" applyFont="1" applyBorder="1" applyAlignment="1">
      <alignment vertical="center"/>
    </xf>
    <xf numFmtId="167" fontId="0" fillId="0" borderId="28" xfId="0" applyNumberFormat="1" applyFont="1" applyBorder="1" applyAlignment="1">
      <alignment horizontal="center" vertical="center"/>
    </xf>
    <xf numFmtId="167" fontId="0" fillId="0" borderId="29" xfId="0" applyNumberFormat="1" applyFont="1" applyBorder="1" applyAlignment="1">
      <alignment horizontal="center" vertical="center"/>
    </xf>
    <xf numFmtId="167" fontId="0" fillId="0" borderId="30" xfId="0" applyNumberFormat="1" applyFont="1" applyBorder="1" applyAlignment="1">
      <alignment horizontal="center" vertical="center"/>
    </xf>
    <xf numFmtId="0" fontId="0" fillId="5" borderId="20" xfId="0" applyFont="1" applyFill="1" applyBorder="1" applyAlignment="1">
      <alignment horizontal="left" vertical="center"/>
    </xf>
    <xf numFmtId="0" fontId="0" fillId="6" borderId="21" xfId="0" applyFont="1" applyFill="1" applyBorder="1" applyAlignment="1">
      <alignment horizontal="center" vertical="center"/>
    </xf>
    <xf numFmtId="0" fontId="0" fillId="0" borderId="0" xfId="0" applyAlignment="1">
      <alignment horizontal="left" vertical="center"/>
    </xf>
    <xf numFmtId="0" fontId="9" fillId="0" borderId="3" xfId="0" applyFont="1" applyBorder="1" applyAlignment="1">
      <alignment horizontal="center" vertical="center"/>
    </xf>
    <xf numFmtId="0" fontId="0" fillId="0" borderId="12" xfId="0" applyFont="1" applyBorder="1" applyAlignment="1">
      <alignment horizontal="right" vertical="center"/>
    </xf>
    <xf numFmtId="0" fontId="0" fillId="0" borderId="47" xfId="0" applyFont="1" applyBorder="1" applyAlignment="1">
      <alignment vertical="center"/>
    </xf>
    <xf numFmtId="0" fontId="0" fillId="0" borderId="47" xfId="0" applyFont="1" applyBorder="1" applyAlignment="1">
      <alignment horizontal="right" vertical="center"/>
    </xf>
    <xf numFmtId="0" fontId="0" fillId="6" borderId="3" xfId="0" applyFont="1" applyFill="1" applyBorder="1" applyAlignment="1">
      <alignment horizontal="center" vertical="center"/>
    </xf>
    <xf numFmtId="0" fontId="0" fillId="0" borderId="28" xfId="0" applyFont="1" applyBorder="1" applyAlignment="1">
      <alignment horizontal="center" vertical="center"/>
    </xf>
    <xf numFmtId="0" fontId="0" fillId="0" borderId="3" xfId="0" applyFont="1" applyBorder="1" applyAlignment="1">
      <alignment horizontal="center" vertical="center"/>
    </xf>
    <xf numFmtId="0" fontId="5" fillId="0" borderId="0" xfId="0" applyFont="1" applyBorder="1" applyAlignment="1">
      <alignment horizontal="right" vertical="center"/>
    </xf>
    <xf numFmtId="0" fontId="13" fillId="0" borderId="0" xfId="0" applyFont="1" applyAlignment="1">
      <alignment horizontal="center" vertical="center"/>
    </xf>
    <xf numFmtId="0" fontId="0" fillId="0" borderId="60" xfId="0" applyFont="1" applyBorder="1" applyAlignment="1">
      <alignment horizontal="left" vertical="center"/>
    </xf>
    <xf numFmtId="0" fontId="0" fillId="0" borderId="60" xfId="0" applyFont="1" applyBorder="1" applyAlignment="1">
      <alignment vertical="center"/>
    </xf>
    <xf numFmtId="0" fontId="0" fillId="0" borderId="61" xfId="0" applyFont="1" applyBorder="1" applyAlignment="1">
      <alignment horizontal="left" vertical="center"/>
    </xf>
    <xf numFmtId="0" fontId="0" fillId="0" borderId="61" xfId="0" applyFont="1" applyBorder="1" applyAlignment="1">
      <alignment vertical="center"/>
    </xf>
    <xf numFmtId="0" fontId="5" fillId="0" borderId="12" xfId="0" applyFont="1" applyBorder="1" applyAlignment="1">
      <alignment horizontal="right" vertical="center"/>
    </xf>
    <xf numFmtId="0" fontId="7" fillId="0" borderId="0" xfId="0" applyFont="1" applyAlignment="1">
      <alignment vertical="center"/>
    </xf>
    <xf numFmtId="0" fontId="0" fillId="0" borderId="8" xfId="0" applyFont="1" applyBorder="1" applyAlignment="1">
      <alignment horizontal="left" vertical="center"/>
    </xf>
    <xf numFmtId="0" fontId="0" fillId="4" borderId="62" xfId="0" applyFont="1" applyFill="1" applyBorder="1" applyAlignment="1">
      <alignment horizontal="left" vertical="center"/>
    </xf>
    <xf numFmtId="0" fontId="0" fillId="0" borderId="63" xfId="0" applyFont="1" applyBorder="1" applyAlignment="1">
      <alignment vertical="center"/>
    </xf>
    <xf numFmtId="0" fontId="0" fillId="5" borderId="21" xfId="0" applyFont="1" applyFill="1" applyBorder="1" applyAlignment="1">
      <alignment horizontal="left" vertical="center"/>
    </xf>
    <xf numFmtId="0" fontId="0" fillId="0" borderId="21" xfId="0" applyFont="1" applyBorder="1" applyAlignment="1">
      <alignment vertical="center"/>
    </xf>
    <xf numFmtId="0" fontId="14" fillId="0" borderId="0" xfId="0" applyFont="1" applyAlignment="1">
      <alignment horizontal="right" vertical="center"/>
    </xf>
    <xf numFmtId="0" fontId="0" fillId="0" borderId="22" xfId="0" applyFont="1" applyBorder="1" applyAlignment="1">
      <alignment horizontal="left" vertical="center"/>
    </xf>
    <xf numFmtId="0" fontId="15" fillId="0" borderId="64" xfId="0" applyFont="1" applyBorder="1" applyAlignment="1">
      <alignment vertical="center"/>
    </xf>
    <xf numFmtId="0" fontId="0" fillId="0" borderId="22" xfId="0" applyFont="1" applyBorder="1" applyAlignment="1">
      <alignment vertical="center"/>
    </xf>
    <xf numFmtId="0" fontId="16" fillId="0" borderId="22" xfId="0" applyFont="1" applyBorder="1" applyAlignment="1">
      <alignment horizontal="left" vertical="center"/>
    </xf>
    <xf numFmtId="0" fontId="9" fillId="0" borderId="22" xfId="0" applyFont="1" applyBorder="1" applyAlignment="1">
      <alignment horizontal="center" vertical="center"/>
    </xf>
    <xf numFmtId="0" fontId="9" fillId="0" borderId="0" xfId="0" applyFont="1" applyAlignment="1">
      <alignment vertical="center" wrapText="1"/>
    </xf>
    <xf numFmtId="0" fontId="9" fillId="0" borderId="8" xfId="0" applyFont="1" applyBorder="1" applyAlignment="1">
      <alignment horizontal="center" vertical="center"/>
    </xf>
    <xf numFmtId="0" fontId="18" fillId="0" borderId="0" xfId="0" applyFont="1" applyBorder="1" applyAlignment="1">
      <alignment vertical="center"/>
    </xf>
    <xf numFmtId="0" fontId="18" fillId="0" borderId="0" xfId="0" applyFont="1" applyAlignment="1">
      <alignment horizontal="center" vertical="center"/>
    </xf>
    <xf numFmtId="0" fontId="19" fillId="0" borderId="0" xfId="0" applyFont="1" applyBorder="1" applyAlignment="1">
      <alignment vertical="center"/>
    </xf>
    <xf numFmtId="0" fontId="19" fillId="0" borderId="0" xfId="0" applyFont="1" applyAlignment="1">
      <alignment vertical="center"/>
    </xf>
    <xf numFmtId="0" fontId="20" fillId="0" borderId="0" xfId="0" applyFont="1" applyAlignment="1">
      <alignment horizontal="right" vertical="center"/>
    </xf>
    <xf numFmtId="0" fontId="20" fillId="0" borderId="0" xfId="0" applyFont="1" applyBorder="1" applyAlignment="1">
      <alignment horizontal="right" vertical="center"/>
    </xf>
    <xf numFmtId="168" fontId="19" fillId="0" borderId="65" xfId="0" applyNumberFormat="1" applyFont="1" applyBorder="1" applyAlignment="1">
      <alignment horizontal="center" vertical="center"/>
    </xf>
    <xf numFmtId="0" fontId="20" fillId="0" borderId="0" xfId="0" applyFont="1" applyAlignment="1">
      <alignment vertical="center"/>
    </xf>
    <xf numFmtId="168" fontId="19" fillId="0" borderId="66" xfId="0" applyNumberFormat="1" applyFont="1" applyBorder="1" applyAlignment="1">
      <alignment horizontal="center" vertical="center"/>
    </xf>
    <xf numFmtId="0" fontId="19" fillId="0" borderId="66" xfId="0" applyFont="1" applyBorder="1" applyAlignment="1">
      <alignment horizontal="center" vertical="center"/>
    </xf>
    <xf numFmtId="0" fontId="20" fillId="0" borderId="0" xfId="0" applyFont="1" applyBorder="1" applyAlignment="1">
      <alignment horizontal="center" vertical="center"/>
    </xf>
    <xf numFmtId="0" fontId="20" fillId="0" borderId="67" xfId="0" applyFont="1" applyBorder="1" applyAlignment="1">
      <alignment horizontal="center" vertical="center"/>
    </xf>
    <xf numFmtId="0" fontId="19" fillId="0" borderId="67" xfId="0" applyFont="1" applyBorder="1" applyAlignment="1">
      <alignment horizontal="center" vertical="center"/>
    </xf>
    <xf numFmtId="0" fontId="19" fillId="0" borderId="0" xfId="0" applyFont="1" applyBorder="1" applyAlignment="1">
      <alignment horizontal="right" vertical="center"/>
    </xf>
    <xf numFmtId="0" fontId="19" fillId="0" borderId="68" xfId="0" applyFont="1" applyBorder="1" applyAlignment="1">
      <alignment vertical="top" wrapText="1"/>
    </xf>
    <xf numFmtId="0" fontId="19" fillId="0" borderId="69" xfId="0" applyFont="1" applyBorder="1" applyAlignment="1">
      <alignment vertical="top" wrapText="1"/>
    </xf>
    <xf numFmtId="0" fontId="19" fillId="0" borderId="70" xfId="0" applyFont="1" applyBorder="1" applyAlignment="1">
      <alignment vertical="top" wrapText="1"/>
    </xf>
    <xf numFmtId="0" fontId="19" fillId="0" borderId="71" xfId="0" applyFont="1" applyBorder="1" applyAlignment="1">
      <alignment vertical="top" wrapText="1"/>
    </xf>
    <xf numFmtId="0" fontId="19" fillId="0" borderId="0" xfId="0" applyFont="1" applyBorder="1" applyAlignment="1">
      <alignment vertical="top" wrapText="1"/>
    </xf>
    <xf numFmtId="0" fontId="19" fillId="0" borderId="72" xfId="0" applyFont="1" applyBorder="1" applyAlignment="1">
      <alignment vertical="top" wrapText="1"/>
    </xf>
    <xf numFmtId="0" fontId="19" fillId="0" borderId="73" xfId="0" applyFont="1" applyBorder="1" applyAlignment="1">
      <alignment vertical="top" wrapText="1"/>
    </xf>
    <xf numFmtId="0" fontId="19" fillId="0" borderId="65" xfId="0" applyFont="1" applyBorder="1" applyAlignment="1">
      <alignment vertical="top" wrapText="1"/>
    </xf>
    <xf numFmtId="0" fontId="19" fillId="0" borderId="74" xfId="0" applyFont="1" applyBorder="1" applyAlignment="1">
      <alignment vertical="top" wrapText="1"/>
    </xf>
    <xf numFmtId="0" fontId="0" fillId="5" borderId="29" xfId="0" applyFont="1" applyFill="1" applyBorder="1" applyAlignment="1">
      <alignment horizontal="center" vertical="center"/>
    </xf>
    <xf numFmtId="167" fontId="0" fillId="5" borderId="29" xfId="0" applyNumberFormat="1" applyFont="1" applyFill="1" applyBorder="1" applyAlignment="1">
      <alignment horizontal="center" vertical="center"/>
    </xf>
    <xf numFmtId="0" fontId="0" fillId="7" borderId="29" xfId="0" applyFont="1" applyFill="1" applyBorder="1" applyAlignment="1">
      <alignment horizontal="center" vertical="center"/>
    </xf>
    <xf numFmtId="167" fontId="0" fillId="7" borderId="29" xfId="0" applyNumberFormat="1" applyFont="1" applyFill="1" applyBorder="1" applyAlignment="1">
      <alignment horizontal="center" vertical="center"/>
    </xf>
    <xf numFmtId="167" fontId="9" fillId="0" borderId="31" xfId="0" applyNumberFormat="1" applyFont="1" applyBorder="1" applyAlignment="1">
      <alignment horizontal="center" vertical="center"/>
    </xf>
    <xf numFmtId="167" fontId="9" fillId="0" borderId="32" xfId="0" applyNumberFormat="1" applyFont="1" applyBorder="1" applyAlignment="1">
      <alignment horizontal="center" vertical="center"/>
    </xf>
    <xf numFmtId="167" fontId="9" fillId="0" borderId="33" xfId="0" applyNumberFormat="1" applyFont="1" applyBorder="1" applyAlignment="1">
      <alignment horizontal="center" vertical="center"/>
    </xf>
    <xf numFmtId="0" fontId="0" fillId="0" borderId="29" xfId="0" applyFont="1" applyBorder="1"/>
    <xf numFmtId="169" fontId="0" fillId="4" borderId="13" xfId="0" applyNumberFormat="1" applyFont="1" applyFill="1" applyBorder="1" applyAlignment="1">
      <alignment horizontal="center" vertical="center"/>
    </xf>
    <xf numFmtId="169" fontId="0" fillId="5" borderId="14" xfId="0" applyNumberFormat="1" applyFont="1" applyFill="1" applyBorder="1" applyAlignment="1">
      <alignment horizontal="center" vertical="center"/>
    </xf>
    <xf numFmtId="169" fontId="0" fillId="5" borderId="20" xfId="0" applyNumberFormat="1" applyFont="1" applyFill="1" applyBorder="1" applyAlignment="1">
      <alignment vertical="center"/>
    </xf>
    <xf numFmtId="169" fontId="0" fillId="4" borderId="20" xfId="0" applyNumberFormat="1" applyFont="1" applyFill="1" applyBorder="1" applyAlignment="1">
      <alignment vertical="center"/>
    </xf>
    <xf numFmtId="169" fontId="0" fillId="0" borderId="21" xfId="0" applyNumberFormat="1" applyFont="1" applyBorder="1" applyAlignment="1">
      <alignment horizontal="center" vertical="center"/>
    </xf>
    <xf numFmtId="0" fontId="9" fillId="0" borderId="25" xfId="0" applyFont="1" applyBorder="1" applyAlignment="1">
      <alignment horizontal="center" vertical="center" shrinkToFit="1"/>
    </xf>
    <xf numFmtId="0" fontId="9" fillId="0" borderId="26" xfId="0" applyFont="1" applyBorder="1" applyAlignment="1">
      <alignment horizontal="center" vertical="center" shrinkToFit="1"/>
    </xf>
    <xf numFmtId="0" fontId="9" fillId="0" borderId="27" xfId="0" applyFont="1" applyBorder="1" applyAlignment="1">
      <alignment horizontal="center" vertical="center" shrinkToFit="1"/>
    </xf>
    <xf numFmtId="0" fontId="9" fillId="0" borderId="28" xfId="0" applyFont="1" applyBorder="1" applyAlignment="1">
      <alignment horizontal="center" vertical="center" shrinkToFit="1"/>
    </xf>
    <xf numFmtId="0" fontId="9" fillId="0" borderId="29" xfId="0" applyFont="1" applyBorder="1" applyAlignment="1">
      <alignment horizontal="center" vertical="center" shrinkToFit="1"/>
    </xf>
    <xf numFmtId="0" fontId="9" fillId="0" borderId="30" xfId="0" applyFont="1" applyBorder="1" applyAlignment="1">
      <alignment horizontal="center" vertical="center" shrinkToFit="1"/>
    </xf>
    <xf numFmtId="0" fontId="9" fillId="0" borderId="31" xfId="0" applyFont="1" applyBorder="1" applyAlignment="1">
      <alignment horizontal="center" vertical="center" shrinkToFit="1"/>
    </xf>
    <xf numFmtId="0" fontId="9" fillId="0" borderId="32" xfId="0" applyFont="1" applyBorder="1" applyAlignment="1">
      <alignment horizontal="center" vertical="center" shrinkToFit="1"/>
    </xf>
    <xf numFmtId="0" fontId="9" fillId="0" borderId="33" xfId="0" applyFont="1" applyBorder="1" applyAlignment="1">
      <alignment horizontal="center" vertical="center" shrinkToFit="1"/>
    </xf>
    <xf numFmtId="0" fontId="0" fillId="0" borderId="75" xfId="0" applyFont="1" applyFill="1" applyBorder="1" applyAlignment="1">
      <alignment horizontal="center" vertical="center"/>
    </xf>
    <xf numFmtId="0" fontId="19" fillId="0" borderId="0" xfId="0" applyFont="1" applyAlignment="1">
      <alignment horizontal="right" vertical="center"/>
    </xf>
    <xf numFmtId="0" fontId="21" fillId="0" borderId="0" xfId="0" applyFont="1" applyAlignment="1">
      <alignment horizontal="right" vertical="center"/>
    </xf>
    <xf numFmtId="0" fontId="21" fillId="0" borderId="12" xfId="0" applyFont="1" applyBorder="1" applyAlignment="1">
      <alignment vertical="center"/>
    </xf>
    <xf numFmtId="0" fontId="21" fillId="8" borderId="21" xfId="0" applyFont="1" applyFill="1" applyBorder="1" applyAlignment="1">
      <alignment horizontal="center"/>
    </xf>
    <xf numFmtId="0" fontId="21" fillId="8" borderId="21" xfId="0" applyFont="1" applyFill="1" applyBorder="1" applyAlignment="1">
      <alignment horizontal="left"/>
    </xf>
    <xf numFmtId="170" fontId="21" fillId="0" borderId="0" xfId="0" applyNumberFormat="1" applyFont="1" applyFill="1" applyBorder="1" applyAlignment="1">
      <alignment vertical="center" wrapText="1"/>
    </xf>
    <xf numFmtId="170" fontId="21" fillId="8" borderId="21" xfId="0" applyNumberFormat="1" applyFont="1" applyFill="1" applyBorder="1" applyAlignment="1">
      <alignment horizontal="center" vertical="center" wrapText="1"/>
    </xf>
    <xf numFmtId="170" fontId="21" fillId="8" borderId="22" xfId="0" applyNumberFormat="1" applyFont="1" applyFill="1" applyBorder="1" applyAlignment="1">
      <alignment horizontal="center" vertical="center" wrapText="1"/>
    </xf>
    <xf numFmtId="0" fontId="9" fillId="0" borderId="21" xfId="0" applyFont="1" applyBorder="1" applyAlignment="1">
      <alignment vertical="center"/>
    </xf>
    <xf numFmtId="168" fontId="9" fillId="0" borderId="21" xfId="0" applyNumberFormat="1" applyFont="1" applyBorder="1" applyAlignment="1">
      <alignment horizontal="center" vertical="center" shrinkToFit="1"/>
    </xf>
    <xf numFmtId="2" fontId="0" fillId="6" borderId="24" xfId="0" applyNumberFormat="1" applyFont="1" applyFill="1" applyBorder="1" applyAlignment="1">
      <alignment horizontal="center" vertical="center"/>
    </xf>
    <xf numFmtId="167" fontId="9" fillId="0" borderId="21" xfId="0" applyNumberFormat="1" applyFont="1" applyBorder="1" applyAlignment="1">
      <alignment horizontal="center" vertical="center"/>
    </xf>
    <xf numFmtId="0" fontId="0" fillId="0" borderId="0" xfId="0" applyFont="1" applyBorder="1" applyAlignment="1">
      <alignment horizontal="center" vertical="center"/>
    </xf>
    <xf numFmtId="0" fontId="0" fillId="0" borderId="2" xfId="0" applyFont="1" applyBorder="1" applyAlignment="1">
      <alignment horizontal="center" vertical="center"/>
    </xf>
    <xf numFmtId="0" fontId="0" fillId="0" borderId="9" xfId="0" applyFont="1" applyBorder="1" applyAlignment="1">
      <alignment horizontal="center" vertical="center"/>
    </xf>
    <xf numFmtId="0" fontId="0" fillId="0" borderId="0" xfId="0" applyFont="1" applyAlignment="1">
      <alignment horizontal="center" vertical="center"/>
    </xf>
    <xf numFmtId="0" fontId="0" fillId="0" borderId="0" xfId="0" applyFont="1" applyAlignment="1">
      <alignment horizontal="center" vertical="center"/>
    </xf>
    <xf numFmtId="0" fontId="22" fillId="9" borderId="0" xfId="0" applyFont="1" applyFill="1" applyAlignment="1">
      <alignment vertical="center"/>
    </xf>
    <xf numFmtId="0" fontId="17" fillId="0" borderId="0" xfId="0" applyFont="1" applyAlignment="1">
      <alignment vertical="center"/>
    </xf>
    <xf numFmtId="0" fontId="17" fillId="0" borderId="0" xfId="0" applyFont="1" applyAlignment="1">
      <alignment horizontal="right" vertical="center"/>
    </xf>
    <xf numFmtId="0" fontId="0" fillId="0" borderId="0" xfId="0" applyFont="1" applyBorder="1" applyAlignment="1">
      <alignment horizontal="right" vertical="center"/>
    </xf>
    <xf numFmtId="0" fontId="0" fillId="0" borderId="0" xfId="0" applyAlignment="1">
      <alignment horizontal="right" vertical="center"/>
    </xf>
    <xf numFmtId="2" fontId="0" fillId="0" borderId="29" xfId="0" applyNumberFormat="1" applyFont="1" applyFill="1" applyBorder="1" applyAlignment="1">
      <alignment horizontal="center" vertical="center"/>
    </xf>
    <xf numFmtId="10" fontId="0" fillId="0" borderId="29" xfId="7" applyNumberFormat="1" applyFont="1" applyBorder="1" applyAlignment="1">
      <alignment horizontal="center" vertical="center"/>
    </xf>
    <xf numFmtId="2" fontId="0" fillId="0" borderId="77" xfId="0" applyNumberFormat="1" applyFont="1" applyFill="1" applyBorder="1" applyAlignment="1">
      <alignment horizontal="center" vertical="center"/>
    </xf>
    <xf numFmtId="2" fontId="0" fillId="0" borderId="41" xfId="0" applyNumberFormat="1" applyFont="1" applyBorder="1" applyAlignment="1">
      <alignment horizontal="center" vertical="center"/>
    </xf>
    <xf numFmtId="167" fontId="0" fillId="0" borderId="48" xfId="0" applyNumberFormat="1" applyFont="1" applyBorder="1" applyAlignment="1">
      <alignment horizontal="center" vertical="center"/>
    </xf>
    <xf numFmtId="10" fontId="0" fillId="0" borderId="50" xfId="0" applyNumberFormat="1" applyFont="1" applyBorder="1" applyAlignment="1">
      <alignment horizontal="center" vertical="center"/>
    </xf>
    <xf numFmtId="10" fontId="0" fillId="0" borderId="77" xfId="7" applyNumberFormat="1" applyFont="1" applyBorder="1" applyAlignment="1">
      <alignment horizontal="center" vertical="center"/>
    </xf>
    <xf numFmtId="10" fontId="0" fillId="0" borderId="3" xfId="7" applyNumberFormat="1" applyFont="1" applyBorder="1" applyAlignment="1">
      <alignment horizontal="center" vertical="center"/>
    </xf>
    <xf numFmtId="0" fontId="0" fillId="0" borderId="0" xfId="0" applyBorder="1" applyAlignment="1">
      <alignment vertical="center"/>
    </xf>
    <xf numFmtId="0" fontId="19" fillId="0" borderId="66" xfId="0" applyFont="1" applyBorder="1" applyAlignment="1">
      <alignment horizontal="center" vertical="center"/>
    </xf>
    <xf numFmtId="168" fontId="19" fillId="0" borderId="66" xfId="0" applyNumberFormat="1" applyFont="1" applyBorder="1" applyAlignment="1">
      <alignment horizontal="center" vertical="center"/>
    </xf>
    <xf numFmtId="0" fontId="19" fillId="0" borderId="65" xfId="0" applyFont="1" applyBorder="1" applyAlignment="1">
      <alignment horizontal="center" vertical="center"/>
    </xf>
    <xf numFmtId="0" fontId="0" fillId="0" borderId="12" xfId="0" applyFont="1" applyBorder="1" applyAlignment="1">
      <alignment horizontal="center" vertical="center" wrapText="1"/>
    </xf>
    <xf numFmtId="0" fontId="0" fillId="0" borderId="2" xfId="0" applyFont="1" applyBorder="1" applyAlignment="1">
      <alignment horizontal="center" vertical="center" wrapText="1"/>
    </xf>
    <xf numFmtId="0" fontId="0" fillId="0" borderId="7" xfId="0" applyFont="1" applyBorder="1" applyAlignment="1">
      <alignment horizontal="center" vertical="center"/>
    </xf>
    <xf numFmtId="0" fontId="0" fillId="0" borderId="8" xfId="0" applyFont="1" applyBorder="1" applyAlignment="1">
      <alignment horizontal="center" vertical="center"/>
    </xf>
    <xf numFmtId="0" fontId="0" fillId="0" borderId="9" xfId="0" applyFont="1" applyBorder="1" applyAlignment="1">
      <alignment horizontal="center" vertical="center"/>
    </xf>
    <xf numFmtId="0" fontId="0" fillId="0" borderId="76" xfId="0" applyFont="1" applyBorder="1" applyAlignment="1">
      <alignment horizontal="center" vertical="center"/>
    </xf>
    <xf numFmtId="0" fontId="9" fillId="0" borderId="0" xfId="0" applyFont="1" applyAlignment="1">
      <alignment horizontal="center" vertical="center"/>
    </xf>
    <xf numFmtId="0" fontId="9" fillId="0" borderId="36" xfId="0" applyFont="1" applyBorder="1" applyAlignment="1">
      <alignment horizontal="center" vertical="center"/>
    </xf>
    <xf numFmtId="0" fontId="9" fillId="0" borderId="9" xfId="0" applyFont="1" applyBorder="1" applyAlignment="1">
      <alignment horizontal="center" vertical="center"/>
    </xf>
    <xf numFmtId="0" fontId="9" fillId="0" borderId="0" xfId="0" applyFont="1" applyBorder="1" applyAlignment="1">
      <alignment horizontal="center" vertical="center" wrapText="1"/>
    </xf>
    <xf numFmtId="0" fontId="9" fillId="0" borderId="2" xfId="0" applyFont="1" applyBorder="1" applyAlignment="1">
      <alignment horizontal="center" vertical="center" wrapText="1"/>
    </xf>
    <xf numFmtId="0" fontId="9" fillId="0" borderId="6" xfId="0" applyFont="1" applyBorder="1" applyAlignment="1">
      <alignment horizontal="center" vertical="center"/>
    </xf>
    <xf numFmtId="0" fontId="9" fillId="0" borderId="0" xfId="0" applyFont="1" applyBorder="1" applyAlignment="1">
      <alignment horizontal="center" vertical="center"/>
    </xf>
    <xf numFmtId="0" fontId="9" fillId="0" borderId="21" xfId="0" applyFont="1" applyBorder="1" applyAlignment="1">
      <alignment horizontal="left" vertical="center"/>
    </xf>
    <xf numFmtId="0" fontId="9" fillId="0" borderId="22" xfId="0" applyFont="1" applyBorder="1" applyAlignment="1">
      <alignment horizontal="left" vertical="center"/>
    </xf>
    <xf numFmtId="166" fontId="9" fillId="0" borderId="21" xfId="0" applyNumberFormat="1" applyFont="1" applyBorder="1" applyAlignment="1">
      <alignment horizontal="left" vertical="center"/>
    </xf>
    <xf numFmtId="0" fontId="0" fillId="0" borderId="0" xfId="0" applyAlignment="1">
      <alignment horizontal="center" vertical="center" wrapText="1"/>
    </xf>
    <xf numFmtId="0" fontId="0" fillId="0" borderId="21" xfId="0" applyBorder="1" applyAlignment="1">
      <alignment horizontal="center" vertical="center" wrapText="1"/>
    </xf>
    <xf numFmtId="166" fontId="9" fillId="0" borderId="22" xfId="0" applyNumberFormat="1" applyFont="1" applyBorder="1" applyAlignment="1">
      <alignment horizontal="left" vertical="center"/>
    </xf>
    <xf numFmtId="0" fontId="0" fillId="0" borderId="0" xfId="0" applyAlignment="1">
      <alignment horizontal="center"/>
    </xf>
    <xf numFmtId="0" fontId="0" fillId="0" borderId="0" xfId="0" applyFont="1" applyAlignment="1">
      <alignment horizontal="center" vertical="center"/>
    </xf>
  </cellXfs>
  <cellStyles count="8">
    <cellStyle name="Fail" xfId="6" xr:uid="{00000000-0005-0000-0000-000000000000}"/>
    <cellStyle name="Heading" xfId="3" xr:uid="{00000000-0005-0000-0000-000001000000}"/>
    <cellStyle name="Heading1" xfId="4" xr:uid="{00000000-0005-0000-0000-000002000000}"/>
    <cellStyle name="Normal" xfId="0" builtinId="0"/>
    <cellStyle name="Pass" xfId="5" xr:uid="{00000000-0005-0000-0000-000004000000}"/>
    <cellStyle name="Percent" xfId="7" builtinId="5"/>
    <cellStyle name="Result" xfId="1" xr:uid="{00000000-0005-0000-0000-000006000000}"/>
    <cellStyle name="Result2" xfId="2" xr:uid="{00000000-0005-0000-0000-000007000000}"/>
  </cellStyles>
  <dxfs count="37">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colors>
    <indexedColors>
      <rgbColor rgb="FF000000"/>
      <rgbColor rgb="FFE6E6E6"/>
      <rgbColor rgb="FFFF0000"/>
      <rgbColor rgb="FF3DEB3D"/>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23B8DC"/>
      <rgbColor rgb="FF99CC00"/>
      <rgbColor rgb="FFFFCC00"/>
      <rgbColor rgb="FFFF9900"/>
      <rgbColor rgb="FFFF6633"/>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if"/></Relationships>
</file>

<file path=xl/drawings/drawing1.xml><?xml version="1.0" encoding="utf-8"?>
<xdr:wsDr xmlns:xdr="http://schemas.openxmlformats.org/drawingml/2006/spreadsheetDrawing" xmlns:a="http://schemas.openxmlformats.org/drawingml/2006/main">
  <xdr:twoCellAnchor editAs="absolute">
    <xdr:from>
      <xdr:col>1</xdr:col>
      <xdr:colOff>77400</xdr:colOff>
      <xdr:row>12</xdr:row>
      <xdr:rowOff>163080</xdr:rowOff>
    </xdr:from>
    <xdr:to>
      <xdr:col>2</xdr:col>
      <xdr:colOff>277560</xdr:colOff>
      <xdr:row>14</xdr:row>
      <xdr:rowOff>57600</xdr:rowOff>
    </xdr:to>
    <xdr:pic>
      <xdr:nvPicPr>
        <xdr:cNvPr id="2" name="Imag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649520" y="2540520"/>
          <a:ext cx="974160" cy="29052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0"/>
  <sheetViews>
    <sheetView zoomScaleNormal="100" workbookViewId="0">
      <selection activeCell="J26" sqref="J26"/>
    </sheetView>
  </sheetViews>
  <sheetFormatPr defaultColWidth="9.33203125" defaultRowHeight="12.75" x14ac:dyDescent="0.2"/>
  <cols>
    <col min="1" max="1" width="24.83203125" style="6" customWidth="1"/>
    <col min="2" max="2" width="12.1640625" style="6" customWidth="1"/>
    <col min="3" max="3" width="13.6640625" style="6" customWidth="1"/>
    <col min="4" max="4" width="25" style="6" customWidth="1"/>
    <col min="5" max="5" width="16" style="6" customWidth="1"/>
    <col min="6" max="6" width="22" style="6" customWidth="1"/>
    <col min="7" max="1020" width="9.6640625" style="6" customWidth="1"/>
    <col min="1021" max="1025" width="12.83203125" style="6" customWidth="1"/>
    <col min="1026" max="16384" width="9.33203125" style="6"/>
  </cols>
  <sheetData>
    <row r="1" spans="1:10" ht="15.6" customHeight="1" x14ac:dyDescent="0.2">
      <c r="A1" s="212" t="s">
        <v>0</v>
      </c>
      <c r="B1" s="213"/>
      <c r="C1" s="213"/>
      <c r="D1" s="213"/>
      <c r="E1" s="213"/>
      <c r="F1" s="213"/>
      <c r="G1" s="1"/>
      <c r="J1" s="242" t="s">
        <v>324</v>
      </c>
    </row>
    <row r="2" spans="1:10" ht="15.6" customHeight="1" x14ac:dyDescent="0.25">
      <c r="A2" s="2"/>
      <c r="B2" s="2"/>
      <c r="C2" s="2"/>
      <c r="D2" s="2"/>
      <c r="E2" s="2"/>
      <c r="F2" s="2"/>
      <c r="G2" s="1"/>
      <c r="J2" s="242" t="s">
        <v>325</v>
      </c>
    </row>
    <row r="3" spans="1:10" ht="15.6" customHeight="1" x14ac:dyDescent="0.2">
      <c r="A3" s="214" t="s">
        <v>1</v>
      </c>
      <c r="B3" s="215"/>
      <c r="C3" s="215"/>
      <c r="D3" s="215"/>
      <c r="E3" s="215"/>
      <c r="F3" s="215"/>
      <c r="G3" s="1"/>
    </row>
    <row r="4" spans="1:10" ht="15.6" customHeight="1" x14ac:dyDescent="0.25">
      <c r="A4" s="214" t="s">
        <v>2</v>
      </c>
      <c r="B4" s="215"/>
      <c r="C4" s="215"/>
      <c r="D4" s="2"/>
      <c r="E4" s="2"/>
      <c r="F4" s="2"/>
      <c r="G4" s="1"/>
      <c r="J4" s="242" t="s">
        <v>324</v>
      </c>
    </row>
    <row r="5" spans="1:10" ht="15.6" customHeight="1" x14ac:dyDescent="0.25">
      <c r="A5" s="2"/>
      <c r="B5" s="2"/>
      <c r="C5" s="2"/>
      <c r="D5" s="3"/>
      <c r="E5" s="2"/>
      <c r="F5" s="2"/>
      <c r="G5" s="1"/>
      <c r="J5" s="242" t="s">
        <v>325</v>
      </c>
    </row>
    <row r="6" spans="1:10" ht="15.6" customHeight="1" x14ac:dyDescent="0.2">
      <c r="A6" s="216" t="s">
        <v>3</v>
      </c>
      <c r="B6" s="291" t="str">
        <f>Sheet1!F10</f>
        <v/>
      </c>
      <c r="C6" s="291"/>
      <c r="D6" s="217" t="s">
        <v>4</v>
      </c>
      <c r="E6" s="291" t="str">
        <f>Sheet1!R14</f>
        <v/>
      </c>
      <c r="F6" s="291"/>
      <c r="G6" s="1"/>
      <c r="J6" s="242" t="s">
        <v>326</v>
      </c>
    </row>
    <row r="7" spans="1:10" ht="15.6" customHeight="1" x14ac:dyDescent="0.2">
      <c r="A7" s="216" t="s">
        <v>5</v>
      </c>
      <c r="B7" s="289"/>
      <c r="C7" s="289"/>
      <c r="D7" s="217" t="s">
        <v>6</v>
      </c>
      <c r="E7" s="289" t="str">
        <f>Sheet1!F16</f>
        <v/>
      </c>
      <c r="F7" s="289"/>
      <c r="G7" s="1"/>
    </row>
    <row r="8" spans="1:10" ht="15.6" customHeight="1" x14ac:dyDescent="0.2">
      <c r="A8" s="216" t="s">
        <v>7</v>
      </c>
      <c r="B8" s="289"/>
      <c r="C8" s="289"/>
      <c r="D8" s="217" t="s">
        <v>8</v>
      </c>
      <c r="E8" s="289" t="str">
        <f>Sheet1!F17</f>
        <v/>
      </c>
      <c r="F8" s="289"/>
      <c r="G8" s="1"/>
    </row>
    <row r="9" spans="1:10" ht="15.6" customHeight="1" x14ac:dyDescent="0.2">
      <c r="A9" s="216" t="s">
        <v>9</v>
      </c>
      <c r="B9" s="289"/>
      <c r="C9" s="289"/>
      <c r="D9" s="217" t="s">
        <v>10</v>
      </c>
      <c r="E9" s="289" t="str">
        <f>Sheet1!K17</f>
        <v/>
      </c>
      <c r="F9" s="289"/>
      <c r="G9" s="1"/>
    </row>
    <row r="10" spans="1:10" ht="15.6" customHeight="1" x14ac:dyDescent="0.25">
      <c r="A10" s="2"/>
      <c r="B10" s="2"/>
      <c r="C10" s="2"/>
      <c r="D10" s="217" t="s">
        <v>11</v>
      </c>
      <c r="E10" s="290" t="str">
        <f>Sheet1!K16</f>
        <v/>
      </c>
      <c r="F10" s="290"/>
      <c r="G10" s="1"/>
    </row>
    <row r="11" spans="1:10" ht="15.6" customHeight="1" x14ac:dyDescent="0.25">
      <c r="A11" s="216" t="s">
        <v>12</v>
      </c>
      <c r="B11" s="291"/>
      <c r="C11" s="291"/>
      <c r="D11" s="3"/>
      <c r="E11" s="2"/>
      <c r="F11" s="2"/>
      <c r="G11" s="1"/>
    </row>
    <row r="12" spans="1:10" ht="15.6" customHeight="1" x14ac:dyDescent="0.25">
      <c r="A12" s="2"/>
      <c r="B12" s="2"/>
      <c r="D12" s="217" t="s">
        <v>13</v>
      </c>
      <c r="E12" s="218">
        <f>Sheet1!P7</f>
        <v>0</v>
      </c>
      <c r="F12" s="2"/>
      <c r="G12" s="1"/>
    </row>
    <row r="13" spans="1:10" ht="15.6" customHeight="1" x14ac:dyDescent="0.25">
      <c r="A13" s="219" t="s">
        <v>14</v>
      </c>
      <c r="B13" s="291" t="s">
        <v>15</v>
      </c>
      <c r="C13" s="291"/>
      <c r="D13" s="217" t="s">
        <v>16</v>
      </c>
      <c r="E13" s="220"/>
      <c r="F13" s="2"/>
      <c r="G13" s="1"/>
    </row>
    <row r="14" spans="1:10" ht="15.6" customHeight="1" x14ac:dyDescent="0.25">
      <c r="A14" s="219" t="s">
        <v>17</v>
      </c>
      <c r="B14" s="221"/>
      <c r="C14" s="221"/>
      <c r="D14" s="3"/>
      <c r="E14" s="2"/>
      <c r="F14" s="2"/>
      <c r="G14" s="1"/>
    </row>
    <row r="15" spans="1:10" ht="15.6" customHeight="1" thickBot="1" x14ac:dyDescent="0.3">
      <c r="A15" s="2"/>
      <c r="B15" s="2"/>
      <c r="C15" s="2"/>
      <c r="D15" s="3"/>
      <c r="E15" s="2"/>
      <c r="F15" s="2"/>
      <c r="G15" s="1"/>
    </row>
    <row r="16" spans="1:10" ht="15.6" customHeight="1" thickBot="1" x14ac:dyDescent="0.25">
      <c r="A16" s="222" t="s">
        <v>18</v>
      </c>
      <c r="B16" s="222"/>
      <c r="C16" s="223" t="s">
        <v>19</v>
      </c>
      <c r="E16" s="217" t="s">
        <v>20</v>
      </c>
      <c r="F16" s="223" t="s">
        <v>21</v>
      </c>
      <c r="G16" s="1"/>
    </row>
    <row r="17" spans="1:7" ht="15.6" customHeight="1" thickBot="1" x14ac:dyDescent="0.3">
      <c r="A17" s="4"/>
      <c r="B17" s="3"/>
      <c r="C17" s="3"/>
      <c r="D17" s="3"/>
      <c r="E17" s="3"/>
      <c r="F17" s="221"/>
      <c r="G17" s="1"/>
    </row>
    <row r="18" spans="1:7" ht="15.6" customHeight="1" thickBot="1" x14ac:dyDescent="0.25">
      <c r="B18" s="225" t="s">
        <v>22</v>
      </c>
      <c r="C18" s="224"/>
      <c r="E18" s="225" t="s">
        <v>23</v>
      </c>
      <c r="F18" s="224"/>
      <c r="G18" s="1"/>
    </row>
    <row r="19" spans="1:7" ht="15.6" customHeight="1" thickBot="1" x14ac:dyDescent="0.25">
      <c r="B19" s="225" t="s">
        <v>24</v>
      </c>
      <c r="C19" s="224" t="str">
        <f>Sheet1!L138</f>
        <v/>
      </c>
      <c r="E19" s="225" t="s">
        <v>25</v>
      </c>
      <c r="F19" s="224"/>
      <c r="G19" s="1"/>
    </row>
    <row r="20" spans="1:7" ht="15.6" customHeight="1" thickBot="1" x14ac:dyDescent="0.25">
      <c r="B20" s="225" t="s">
        <v>26</v>
      </c>
      <c r="C20" s="224" t="str">
        <f>Sheet1!L141</f>
        <v/>
      </c>
      <c r="E20" s="225" t="s">
        <v>27</v>
      </c>
      <c r="F20" s="224"/>
      <c r="G20" s="1"/>
    </row>
    <row r="21" spans="1:7" ht="15.6" customHeight="1" thickBot="1" x14ac:dyDescent="0.25">
      <c r="B21" s="225" t="s">
        <v>28</v>
      </c>
      <c r="C21" s="224" t="str">
        <f>Sheet1!L140</f>
        <v/>
      </c>
      <c r="E21" s="225" t="s">
        <v>29</v>
      </c>
      <c r="F21" s="224"/>
      <c r="G21" s="1"/>
    </row>
    <row r="22" spans="1:7" ht="15.6" customHeight="1" thickBot="1" x14ac:dyDescent="0.25">
      <c r="B22" s="225" t="s">
        <v>30</v>
      </c>
      <c r="C22" s="224"/>
      <c r="E22" s="225" t="s">
        <v>31</v>
      </c>
      <c r="F22" s="224"/>
      <c r="G22" s="1"/>
    </row>
    <row r="23" spans="1:7" ht="15.6" customHeight="1" thickBot="1" x14ac:dyDescent="0.25">
      <c r="B23" s="225" t="s">
        <v>32</v>
      </c>
      <c r="C23" s="224" t="str">
        <f>Sheet1!K171</f>
        <v/>
      </c>
      <c r="E23" s="225" t="s">
        <v>33</v>
      </c>
      <c r="F23" s="224"/>
      <c r="G23" s="1"/>
    </row>
    <row r="24" spans="1:7" ht="15.6" customHeight="1" thickBot="1" x14ac:dyDescent="0.3">
      <c r="B24" s="225" t="s">
        <v>34</v>
      </c>
      <c r="C24" s="224" t="str">
        <f>Sheet1!F191</f>
        <v/>
      </c>
      <c r="D24" s="2"/>
      <c r="E24" s="2"/>
      <c r="F24" s="2"/>
      <c r="G24" s="1"/>
    </row>
    <row r="25" spans="1:7" ht="15.6" customHeight="1" thickBot="1" x14ac:dyDescent="0.3">
      <c r="B25" s="225" t="s">
        <v>35</v>
      </c>
      <c r="C25" s="224" t="str">
        <f>Sheet1!H152</f>
        <v/>
      </c>
      <c r="D25" s="2"/>
      <c r="E25" s="2"/>
      <c r="F25" s="2"/>
      <c r="G25" s="1"/>
    </row>
    <row r="26" spans="1:7" ht="15.6" customHeight="1" thickBot="1" x14ac:dyDescent="0.3">
      <c r="B26" s="225" t="s">
        <v>36</v>
      </c>
      <c r="C26" s="224" t="str">
        <f>Sheet1!C187</f>
        <v/>
      </c>
      <c r="D26" s="2"/>
      <c r="E26" s="2"/>
      <c r="F26" s="2"/>
      <c r="G26" s="1"/>
    </row>
    <row r="27" spans="1:7" ht="15.6" customHeight="1" thickBot="1" x14ac:dyDescent="0.3">
      <c r="B27" s="225" t="s">
        <v>37</v>
      </c>
      <c r="C27" s="224"/>
      <c r="D27" s="2"/>
      <c r="E27" s="2"/>
      <c r="F27" s="2"/>
      <c r="G27" s="1"/>
    </row>
    <row r="28" spans="1:7" ht="15.6" customHeight="1" thickBot="1" x14ac:dyDescent="0.3">
      <c r="B28" s="225" t="s">
        <v>38</v>
      </c>
      <c r="C28" s="224"/>
      <c r="D28" s="2"/>
      <c r="E28" s="2"/>
      <c r="F28" s="2"/>
      <c r="G28" s="1"/>
    </row>
    <row r="29" spans="1:7" ht="15.6" customHeight="1" thickBot="1" x14ac:dyDescent="0.3">
      <c r="B29" s="225" t="s">
        <v>39</v>
      </c>
      <c r="C29" s="224"/>
      <c r="D29" s="2"/>
      <c r="E29" s="2"/>
      <c r="F29" s="2"/>
      <c r="G29" s="1"/>
    </row>
    <row r="30" spans="1:7" ht="15.6" customHeight="1" x14ac:dyDescent="0.25">
      <c r="A30" s="2"/>
      <c r="B30" s="2"/>
      <c r="C30" s="2"/>
      <c r="D30" s="2"/>
      <c r="E30" s="2"/>
      <c r="F30" s="2"/>
      <c r="G30" s="1"/>
    </row>
    <row r="31" spans="1:7" ht="15.6" customHeight="1" thickBot="1" x14ac:dyDescent="0.3">
      <c r="A31" s="219" t="s">
        <v>40</v>
      </c>
      <c r="B31" s="2"/>
      <c r="C31" s="2"/>
      <c r="D31" s="2"/>
      <c r="E31" s="2"/>
      <c r="F31" s="2"/>
      <c r="G31" s="1"/>
    </row>
    <row r="32" spans="1:7" ht="15.6" customHeight="1" x14ac:dyDescent="0.2">
      <c r="A32" s="226"/>
      <c r="B32" s="227"/>
      <c r="C32" s="227"/>
      <c r="D32" s="227"/>
      <c r="E32" s="227"/>
      <c r="F32" s="228"/>
      <c r="G32" s="1"/>
    </row>
    <row r="33" spans="1:7" ht="15.6" customHeight="1" x14ac:dyDescent="0.2">
      <c r="A33" s="229"/>
      <c r="B33" s="230"/>
      <c r="C33" s="230"/>
      <c r="D33" s="230"/>
      <c r="E33" s="230"/>
      <c r="F33" s="231"/>
      <c r="G33" s="1"/>
    </row>
    <row r="34" spans="1:7" ht="15.6" customHeight="1" x14ac:dyDescent="0.2">
      <c r="A34" s="229"/>
      <c r="B34" s="230"/>
      <c r="C34" s="230"/>
      <c r="D34" s="230"/>
      <c r="E34" s="230"/>
      <c r="F34" s="231"/>
      <c r="G34" s="1"/>
    </row>
    <row r="35" spans="1:7" ht="15.6" customHeight="1" x14ac:dyDescent="0.2">
      <c r="A35" s="229"/>
      <c r="B35" s="230"/>
      <c r="C35" s="230"/>
      <c r="D35" s="230"/>
      <c r="E35" s="230"/>
      <c r="F35" s="231"/>
      <c r="G35" s="1"/>
    </row>
    <row r="36" spans="1:7" ht="15.6" customHeight="1" x14ac:dyDescent="0.2">
      <c r="A36" s="229"/>
      <c r="B36" s="230"/>
      <c r="C36" s="230"/>
      <c r="D36" s="230"/>
      <c r="E36" s="230"/>
      <c r="F36" s="231"/>
      <c r="G36" s="1"/>
    </row>
    <row r="37" spans="1:7" ht="15.6" customHeight="1" x14ac:dyDescent="0.2">
      <c r="A37" s="229"/>
      <c r="B37" s="230"/>
      <c r="C37" s="230"/>
      <c r="D37" s="230"/>
      <c r="E37" s="230"/>
      <c r="F37" s="231"/>
      <c r="G37" s="1"/>
    </row>
    <row r="38" spans="1:7" ht="15.6" customHeight="1" x14ac:dyDescent="0.2">
      <c r="A38" s="229"/>
      <c r="B38" s="230"/>
      <c r="C38" s="230"/>
      <c r="D38" s="230"/>
      <c r="E38" s="230"/>
      <c r="F38" s="231"/>
      <c r="G38" s="1"/>
    </row>
    <row r="39" spans="1:7" ht="15.6" customHeight="1" x14ac:dyDescent="0.2">
      <c r="A39" s="229"/>
      <c r="B39" s="230"/>
      <c r="C39" s="230"/>
      <c r="D39" s="230"/>
      <c r="E39" s="230"/>
      <c r="F39" s="231"/>
      <c r="G39" s="1"/>
    </row>
    <row r="40" spans="1:7" ht="15.6" customHeight="1" thickBot="1" x14ac:dyDescent="0.25">
      <c r="A40" s="232"/>
      <c r="B40" s="233"/>
      <c r="C40" s="233"/>
      <c r="D40" s="233"/>
      <c r="E40" s="233"/>
      <c r="F40" s="234"/>
      <c r="G40" s="1"/>
    </row>
  </sheetData>
  <customSheetViews>
    <customSheetView guid="{25C83B95-F566-493A-A3D1-2FC57CA3E0EA}">
      <selection activeCell="J26" sqref="J26"/>
      <pageMargins left="0.78749999999999998" right="0.78749999999999998" top="0.88611111111111096" bottom="1.0249999999999999" header="0.78749999999999998" footer="0.78749999999999998"/>
      <pageSetup scale="69" orientation="portrait" useFirstPageNumber="1" horizontalDpi="300" verticalDpi="300" r:id="rId1"/>
      <headerFooter>
        <oddFooter>&amp;C&amp;"Arial,Regular"Page &amp;P</oddFooter>
      </headerFooter>
    </customSheetView>
  </customSheetViews>
  <mergeCells count="11">
    <mergeCell ref="B6:C6"/>
    <mergeCell ref="E6:F6"/>
    <mergeCell ref="B7:C7"/>
    <mergeCell ref="E7:F7"/>
    <mergeCell ref="B8:C8"/>
    <mergeCell ref="E8:F8"/>
    <mergeCell ref="B9:C9"/>
    <mergeCell ref="E9:F9"/>
    <mergeCell ref="E10:F10"/>
    <mergeCell ref="B11:C11"/>
    <mergeCell ref="B13:C13"/>
  </mergeCells>
  <dataValidations count="2">
    <dataValidation type="list" allowBlank="1" showInputMessage="1" showErrorMessage="1" sqref="C18:C29" xr:uid="{00000000-0002-0000-0000-000000000000}">
      <formula1>$J$1:$J$2</formula1>
    </dataValidation>
    <dataValidation type="list" allowBlank="1" showInputMessage="1" showErrorMessage="1" sqref="F18:F23" xr:uid="{00000000-0002-0000-0000-000001000000}">
      <formula1>$J$4:$J$6</formula1>
    </dataValidation>
  </dataValidations>
  <pageMargins left="0.78749999999999998" right="0.78749999999999998" top="0.88611111111111096" bottom="1.0249999999999999" header="0.78749999999999998" footer="0.78749999999999998"/>
  <pageSetup scale="69" orientation="portrait" useFirstPageNumber="1" horizontalDpi="300" verticalDpi="300" r:id="rId2"/>
  <headerFooter>
    <oddFooter>&amp;C&amp;"Arial,Regular"Page &amp;P</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264"/>
  <sheetViews>
    <sheetView tabSelected="1" topLeftCell="M112" zoomScaleNormal="100" workbookViewId="0">
      <selection activeCell="V131" sqref="V131"/>
    </sheetView>
  </sheetViews>
  <sheetFormatPr defaultColWidth="9.33203125" defaultRowHeight="12.75" x14ac:dyDescent="0.2"/>
  <cols>
    <col min="1" max="1" width="3" style="8" customWidth="1"/>
    <col min="2" max="2" width="2.83203125" style="14" customWidth="1"/>
    <col min="3" max="13" width="12.83203125" style="14" customWidth="1"/>
    <col min="14" max="14" width="2.83203125" style="14" customWidth="1"/>
    <col min="15" max="30" width="12.83203125" style="14" customWidth="1"/>
    <col min="31" max="32" width="12.83203125" style="19" customWidth="1"/>
    <col min="33" max="16384" width="9.33203125" style="19"/>
  </cols>
  <sheetData>
    <row r="1" spans="1:34" ht="14.1" customHeight="1" x14ac:dyDescent="0.2">
      <c r="A1" s="8">
        <v>1</v>
      </c>
      <c r="B1" s="11"/>
      <c r="C1" s="12"/>
      <c r="D1" s="12"/>
      <c r="E1" s="12"/>
      <c r="F1" s="12"/>
      <c r="G1" s="12"/>
      <c r="H1" s="12"/>
      <c r="I1" s="12"/>
      <c r="J1" s="12"/>
      <c r="K1" s="12"/>
      <c r="L1" s="12"/>
      <c r="M1" s="13"/>
      <c r="O1" s="15" t="s">
        <v>370</v>
      </c>
      <c r="P1" s="16"/>
      <c r="Q1" s="16"/>
      <c r="R1" s="16"/>
      <c r="S1" s="16"/>
      <c r="T1" s="16"/>
      <c r="U1" s="16"/>
      <c r="V1" s="16"/>
      <c r="W1" s="16"/>
      <c r="X1" s="16"/>
      <c r="Y1" s="17"/>
      <c r="AA1" s="18" t="s">
        <v>41</v>
      </c>
      <c r="AG1" s="55" t="s">
        <v>345</v>
      </c>
      <c r="AH1" s="276"/>
    </row>
    <row r="2" spans="1:34" ht="14.1" customHeight="1" x14ac:dyDescent="0.2">
      <c r="A2" s="8">
        <v>2</v>
      </c>
      <c r="B2" s="20"/>
      <c r="H2" s="21" t="s">
        <v>42</v>
      </c>
      <c r="M2" s="22"/>
      <c r="O2" s="23"/>
      <c r="T2" s="21" t="s">
        <v>42</v>
      </c>
      <c r="Y2" s="24"/>
      <c r="AA2" s="25" t="s">
        <v>327</v>
      </c>
      <c r="AG2" s="276"/>
      <c r="AH2" s="276"/>
    </row>
    <row r="3" spans="1:34" ht="14.1" customHeight="1" x14ac:dyDescent="0.2">
      <c r="A3" s="8">
        <v>3</v>
      </c>
      <c r="B3" s="20"/>
      <c r="H3" s="21" t="s">
        <v>43</v>
      </c>
      <c r="M3" s="22"/>
      <c r="O3" s="23"/>
      <c r="T3" s="21" t="s">
        <v>43</v>
      </c>
      <c r="Y3" s="24"/>
      <c r="AA3" s="26" t="str">
        <f>IF(AB7="","",AB7)</f>
        <v/>
      </c>
      <c r="AG3" s="275" t="s">
        <v>346</v>
      </c>
      <c r="AH3" s="275" t="s">
        <v>347</v>
      </c>
    </row>
    <row r="4" spans="1:34" ht="14.1" customHeight="1" x14ac:dyDescent="0.2">
      <c r="A4" s="8">
        <v>4</v>
      </c>
      <c r="B4" s="20"/>
      <c r="M4" s="22"/>
      <c r="O4" s="23"/>
      <c r="Y4" s="24"/>
      <c r="AA4" s="27" t="s">
        <v>44</v>
      </c>
      <c r="AB4" s="28" t="s">
        <v>327</v>
      </c>
      <c r="AG4" s="276" t="s">
        <v>352</v>
      </c>
      <c r="AH4" s="276"/>
    </row>
    <row r="5" spans="1:34" ht="14.1" customHeight="1" x14ac:dyDescent="0.2">
      <c r="A5" s="8">
        <v>5</v>
      </c>
      <c r="B5" s="20"/>
      <c r="H5" s="21" t="s">
        <v>45</v>
      </c>
      <c r="M5" s="22"/>
      <c r="O5" s="23"/>
      <c r="T5" s="21" t="s">
        <v>45</v>
      </c>
      <c r="Y5" s="24"/>
      <c r="AG5" s="276" t="s">
        <v>348</v>
      </c>
      <c r="AH5" s="14"/>
    </row>
    <row r="6" spans="1:34" ht="14.1" customHeight="1" thickBot="1" x14ac:dyDescent="0.25">
      <c r="A6" s="8">
        <v>6</v>
      </c>
      <c r="B6" s="29"/>
      <c r="C6" s="30"/>
      <c r="D6" s="30"/>
      <c r="E6" s="30"/>
      <c r="F6" s="30"/>
      <c r="G6" s="30"/>
      <c r="H6" s="30"/>
      <c r="I6" s="30"/>
      <c r="J6" s="30"/>
      <c r="K6" s="30"/>
      <c r="L6" s="30"/>
      <c r="M6" s="31"/>
      <c r="O6" s="32"/>
      <c r="P6" s="33"/>
      <c r="Q6" s="33"/>
      <c r="R6" s="33"/>
      <c r="S6" s="33"/>
      <c r="T6" s="33"/>
      <c r="U6" s="33"/>
      <c r="V6" s="33"/>
      <c r="W6" s="33"/>
      <c r="X6" s="33"/>
      <c r="Y6" s="34"/>
      <c r="AA6" s="35" t="s">
        <v>46</v>
      </c>
      <c r="AB6" s="14" t="s">
        <v>47</v>
      </c>
      <c r="AD6" s="14" t="s">
        <v>48</v>
      </c>
      <c r="AG6" s="276" t="s">
        <v>348</v>
      </c>
      <c r="AH6" s="14"/>
    </row>
    <row r="7" spans="1:34" ht="14.1" customHeight="1" thickTop="1" x14ac:dyDescent="0.2">
      <c r="A7" s="8">
        <v>7</v>
      </c>
      <c r="O7" s="14" t="s">
        <v>49</v>
      </c>
      <c r="P7" s="243"/>
      <c r="W7" s="14" t="s">
        <v>50</v>
      </c>
      <c r="X7" s="36" t="str">
        <f>IF(Y7&lt;&gt;"",Y7,IF(AB9="","",AB9))</f>
        <v>Eugene Mah</v>
      </c>
      <c r="Y7" s="37" t="s">
        <v>15</v>
      </c>
      <c r="AA7" s="27" t="s">
        <v>41</v>
      </c>
      <c r="AB7" s="38"/>
      <c r="AC7" s="39" t="str">
        <f t="shared" ref="AC7:AC18" si="0">IF(AB7&lt;&gt;AD7,"Change","")</f>
        <v>Change</v>
      </c>
      <c r="AD7" s="40" t="str">
        <f>IF(OR(AA2="",AA2=0),"",AA2)</f>
        <v>First,CTDI,ACRPhantom,Comments</v>
      </c>
      <c r="AG7" s="276" t="s">
        <v>349</v>
      </c>
      <c r="AH7" s="14"/>
    </row>
    <row r="8" spans="1:34" ht="14.1" customHeight="1" thickBot="1" x14ac:dyDescent="0.25">
      <c r="A8" s="8">
        <v>8</v>
      </c>
      <c r="H8" s="41" t="s">
        <v>51</v>
      </c>
      <c r="O8" s="14" t="s">
        <v>52</v>
      </c>
      <c r="P8" s="244" t="str">
        <f>IF(AB8="","",AB8)</f>
        <v/>
      </c>
      <c r="AA8" s="27" t="s">
        <v>53</v>
      </c>
      <c r="AB8" s="245"/>
      <c r="AC8" s="39" t="str">
        <f t="shared" si="0"/>
        <v/>
      </c>
      <c r="AD8" s="246" t="str">
        <f>IF(P7="","",P7)</f>
        <v/>
      </c>
      <c r="AG8" s="276" t="s">
        <v>349</v>
      </c>
      <c r="AH8" s="14"/>
    </row>
    <row r="9" spans="1:34" ht="14.1" customHeight="1" thickTop="1" x14ac:dyDescent="0.2">
      <c r="A9" s="8">
        <v>9</v>
      </c>
      <c r="B9" s="11"/>
      <c r="C9" s="12"/>
      <c r="D9" s="42" t="s">
        <v>54</v>
      </c>
      <c r="E9" s="12"/>
      <c r="F9" s="12"/>
      <c r="G9" s="12"/>
      <c r="H9" s="12"/>
      <c r="I9" s="12"/>
      <c r="J9" s="12"/>
      <c r="K9" s="12"/>
      <c r="L9" s="12"/>
      <c r="M9" s="13"/>
      <c r="O9" s="43"/>
      <c r="P9" s="44" t="s">
        <v>54</v>
      </c>
      <c r="Q9" s="16"/>
      <c r="R9" s="16"/>
      <c r="S9" s="45" t="s">
        <v>55</v>
      </c>
      <c r="T9" s="16"/>
      <c r="U9" s="16"/>
      <c r="V9" s="16"/>
      <c r="W9" s="45" t="s">
        <v>55</v>
      </c>
      <c r="X9" s="16"/>
      <c r="Y9" s="17"/>
      <c r="AA9" s="27" t="s">
        <v>56</v>
      </c>
      <c r="AB9" s="38"/>
      <c r="AC9" s="39" t="str">
        <f t="shared" si="0"/>
        <v>Change</v>
      </c>
      <c r="AD9" s="46" t="str">
        <f>IF(X7="","",X7)</f>
        <v>Eugene Mah</v>
      </c>
      <c r="AG9" s="276" t="s">
        <v>350</v>
      </c>
      <c r="AH9" s="14"/>
    </row>
    <row r="10" spans="1:34" ht="14.1" customHeight="1" x14ac:dyDescent="0.2">
      <c r="A10" s="8">
        <v>10</v>
      </c>
      <c r="B10" s="20"/>
      <c r="E10" s="47" t="s">
        <v>57</v>
      </c>
      <c r="F10" s="305" t="str">
        <f>IF(R10="","",R10)</f>
        <v/>
      </c>
      <c r="G10" s="305"/>
      <c r="J10" s="47" t="s">
        <v>58</v>
      </c>
      <c r="K10" s="305" t="str">
        <f>IF(V10="","",V10)</f>
        <v/>
      </c>
      <c r="L10" s="305"/>
      <c r="M10" s="22"/>
      <c r="O10" s="23"/>
      <c r="Q10" s="27" t="s">
        <v>57</v>
      </c>
      <c r="R10" s="48" t="str">
        <f>IF(S10&lt;&gt;"",S10,IF(AB10="","",AB10))</f>
        <v/>
      </c>
      <c r="S10" s="49"/>
      <c r="U10" s="27" t="s">
        <v>58</v>
      </c>
      <c r="V10" s="48" t="str">
        <f>IF(W10&lt;&gt;"",W10,IF(AB15="","",AB15))</f>
        <v/>
      </c>
      <c r="W10" s="49"/>
      <c r="Y10" s="24"/>
      <c r="AA10" s="27" t="s">
        <v>57</v>
      </c>
      <c r="AB10" s="38"/>
      <c r="AC10" s="39" t="str">
        <f t="shared" si="0"/>
        <v/>
      </c>
      <c r="AD10" s="46" t="str">
        <f>IF(R10="","",R10)</f>
        <v/>
      </c>
      <c r="AG10" s="276" t="s">
        <v>350</v>
      </c>
      <c r="AH10" s="14"/>
    </row>
    <row r="11" spans="1:34" ht="14.1" customHeight="1" x14ac:dyDescent="0.2">
      <c r="A11" s="8">
        <v>11</v>
      </c>
      <c r="B11" s="20"/>
      <c r="E11" s="47" t="s">
        <v>59</v>
      </c>
      <c r="F11" s="306" t="str">
        <f>IF(R11="","",R11)</f>
        <v/>
      </c>
      <c r="G11" s="306"/>
      <c r="J11" s="47" t="s">
        <v>60</v>
      </c>
      <c r="K11" s="305" t="str">
        <f>IF(V11="","",V11)</f>
        <v/>
      </c>
      <c r="L11" s="305"/>
      <c r="M11" s="22"/>
      <c r="O11" s="23"/>
      <c r="Q11" s="27" t="s">
        <v>59</v>
      </c>
      <c r="R11" s="48" t="str">
        <f>IF(S11&lt;&gt;"",S11,IF(AB11="","",AB11))</f>
        <v/>
      </c>
      <c r="S11" s="49"/>
      <c r="U11" s="27" t="s">
        <v>60</v>
      </c>
      <c r="V11" s="48" t="str">
        <f>IF(W11&lt;&gt;"",W11,IF(AB16="","",AB16))</f>
        <v/>
      </c>
      <c r="W11" s="49"/>
      <c r="Y11" s="24"/>
      <c r="AA11" s="27" t="s">
        <v>59</v>
      </c>
      <c r="AB11" s="38"/>
      <c r="AC11" s="39" t="str">
        <f t="shared" si="0"/>
        <v/>
      </c>
      <c r="AD11" s="46" t="str">
        <f>IF(R11="","",R11)</f>
        <v/>
      </c>
      <c r="AG11" s="276" t="s">
        <v>350</v>
      </c>
      <c r="AH11" s="14"/>
    </row>
    <row r="12" spans="1:34" ht="14.1" customHeight="1" x14ac:dyDescent="0.2">
      <c r="A12" s="8">
        <v>12</v>
      </c>
      <c r="B12" s="20"/>
      <c r="E12" s="47" t="s">
        <v>61</v>
      </c>
      <c r="F12" s="306" t="str">
        <f>IF(R12="","",R12)</f>
        <v/>
      </c>
      <c r="G12" s="306"/>
      <c r="J12" s="47" t="s">
        <v>62</v>
      </c>
      <c r="K12" s="307" t="str">
        <f>IF(V12="","",V12)</f>
        <v/>
      </c>
      <c r="L12" s="307"/>
      <c r="M12" s="22"/>
      <c r="O12" s="23"/>
      <c r="Q12" s="27" t="s">
        <v>61</v>
      </c>
      <c r="R12" s="48" t="str">
        <f>IF(S12&lt;&gt;"",S12,IF(AB12="","",AB12))</f>
        <v/>
      </c>
      <c r="S12" s="49"/>
      <c r="U12" s="27" t="s">
        <v>62</v>
      </c>
      <c r="V12" s="50" t="str">
        <f>IF(W12&lt;&gt;"",W12,IF(AB17="","",AB17))</f>
        <v/>
      </c>
      <c r="W12" s="51"/>
      <c r="Y12" s="24"/>
      <c r="AA12" s="27" t="s">
        <v>61</v>
      </c>
      <c r="AB12" s="38"/>
      <c r="AC12" s="39" t="str">
        <f t="shared" si="0"/>
        <v/>
      </c>
      <c r="AD12" s="46" t="str">
        <f>IF(R12="","",R12)</f>
        <v/>
      </c>
      <c r="AG12" s="276" t="s">
        <v>350</v>
      </c>
      <c r="AH12" s="14"/>
    </row>
    <row r="13" spans="1:34" ht="14.1" customHeight="1" x14ac:dyDescent="0.2">
      <c r="A13" s="8">
        <v>13</v>
      </c>
      <c r="B13" s="20"/>
      <c r="E13" s="47" t="s">
        <v>63</v>
      </c>
      <c r="F13" s="306" t="str">
        <f>IF(R13="","",R13)</f>
        <v/>
      </c>
      <c r="G13" s="306"/>
      <c r="J13" s="47" t="s">
        <v>64</v>
      </c>
      <c r="K13" s="305" t="str">
        <f>IF(V13="","",V13)</f>
        <v/>
      </c>
      <c r="L13" s="305"/>
      <c r="M13" s="22"/>
      <c r="O13" s="23"/>
      <c r="Q13" s="27" t="s">
        <v>63</v>
      </c>
      <c r="R13" s="48" t="str">
        <f>IF(S13&lt;&gt;"",S13,IF(AB13="","",AB13))</f>
        <v/>
      </c>
      <c r="S13" s="49"/>
      <c r="U13" s="27" t="s">
        <v>64</v>
      </c>
      <c r="V13" s="48" t="str">
        <f>IF(W13&lt;&gt;"",W13,IF(AB18="","",AB18))</f>
        <v/>
      </c>
      <c r="W13" s="49"/>
      <c r="Y13" s="24"/>
      <c r="AA13" s="27" t="s">
        <v>63</v>
      </c>
      <c r="AB13" s="38"/>
      <c r="AC13" s="39" t="str">
        <f t="shared" si="0"/>
        <v/>
      </c>
      <c r="AD13" s="46" t="str">
        <f>IF(R13="","",R13)</f>
        <v/>
      </c>
      <c r="AG13" s="276" t="s">
        <v>350</v>
      </c>
      <c r="AH13" s="14"/>
    </row>
    <row r="14" spans="1:34" ht="14.1" customHeight="1" x14ac:dyDescent="0.2">
      <c r="A14" s="8">
        <v>14</v>
      </c>
      <c r="B14" s="20"/>
      <c r="E14" s="27"/>
      <c r="M14" s="22"/>
      <c r="O14" s="23"/>
      <c r="Q14" s="27" t="s">
        <v>65</v>
      </c>
      <c r="R14" s="48" t="str">
        <f>IF(S14&lt;&gt;"",S14,IF(AB14="","",AB14))</f>
        <v/>
      </c>
      <c r="S14" s="49"/>
      <c r="U14" s="27"/>
      <c r="V14" s="52"/>
      <c r="W14" s="53"/>
      <c r="Y14" s="24"/>
      <c r="AA14" s="27" t="s">
        <v>65</v>
      </c>
      <c r="AB14" s="38"/>
      <c r="AC14" s="39" t="str">
        <f t="shared" si="0"/>
        <v/>
      </c>
      <c r="AD14" s="46" t="str">
        <f>IF(R14="","",R14)</f>
        <v/>
      </c>
      <c r="AG14" s="276" t="s">
        <v>350</v>
      </c>
      <c r="AH14" s="14"/>
    </row>
    <row r="15" spans="1:34" ht="14.1" customHeight="1" x14ac:dyDescent="0.2">
      <c r="A15" s="8">
        <v>15</v>
      </c>
      <c r="B15" s="20"/>
      <c r="D15" s="54" t="s">
        <v>66</v>
      </c>
      <c r="M15" s="22"/>
      <c r="O15" s="23"/>
      <c r="Y15" s="24"/>
      <c r="AA15" s="27" t="s">
        <v>58</v>
      </c>
      <c r="AB15" s="38"/>
      <c r="AC15" s="39" t="str">
        <f t="shared" si="0"/>
        <v/>
      </c>
      <c r="AD15" s="46" t="str">
        <f>IF(V10="","",V10)</f>
        <v/>
      </c>
      <c r="AG15" s="276" t="s">
        <v>350</v>
      </c>
      <c r="AH15" s="14"/>
    </row>
    <row r="16" spans="1:34" ht="14.1" customHeight="1" x14ac:dyDescent="0.2">
      <c r="A16" s="8">
        <v>16</v>
      </c>
      <c r="B16" s="20"/>
      <c r="E16" s="47" t="s">
        <v>67</v>
      </c>
      <c r="F16" s="305" t="str">
        <f>IF(R17="","",R17)</f>
        <v/>
      </c>
      <c r="G16" s="305"/>
      <c r="J16" s="47" t="s">
        <v>68</v>
      </c>
      <c r="K16" s="307" t="str">
        <f>IF(V17="","",V17)</f>
        <v/>
      </c>
      <c r="L16" s="307"/>
      <c r="M16" s="22"/>
      <c r="O16" s="23"/>
      <c r="P16" s="55" t="s">
        <v>66</v>
      </c>
      <c r="Y16" s="24"/>
      <c r="AA16" s="27" t="s">
        <v>60</v>
      </c>
      <c r="AB16" s="38"/>
      <c r="AC16" s="39" t="str">
        <f t="shared" si="0"/>
        <v/>
      </c>
      <c r="AD16" s="46" t="str">
        <f>IF(V11="","",V11)</f>
        <v/>
      </c>
      <c r="AG16" s="276" t="s">
        <v>350</v>
      </c>
      <c r="AH16" s="14"/>
    </row>
    <row r="17" spans="1:34" ht="14.1" customHeight="1" x14ac:dyDescent="0.2">
      <c r="A17" s="8">
        <v>17</v>
      </c>
      <c r="B17" s="20"/>
      <c r="E17" s="47" t="s">
        <v>69</v>
      </c>
      <c r="F17" s="306" t="str">
        <f>IF(R18="","",R18)</f>
        <v/>
      </c>
      <c r="G17" s="306"/>
      <c r="J17" s="47" t="s">
        <v>70</v>
      </c>
      <c r="K17" s="305" t="str">
        <f>IF(V18="","",V18)</f>
        <v/>
      </c>
      <c r="L17" s="305"/>
      <c r="M17" s="22"/>
      <c r="O17" s="23"/>
      <c r="Q17" s="27" t="s">
        <v>67</v>
      </c>
      <c r="R17" s="48" t="str">
        <f>IF(S17&lt;&gt;"",S17,IF(AB21="","",AB21))</f>
        <v/>
      </c>
      <c r="S17" s="49"/>
      <c r="U17" s="27" t="s">
        <v>68</v>
      </c>
      <c r="V17" s="50" t="str">
        <f>IF(W17&lt;&gt;"",W17,IF(AB23="","",AB23))</f>
        <v/>
      </c>
      <c r="W17" s="51"/>
      <c r="Y17" s="24"/>
      <c r="AA17" s="27" t="s">
        <v>62</v>
      </c>
      <c r="AB17" s="56"/>
      <c r="AC17" s="39" t="str">
        <f t="shared" si="0"/>
        <v/>
      </c>
      <c r="AD17" s="57" t="str">
        <f>IF(V12="","",V12)</f>
        <v/>
      </c>
      <c r="AG17" s="276" t="s">
        <v>350</v>
      </c>
      <c r="AH17" s="14"/>
    </row>
    <row r="18" spans="1:34" ht="14.1" customHeight="1" x14ac:dyDescent="0.2">
      <c r="A18" s="8">
        <v>18</v>
      </c>
      <c r="B18" s="20"/>
      <c r="J18" s="47" t="s">
        <v>71</v>
      </c>
      <c r="K18" s="305" t="str">
        <f>IF(V19="","",V19)</f>
        <v/>
      </c>
      <c r="L18" s="305"/>
      <c r="M18" s="22"/>
      <c r="O18" s="23"/>
      <c r="Q18" s="27" t="s">
        <v>69</v>
      </c>
      <c r="R18" s="48" t="str">
        <f>IF(S18&lt;&gt;"",S18,IF(AB22="","",AB22))</f>
        <v/>
      </c>
      <c r="S18" s="49"/>
      <c r="U18" s="27" t="s">
        <v>70</v>
      </c>
      <c r="V18" s="48" t="str">
        <f>IF(W18&lt;&gt;"",W18,IF(AB24="","",AB24))</f>
        <v/>
      </c>
      <c r="W18" s="49"/>
      <c r="Y18" s="24"/>
      <c r="AA18" s="27" t="s">
        <v>72</v>
      </c>
      <c r="AB18" s="38"/>
      <c r="AC18" s="39" t="str">
        <f t="shared" si="0"/>
        <v/>
      </c>
      <c r="AD18" s="46" t="str">
        <f>IF(V13="","",V13)</f>
        <v/>
      </c>
      <c r="AG18" s="276" t="s">
        <v>350</v>
      </c>
      <c r="AH18" s="14"/>
    </row>
    <row r="19" spans="1:34" ht="14.1" customHeight="1" x14ac:dyDescent="0.2">
      <c r="A19" s="8">
        <v>19</v>
      </c>
      <c r="B19" s="20"/>
      <c r="D19" s="54" t="s">
        <v>73</v>
      </c>
      <c r="I19" s="19"/>
      <c r="J19" s="19"/>
      <c r="K19" s="19"/>
      <c r="L19" s="19"/>
      <c r="M19" s="22"/>
      <c r="O19" s="23"/>
      <c r="Q19" s="27"/>
      <c r="R19" s="52"/>
      <c r="S19" s="52"/>
      <c r="U19" s="27" t="s">
        <v>74</v>
      </c>
      <c r="V19" s="48" t="str">
        <f>IF(W19&lt;&gt;"",W19,IF(AB25="","",AB25))</f>
        <v/>
      </c>
      <c r="W19" s="49"/>
      <c r="Y19" s="24"/>
      <c r="AA19" s="19"/>
      <c r="AB19" s="19"/>
      <c r="AC19" s="19"/>
      <c r="AD19" s="19"/>
      <c r="AG19" s="276" t="s">
        <v>350</v>
      </c>
      <c r="AH19" s="14"/>
    </row>
    <row r="20" spans="1:34" ht="14.1" customHeight="1" x14ac:dyDescent="0.2">
      <c r="A20" s="8">
        <v>20</v>
      </c>
      <c r="B20" s="20"/>
      <c r="E20" s="47" t="s">
        <v>75</v>
      </c>
      <c r="F20" s="305" t="str">
        <f>IF(R21="","",R21)</f>
        <v/>
      </c>
      <c r="G20" s="305"/>
      <c r="I20" s="58" t="s">
        <v>76</v>
      </c>
      <c r="M20" s="22"/>
      <c r="O20" s="23"/>
      <c r="P20" s="55" t="s">
        <v>73</v>
      </c>
      <c r="U20" s="19"/>
      <c r="V20" s="19"/>
      <c r="W20" s="19"/>
      <c r="Y20" s="24"/>
      <c r="AA20" s="35" t="s">
        <v>77</v>
      </c>
      <c r="AG20" s="276" t="s">
        <v>350</v>
      </c>
      <c r="AH20" s="14"/>
    </row>
    <row r="21" spans="1:34" ht="14.1" customHeight="1" x14ac:dyDescent="0.2">
      <c r="A21" s="8">
        <v>21</v>
      </c>
      <c r="B21" s="20"/>
      <c r="E21" s="47" t="s">
        <v>68</v>
      </c>
      <c r="F21" s="310" t="str">
        <f>IF(R22="","",R22)</f>
        <v/>
      </c>
      <c r="G21" s="310"/>
      <c r="J21" s="47" t="s">
        <v>78</v>
      </c>
      <c r="K21" s="305" t="str">
        <f>IF(V22="","",V22)</f>
        <v/>
      </c>
      <c r="L21" s="305"/>
      <c r="M21" s="22"/>
      <c r="O21" s="23"/>
      <c r="Q21" s="27" t="s">
        <v>75</v>
      </c>
      <c r="R21" s="48" t="str">
        <f>IF(S21&lt;&gt;"",S21,IF(AB28="","",AB28))</f>
        <v/>
      </c>
      <c r="S21" s="49"/>
      <c r="U21" s="59" t="s">
        <v>76</v>
      </c>
      <c r="Y21" s="24"/>
      <c r="AA21" s="27" t="s">
        <v>67</v>
      </c>
      <c r="AB21" s="38"/>
      <c r="AC21" s="39" t="str">
        <f>IF(AB21&lt;&gt;AD21,"Change","")</f>
        <v/>
      </c>
      <c r="AD21" s="46" t="str">
        <f>IF(R17="","",R17)</f>
        <v/>
      </c>
      <c r="AG21" s="276" t="s">
        <v>350</v>
      </c>
      <c r="AH21" s="14"/>
    </row>
    <row r="22" spans="1:34" ht="14.1" customHeight="1" x14ac:dyDescent="0.2">
      <c r="A22" s="8">
        <v>22</v>
      </c>
      <c r="B22" s="20"/>
      <c r="D22" s="54" t="s">
        <v>79</v>
      </c>
      <c r="J22" s="47" t="s">
        <v>80</v>
      </c>
      <c r="K22" s="305" t="str">
        <f>IF(V23="","",V23)</f>
        <v/>
      </c>
      <c r="L22" s="305"/>
      <c r="M22" s="22"/>
      <c r="O22" s="23"/>
      <c r="Q22" s="27" t="s">
        <v>68</v>
      </c>
      <c r="R22" s="50" t="str">
        <f>IF(S22&lt;&gt;"",S22,IF(AB29="","",AB29))</f>
        <v/>
      </c>
      <c r="S22" s="51"/>
      <c r="U22" s="27" t="s">
        <v>78</v>
      </c>
      <c r="V22" s="48" t="str">
        <f>IF(W22&lt;&gt;"",W22,IF(AB36="","",AB36))</f>
        <v/>
      </c>
      <c r="W22" s="49"/>
      <c r="Y22" s="24"/>
      <c r="AA22" s="27" t="s">
        <v>69</v>
      </c>
      <c r="AB22" s="38"/>
      <c r="AC22" s="39" t="str">
        <f>IF(AB22&lt;&gt;AD22,"Change","")</f>
        <v/>
      </c>
      <c r="AD22" s="46" t="str">
        <f>IF(R18="","",R18)</f>
        <v/>
      </c>
      <c r="AG22" s="276" t="s">
        <v>350</v>
      </c>
      <c r="AH22" s="14"/>
    </row>
    <row r="23" spans="1:34" ht="14.1" customHeight="1" x14ac:dyDescent="0.2">
      <c r="A23" s="8">
        <v>23</v>
      </c>
      <c r="B23" s="20"/>
      <c r="E23" s="47" t="s">
        <v>67</v>
      </c>
      <c r="F23" s="305" t="str">
        <f>IF(R24="","",R24)</f>
        <v/>
      </c>
      <c r="G23" s="305"/>
      <c r="J23" s="47" t="s">
        <v>81</v>
      </c>
      <c r="K23" s="305" t="str">
        <f>IF(V24="","",V24)</f>
        <v/>
      </c>
      <c r="L23" s="305"/>
      <c r="M23" s="22"/>
      <c r="O23" s="23"/>
      <c r="P23" s="55" t="s">
        <v>79</v>
      </c>
      <c r="U23" s="27" t="s">
        <v>80</v>
      </c>
      <c r="V23" s="48" t="str">
        <f>IF(W23&lt;&gt;"",W23,IF(AB37="","",AB37))</f>
        <v/>
      </c>
      <c r="W23" s="49"/>
      <c r="Y23" s="24"/>
      <c r="AA23" s="27" t="s">
        <v>68</v>
      </c>
      <c r="AB23" s="56"/>
      <c r="AC23" s="39" t="str">
        <f>IF(AB23&lt;&gt;AD23,"Change","")</f>
        <v/>
      </c>
      <c r="AD23" s="57" t="str">
        <f>IF(V17="","",V17)</f>
        <v/>
      </c>
      <c r="AG23" s="276" t="s">
        <v>350</v>
      </c>
      <c r="AH23" s="14"/>
    </row>
    <row r="24" spans="1:34" ht="14.1" customHeight="1" x14ac:dyDescent="0.2">
      <c r="A24" s="8">
        <v>24</v>
      </c>
      <c r="B24" s="20"/>
      <c r="E24" s="47" t="s">
        <v>69</v>
      </c>
      <c r="F24" s="305" t="str">
        <f>IF(R25="","",R25)</f>
        <v/>
      </c>
      <c r="G24" s="305"/>
      <c r="M24" s="22"/>
      <c r="O24" s="23"/>
      <c r="Q24" s="27" t="s">
        <v>67</v>
      </c>
      <c r="R24" s="48" t="str">
        <f>IF(S24&lt;&gt;"",S24,IF(AB30="","",AB30))</f>
        <v/>
      </c>
      <c r="S24" s="49"/>
      <c r="U24" s="27" t="s">
        <v>81</v>
      </c>
      <c r="V24" s="48" t="str">
        <f>IF(W24&lt;&gt;"",W24,IF(AB38="","",AB38))</f>
        <v/>
      </c>
      <c r="W24" s="49"/>
      <c r="Y24" s="24"/>
      <c r="AA24" s="27" t="s">
        <v>70</v>
      </c>
      <c r="AB24" s="38"/>
      <c r="AC24" s="39" t="str">
        <f>IF(AB24&lt;&gt;AD24,"Change","")</f>
        <v/>
      </c>
      <c r="AD24" s="46" t="str">
        <f>IF(V18="","",V18)</f>
        <v/>
      </c>
      <c r="AG24" s="276" t="s">
        <v>350</v>
      </c>
      <c r="AH24" s="14"/>
    </row>
    <row r="25" spans="1:34" ht="14.1" customHeight="1" x14ac:dyDescent="0.2">
      <c r="A25" s="8">
        <v>25</v>
      </c>
      <c r="B25" s="20"/>
      <c r="E25" s="47" t="s">
        <v>70</v>
      </c>
      <c r="F25" s="305" t="str">
        <f>IF(R26="","",R26)</f>
        <v/>
      </c>
      <c r="G25" s="305"/>
      <c r="J25" s="54" t="s">
        <v>82</v>
      </c>
      <c r="M25" s="22"/>
      <c r="O25" s="23"/>
      <c r="Q25" s="27" t="s">
        <v>69</v>
      </c>
      <c r="R25" s="48" t="str">
        <f>IF(S25&lt;&gt;"",S25,IF(AB31="","",AB31))</f>
        <v/>
      </c>
      <c r="S25" s="49"/>
      <c r="Y25" s="24"/>
      <c r="AA25" s="27" t="s">
        <v>74</v>
      </c>
      <c r="AB25" s="38"/>
      <c r="AC25" s="39" t="str">
        <f>IF(AB25&lt;&gt;AD25,"Change","")</f>
        <v/>
      </c>
      <c r="AD25" s="46" t="str">
        <f>IF(V19="","",V19)</f>
        <v/>
      </c>
      <c r="AG25" s="276" t="s">
        <v>350</v>
      </c>
      <c r="AH25" s="14"/>
    </row>
    <row r="26" spans="1:34" ht="14.1" customHeight="1" x14ac:dyDescent="0.2">
      <c r="A26" s="8">
        <v>26</v>
      </c>
      <c r="B26" s="20"/>
      <c r="D26" s="54" t="s">
        <v>83</v>
      </c>
      <c r="F26" s="19"/>
      <c r="J26" s="47" t="s">
        <v>84</v>
      </c>
      <c r="K26" s="305" t="str">
        <f>IF(V27="","",V27)</f>
        <v/>
      </c>
      <c r="L26" s="305"/>
      <c r="M26" s="22"/>
      <c r="O26" s="23"/>
      <c r="Q26" s="27" t="s">
        <v>70</v>
      </c>
      <c r="R26" s="48" t="str">
        <f>IF(S26&lt;&gt;"",S26,IF(AB32="","",AB32))</f>
        <v/>
      </c>
      <c r="S26" s="49"/>
      <c r="U26" s="55" t="s">
        <v>82</v>
      </c>
      <c r="Y26" s="24"/>
      <c r="AA26" s="19"/>
      <c r="AB26" s="19"/>
      <c r="AC26" s="19"/>
      <c r="AD26" s="19"/>
      <c r="AG26" s="276" t="s">
        <v>350</v>
      </c>
      <c r="AH26" s="14"/>
    </row>
    <row r="27" spans="1:34" ht="14.1" customHeight="1" x14ac:dyDescent="0.2">
      <c r="A27" s="8">
        <v>27</v>
      </c>
      <c r="B27" s="20"/>
      <c r="E27" s="47" t="s">
        <v>67</v>
      </c>
      <c r="F27" s="305" t="str">
        <f>IF(R28="","",R28)</f>
        <v/>
      </c>
      <c r="G27" s="305"/>
      <c r="J27" s="47" t="s">
        <v>85</v>
      </c>
      <c r="K27" s="305" t="str">
        <f>IF(V28="","",V28)</f>
        <v/>
      </c>
      <c r="L27" s="305"/>
      <c r="M27" s="22"/>
      <c r="O27" s="23"/>
      <c r="P27" s="55" t="s">
        <v>83</v>
      </c>
      <c r="U27" s="27" t="s">
        <v>84</v>
      </c>
      <c r="V27" s="48" t="str">
        <f>IF(W27&lt;&gt;"",W27,IF(AB39="","",AB39))</f>
        <v/>
      </c>
      <c r="W27" s="49"/>
      <c r="Y27" s="24"/>
      <c r="AA27" s="55" t="s">
        <v>86</v>
      </c>
      <c r="AG27" s="276" t="s">
        <v>351</v>
      </c>
      <c r="AH27" s="14"/>
    </row>
    <row r="28" spans="1:34" ht="14.1" customHeight="1" x14ac:dyDescent="0.2">
      <c r="A28" s="8">
        <v>28</v>
      </c>
      <c r="B28" s="20"/>
      <c r="E28" s="47" t="s">
        <v>69</v>
      </c>
      <c r="F28" s="305" t="str">
        <f>IF(R29="","",R29)</f>
        <v/>
      </c>
      <c r="G28" s="305"/>
      <c r="M28" s="22"/>
      <c r="O28" s="23"/>
      <c r="Q28" s="27" t="s">
        <v>67</v>
      </c>
      <c r="R28" s="48" t="str">
        <f>IF(S28&lt;&gt;"",S28,IF(AB33="","",AB33))</f>
        <v/>
      </c>
      <c r="S28" s="49"/>
      <c r="U28" s="27" t="s">
        <v>85</v>
      </c>
      <c r="V28" s="48" t="str">
        <f>IF(W28&lt;&gt;"",W28,IF(AB40="","",AB40))</f>
        <v/>
      </c>
      <c r="W28" s="49"/>
      <c r="Y28" s="24"/>
      <c r="AA28" s="27" t="s">
        <v>75</v>
      </c>
      <c r="AB28" s="38"/>
      <c r="AC28" s="39" t="str">
        <f t="shared" ref="AC28:AC40" si="1">IF(AB28&lt;&gt;AD28,"Change","")</f>
        <v/>
      </c>
      <c r="AD28" s="46" t="str">
        <f>IF(R21="","",R21)</f>
        <v/>
      </c>
      <c r="AG28" s="276" t="s">
        <v>351</v>
      </c>
      <c r="AH28" s="14"/>
    </row>
    <row r="29" spans="1:34" ht="14.1" customHeight="1" x14ac:dyDescent="0.2">
      <c r="A29" s="8">
        <v>29</v>
      </c>
      <c r="B29" s="20"/>
      <c r="E29" s="47" t="s">
        <v>70</v>
      </c>
      <c r="F29" s="305" t="str">
        <f>IF(R30="","",R30)</f>
        <v/>
      </c>
      <c r="G29" s="305"/>
      <c r="M29" s="22"/>
      <c r="O29" s="23"/>
      <c r="Q29" s="27" t="s">
        <v>69</v>
      </c>
      <c r="R29" s="48" t="str">
        <f>IF(S29&lt;&gt;"",S29,IF(AB34="","",AB34))</f>
        <v/>
      </c>
      <c r="S29" s="49"/>
      <c r="Y29" s="24"/>
      <c r="AA29" s="27" t="s">
        <v>68</v>
      </c>
      <c r="AB29" s="56"/>
      <c r="AC29" s="39" t="str">
        <f t="shared" si="1"/>
        <v/>
      </c>
      <c r="AD29" s="46" t="str">
        <f>IF(R22="","",R22)</f>
        <v/>
      </c>
      <c r="AG29" s="276" t="s">
        <v>351</v>
      </c>
      <c r="AH29" s="14"/>
    </row>
    <row r="30" spans="1:34" ht="14.1" customHeight="1" thickBot="1" x14ac:dyDescent="0.25">
      <c r="A30" s="8">
        <v>30</v>
      </c>
      <c r="B30" s="29"/>
      <c r="C30" s="30"/>
      <c r="D30" s="30"/>
      <c r="E30" s="60"/>
      <c r="F30" s="60"/>
      <c r="G30" s="30"/>
      <c r="H30" s="30"/>
      <c r="I30" s="30"/>
      <c r="J30" s="30"/>
      <c r="K30" s="30"/>
      <c r="L30" s="30"/>
      <c r="M30" s="31"/>
      <c r="O30" s="23"/>
      <c r="Q30" s="27" t="s">
        <v>70</v>
      </c>
      <c r="R30" s="48" t="str">
        <f>IF(S30&lt;&gt;"",S30,IF(AB35="","",AB35))</f>
        <v/>
      </c>
      <c r="S30" s="49"/>
      <c r="Y30" s="24"/>
      <c r="AA30" s="27" t="s">
        <v>67</v>
      </c>
      <c r="AB30" s="38"/>
      <c r="AC30" s="39" t="str">
        <f t="shared" si="1"/>
        <v/>
      </c>
      <c r="AD30" s="46" t="str">
        <f>IF(R24="","",R24)</f>
        <v/>
      </c>
      <c r="AG30" s="276" t="s">
        <v>351</v>
      </c>
      <c r="AH30" s="14"/>
    </row>
    <row r="31" spans="1:34" ht="14.1" customHeight="1" thickTop="1" thickBot="1" x14ac:dyDescent="0.25">
      <c r="A31" s="8">
        <v>31</v>
      </c>
      <c r="O31" s="32"/>
      <c r="P31" s="33"/>
      <c r="Q31" s="33"/>
      <c r="R31" s="33"/>
      <c r="S31" s="33"/>
      <c r="T31" s="33"/>
      <c r="U31" s="33"/>
      <c r="V31" s="33"/>
      <c r="W31" s="33"/>
      <c r="X31" s="33"/>
      <c r="Y31" s="34"/>
      <c r="AA31" s="27" t="s">
        <v>69</v>
      </c>
      <c r="AB31" s="38"/>
      <c r="AC31" s="39" t="str">
        <f t="shared" si="1"/>
        <v/>
      </c>
      <c r="AD31" s="46" t="str">
        <f>IF(R25="","",R25)</f>
        <v/>
      </c>
      <c r="AG31" s="276" t="s">
        <v>351</v>
      </c>
      <c r="AH31" s="14"/>
    </row>
    <row r="32" spans="1:34" ht="14.1" customHeight="1" thickTop="1" x14ac:dyDescent="0.2">
      <c r="A32" s="8">
        <v>32</v>
      </c>
      <c r="B32" s="11"/>
      <c r="C32" s="61" t="s">
        <v>87</v>
      </c>
      <c r="D32" s="12"/>
      <c r="E32" s="12"/>
      <c r="F32" s="62" t="s">
        <v>88</v>
      </c>
      <c r="G32" s="12"/>
      <c r="H32" s="12"/>
      <c r="I32" s="12"/>
      <c r="J32" s="12"/>
      <c r="K32" s="12"/>
      <c r="L32" s="303" t="s">
        <v>89</v>
      </c>
      <c r="M32" s="303"/>
      <c r="AA32" s="27" t="s">
        <v>70</v>
      </c>
      <c r="AB32" s="38"/>
      <c r="AC32" s="39" t="str">
        <f t="shared" si="1"/>
        <v/>
      </c>
      <c r="AD32" s="46" t="str">
        <f>IF(R26="","",R26)</f>
        <v/>
      </c>
      <c r="AG32" s="276" t="s">
        <v>351</v>
      </c>
      <c r="AH32" s="14"/>
    </row>
    <row r="33" spans="1:34" ht="14.1" customHeight="1" thickBot="1" x14ac:dyDescent="0.25">
      <c r="A33" s="8">
        <v>33</v>
      </c>
      <c r="B33" s="20"/>
      <c r="C33" s="63" t="s">
        <v>90</v>
      </c>
      <c r="E33" s="64" t="s">
        <v>91</v>
      </c>
      <c r="L33" s="65" t="str">
        <f t="shared" ref="L33:L38" si="2">IF(O37="","TBD",IF(O37=1,"YES",IF(O37=3,"NA","")))</f>
        <v>TBD</v>
      </c>
      <c r="M33" s="66" t="str">
        <f t="shared" ref="M33:M38" si="3">IF(O37=2,"NO","")</f>
        <v/>
      </c>
      <c r="S33" s="55"/>
      <c r="T33" s="41" t="s">
        <v>92</v>
      </c>
      <c r="AA33" s="27" t="s">
        <v>67</v>
      </c>
      <c r="AB33" s="38"/>
      <c r="AC33" s="39" t="str">
        <f t="shared" si="1"/>
        <v/>
      </c>
      <c r="AD33" s="46" t="str">
        <f>IF(R28="","",R28)</f>
        <v/>
      </c>
      <c r="AG33" s="276" t="s">
        <v>351</v>
      </c>
      <c r="AH33" s="14"/>
    </row>
    <row r="34" spans="1:34" ht="14.1" customHeight="1" x14ac:dyDescent="0.2">
      <c r="A34" s="8">
        <v>34</v>
      </c>
      <c r="B34" s="20"/>
      <c r="C34" s="63" t="s">
        <v>93</v>
      </c>
      <c r="E34" s="64" t="s">
        <v>344</v>
      </c>
      <c r="L34" s="65" t="str">
        <f t="shared" si="2"/>
        <v>TBD</v>
      </c>
      <c r="M34" s="66" t="str">
        <f t="shared" si="3"/>
        <v/>
      </c>
      <c r="O34" s="67" t="s">
        <v>94</v>
      </c>
      <c r="P34" s="16"/>
      <c r="Q34" s="16"/>
      <c r="R34" s="16"/>
      <c r="S34" s="16"/>
      <c r="T34" s="16"/>
      <c r="U34" s="16"/>
      <c r="V34" s="16"/>
      <c r="W34" s="16"/>
      <c r="X34" s="16"/>
      <c r="Y34" s="17"/>
      <c r="AA34" s="27" t="s">
        <v>69</v>
      </c>
      <c r="AB34" s="38"/>
      <c r="AC34" s="39" t="str">
        <f t="shared" si="1"/>
        <v/>
      </c>
      <c r="AD34" s="46" t="str">
        <f>IF(R29="","",R29)</f>
        <v/>
      </c>
      <c r="AG34" s="276" t="s">
        <v>351</v>
      </c>
      <c r="AH34" s="14"/>
    </row>
    <row r="35" spans="1:34" ht="14.1" customHeight="1" x14ac:dyDescent="0.2">
      <c r="A35" s="8">
        <v>35</v>
      </c>
      <c r="B35" s="20"/>
      <c r="C35" s="68"/>
      <c r="E35" s="68" t="s">
        <v>95</v>
      </c>
      <c r="L35" s="65" t="str">
        <f t="shared" si="2"/>
        <v>TBD</v>
      </c>
      <c r="M35" s="66" t="str">
        <f t="shared" si="3"/>
        <v/>
      </c>
      <c r="O35" s="23"/>
      <c r="Y35" s="24"/>
      <c r="AA35" s="27" t="s">
        <v>70</v>
      </c>
      <c r="AB35" s="38"/>
      <c r="AC35" s="39" t="str">
        <f t="shared" si="1"/>
        <v/>
      </c>
      <c r="AD35" s="46" t="str">
        <f>IF(R30="","",R30)</f>
        <v/>
      </c>
      <c r="AG35" s="276" t="s">
        <v>351</v>
      </c>
      <c r="AH35" s="14"/>
    </row>
    <row r="36" spans="1:34" ht="14.1" customHeight="1" x14ac:dyDescent="0.2">
      <c r="A36" s="8">
        <v>36</v>
      </c>
      <c r="B36" s="20"/>
      <c r="C36" s="63" t="s">
        <v>96</v>
      </c>
      <c r="E36" s="64" t="s">
        <v>97</v>
      </c>
      <c r="L36" s="65" t="str">
        <f t="shared" si="2"/>
        <v>TBD</v>
      </c>
      <c r="M36" s="66" t="str">
        <f t="shared" si="3"/>
        <v/>
      </c>
      <c r="O36" s="23"/>
      <c r="T36" s="69" t="s">
        <v>88</v>
      </c>
      <c r="Y36" s="24"/>
      <c r="AA36" s="27" t="s">
        <v>78</v>
      </c>
      <c r="AB36" s="38"/>
      <c r="AC36" s="39" t="str">
        <f t="shared" si="1"/>
        <v/>
      </c>
      <c r="AD36" s="46" t="str">
        <f>IF(V22="","",V22)</f>
        <v/>
      </c>
      <c r="AG36" s="276" t="s">
        <v>351</v>
      </c>
      <c r="AH36" s="14"/>
    </row>
    <row r="37" spans="1:34" ht="14.1" customHeight="1" x14ac:dyDescent="0.2">
      <c r="A37" s="8">
        <v>37</v>
      </c>
      <c r="B37" s="20"/>
      <c r="C37" s="68"/>
      <c r="E37" s="64" t="s">
        <v>98</v>
      </c>
      <c r="L37" s="65" t="str">
        <f t="shared" si="2"/>
        <v>TBD</v>
      </c>
      <c r="M37" s="66" t="str">
        <f t="shared" si="3"/>
        <v/>
      </c>
      <c r="O37" s="70"/>
      <c r="P37" s="28" t="s">
        <v>91</v>
      </c>
      <c r="Y37" s="24"/>
      <c r="AA37" s="27" t="s">
        <v>80</v>
      </c>
      <c r="AB37" s="38"/>
      <c r="AC37" s="39" t="str">
        <f t="shared" si="1"/>
        <v/>
      </c>
      <c r="AD37" s="46" t="str">
        <f>IF(V23="","",V23)</f>
        <v/>
      </c>
      <c r="AG37" s="276" t="s">
        <v>351</v>
      </c>
      <c r="AH37" s="14"/>
    </row>
    <row r="38" spans="1:34" ht="14.1" customHeight="1" x14ac:dyDescent="0.2">
      <c r="A38" s="8">
        <v>38</v>
      </c>
      <c r="B38" s="20"/>
      <c r="C38" s="68"/>
      <c r="E38" s="64" t="s">
        <v>99</v>
      </c>
      <c r="L38" s="65" t="str">
        <f t="shared" si="2"/>
        <v>TBD</v>
      </c>
      <c r="M38" s="66" t="str">
        <f t="shared" si="3"/>
        <v/>
      </c>
      <c r="O38" s="70"/>
      <c r="P38" s="28" t="s">
        <v>344</v>
      </c>
      <c r="Y38" s="24"/>
      <c r="AA38" s="27" t="s">
        <v>81</v>
      </c>
      <c r="AB38" s="38"/>
      <c r="AC38" s="39" t="str">
        <f t="shared" si="1"/>
        <v/>
      </c>
      <c r="AD38" s="46" t="str">
        <f>IF(V24="","",V24)</f>
        <v/>
      </c>
      <c r="AG38" s="276" t="s">
        <v>351</v>
      </c>
      <c r="AH38" s="14"/>
    </row>
    <row r="39" spans="1:34" ht="14.1" customHeight="1" x14ac:dyDescent="0.2">
      <c r="A39" s="8">
        <v>39</v>
      </c>
      <c r="B39" s="20"/>
      <c r="C39" s="68"/>
      <c r="L39" s="68"/>
      <c r="M39" s="71"/>
      <c r="O39" s="70"/>
      <c r="P39" s="14" t="s">
        <v>95</v>
      </c>
      <c r="Y39" s="24"/>
      <c r="AA39" s="27" t="s">
        <v>84</v>
      </c>
      <c r="AB39" s="38"/>
      <c r="AC39" s="39" t="str">
        <f t="shared" si="1"/>
        <v/>
      </c>
      <c r="AD39" s="46" t="str">
        <f>IF(V27="","",V27)</f>
        <v/>
      </c>
      <c r="AG39" s="276" t="s">
        <v>351</v>
      </c>
      <c r="AH39" s="14"/>
    </row>
    <row r="40" spans="1:34" ht="14.1" customHeight="1" x14ac:dyDescent="0.2">
      <c r="A40" s="8">
        <v>40</v>
      </c>
      <c r="B40" s="20"/>
      <c r="C40" s="68"/>
      <c r="F40" s="69" t="s">
        <v>100</v>
      </c>
      <c r="L40" s="68"/>
      <c r="M40" s="71"/>
      <c r="O40" s="70"/>
      <c r="P40" s="28" t="s">
        <v>97</v>
      </c>
      <c r="Y40" s="24"/>
      <c r="AA40" s="27" t="s">
        <v>85</v>
      </c>
      <c r="AB40" s="38"/>
      <c r="AC40" s="39" t="str">
        <f t="shared" si="1"/>
        <v/>
      </c>
      <c r="AD40" s="46" t="str">
        <f>IF(V28="","",V28)</f>
        <v/>
      </c>
      <c r="AG40" s="276" t="s">
        <v>351</v>
      </c>
      <c r="AH40" s="14"/>
    </row>
    <row r="41" spans="1:34" ht="14.1" customHeight="1" x14ac:dyDescent="0.2">
      <c r="A41" s="8">
        <v>41</v>
      </c>
      <c r="B41" s="20"/>
      <c r="C41" s="68"/>
      <c r="E41" s="64" t="s">
        <v>101</v>
      </c>
      <c r="L41" s="65" t="str">
        <f t="shared" ref="L41:L46" si="4">IF(O44="","TBD",IF(O44=1,"YES",IF(O44=3,"NA","")))</f>
        <v>TBD</v>
      </c>
      <c r="M41" s="66" t="str">
        <f t="shared" ref="M41:M46" si="5">IF(O44=2,"NO","")</f>
        <v/>
      </c>
      <c r="O41" s="70"/>
      <c r="P41" s="28" t="s">
        <v>98</v>
      </c>
      <c r="Y41" s="24"/>
      <c r="AA41" s="35" t="s">
        <v>102</v>
      </c>
      <c r="AG41" s="276" t="s">
        <v>351</v>
      </c>
      <c r="AH41" s="14"/>
    </row>
    <row r="42" spans="1:34" ht="14.1" customHeight="1" x14ac:dyDescent="0.2">
      <c r="A42" s="8">
        <v>42</v>
      </c>
      <c r="B42" s="20"/>
      <c r="C42" s="68"/>
      <c r="E42" s="68" t="s">
        <v>103</v>
      </c>
      <c r="L42" s="65" t="str">
        <f t="shared" si="4"/>
        <v>TBD</v>
      </c>
      <c r="M42" s="66" t="str">
        <f t="shared" si="5"/>
        <v/>
      </c>
      <c r="O42" s="70"/>
      <c r="P42" s="28" t="s">
        <v>99</v>
      </c>
      <c r="Y42" s="24"/>
      <c r="AA42" s="35" t="s">
        <v>104</v>
      </c>
      <c r="AG42" s="276" t="s">
        <v>351</v>
      </c>
      <c r="AH42" s="14"/>
    </row>
    <row r="43" spans="1:34" ht="14.1" customHeight="1" x14ac:dyDescent="0.2">
      <c r="A43" s="8">
        <v>43</v>
      </c>
      <c r="B43" s="20"/>
      <c r="C43" s="68"/>
      <c r="E43" s="68" t="s">
        <v>105</v>
      </c>
      <c r="L43" s="65" t="str">
        <f t="shared" si="4"/>
        <v>TBD</v>
      </c>
      <c r="M43" s="66" t="str">
        <f t="shared" si="5"/>
        <v/>
      </c>
      <c r="O43" s="23"/>
      <c r="T43" s="69" t="s">
        <v>100</v>
      </c>
      <c r="Y43" s="24"/>
      <c r="AA43" s="27" t="s">
        <v>343</v>
      </c>
      <c r="AB43" s="38"/>
      <c r="AC43" s="39" t="str">
        <f t="shared" ref="AC43" si="6">IF(AB43&lt;&gt;AD43,"Change","")</f>
        <v/>
      </c>
      <c r="AD43" s="46" t="str">
        <f t="shared" ref="AD43:AD60" si="7">IF(Q72="","",Q72)</f>
        <v/>
      </c>
      <c r="AG43" s="276" t="s">
        <v>351</v>
      </c>
      <c r="AH43" s="14"/>
    </row>
    <row r="44" spans="1:34" ht="14.1" customHeight="1" x14ac:dyDescent="0.2">
      <c r="A44" s="8">
        <v>44</v>
      </c>
      <c r="B44" s="20"/>
      <c r="C44" s="68"/>
      <c r="E44" s="68" t="s">
        <v>107</v>
      </c>
      <c r="L44" s="65" t="str">
        <f t="shared" si="4"/>
        <v>TBD</v>
      </c>
      <c r="M44" s="66" t="str">
        <f t="shared" si="5"/>
        <v/>
      </c>
      <c r="O44" s="70"/>
      <c r="P44" s="28" t="s">
        <v>101</v>
      </c>
      <c r="Y44" s="24"/>
      <c r="AA44" s="27" t="s">
        <v>106</v>
      </c>
      <c r="AB44" s="38"/>
      <c r="AC44" s="39" t="str">
        <f t="shared" ref="AC44:AC60" si="8">IF(AB44&lt;&gt;AD44,"Change","")</f>
        <v/>
      </c>
      <c r="AD44" s="46" t="str">
        <f t="shared" si="7"/>
        <v/>
      </c>
      <c r="AG44" s="276" t="s">
        <v>351</v>
      </c>
      <c r="AH44" s="14"/>
    </row>
    <row r="45" spans="1:34" ht="14.1" customHeight="1" x14ac:dyDescent="0.2">
      <c r="A45" s="8">
        <v>45</v>
      </c>
      <c r="B45" s="20"/>
      <c r="C45" s="68"/>
      <c r="E45" s="68" t="s">
        <v>109</v>
      </c>
      <c r="L45" s="65" t="str">
        <f t="shared" si="4"/>
        <v>TBD</v>
      </c>
      <c r="M45" s="66" t="str">
        <f t="shared" si="5"/>
        <v/>
      </c>
      <c r="O45" s="70"/>
      <c r="P45" s="14" t="s">
        <v>103</v>
      </c>
      <c r="Y45" s="24"/>
      <c r="AA45" s="27" t="s">
        <v>108</v>
      </c>
      <c r="AB45" s="38"/>
      <c r="AC45" s="39" t="str">
        <f t="shared" si="8"/>
        <v/>
      </c>
      <c r="AD45" s="46" t="str">
        <f t="shared" si="7"/>
        <v/>
      </c>
      <c r="AG45" s="276" t="s">
        <v>351</v>
      </c>
      <c r="AH45" s="276"/>
    </row>
    <row r="46" spans="1:34" ht="14.1" customHeight="1" x14ac:dyDescent="0.2">
      <c r="A46" s="8">
        <v>46</v>
      </c>
      <c r="B46" s="20"/>
      <c r="C46" s="68"/>
      <c r="E46" s="68" t="s">
        <v>342</v>
      </c>
      <c r="L46" s="65" t="str">
        <f t="shared" si="4"/>
        <v>TBD</v>
      </c>
      <c r="M46" s="66" t="str">
        <f t="shared" si="5"/>
        <v/>
      </c>
      <c r="O46" s="70"/>
      <c r="P46" s="14" t="s">
        <v>105</v>
      </c>
      <c r="Y46" s="24"/>
      <c r="AA46" s="27" t="s">
        <v>110</v>
      </c>
      <c r="AB46" s="38"/>
      <c r="AC46" s="39" t="str">
        <f t="shared" si="8"/>
        <v/>
      </c>
      <c r="AD46" s="46" t="str">
        <f t="shared" si="7"/>
        <v/>
      </c>
    </row>
    <row r="47" spans="1:34" ht="14.1" customHeight="1" x14ac:dyDescent="0.2">
      <c r="A47" s="8">
        <v>47</v>
      </c>
      <c r="B47" s="20"/>
      <c r="C47" s="68"/>
      <c r="E47" s="68" t="s">
        <v>112</v>
      </c>
      <c r="L47" s="65" t="str">
        <f t="shared" ref="L47:L56" si="9">IF(O51="","TBD",IF(O51=1,"YES",IF(O51=3,"NA","")))</f>
        <v>TBD</v>
      </c>
      <c r="M47" s="66" t="str">
        <f t="shared" ref="M47:M56" si="10">IF(O51=2,"NO","")</f>
        <v/>
      </c>
      <c r="O47" s="70"/>
      <c r="P47" s="14" t="s">
        <v>107</v>
      </c>
      <c r="Y47" s="24"/>
      <c r="AA47" s="27" t="s">
        <v>111</v>
      </c>
      <c r="AB47" s="38"/>
      <c r="AC47" s="39" t="str">
        <f t="shared" si="8"/>
        <v/>
      </c>
      <c r="AD47" s="46" t="str">
        <f t="shared" si="7"/>
        <v/>
      </c>
    </row>
    <row r="48" spans="1:34" ht="14.1" customHeight="1" x14ac:dyDescent="0.2">
      <c r="A48" s="8">
        <v>48</v>
      </c>
      <c r="B48" s="20"/>
      <c r="C48" s="68"/>
      <c r="E48" s="68" t="s">
        <v>114</v>
      </c>
      <c r="L48" s="65" t="str">
        <f t="shared" si="9"/>
        <v>TBD</v>
      </c>
      <c r="M48" s="66" t="str">
        <f t="shared" si="10"/>
        <v/>
      </c>
      <c r="O48" s="70"/>
      <c r="P48" s="14" t="s">
        <v>109</v>
      </c>
      <c r="Y48" s="24"/>
      <c r="AA48" s="27" t="s">
        <v>113</v>
      </c>
      <c r="AB48" s="38"/>
      <c r="AC48" s="39" t="str">
        <f t="shared" si="8"/>
        <v/>
      </c>
      <c r="AD48" s="46" t="str">
        <f t="shared" si="7"/>
        <v/>
      </c>
    </row>
    <row r="49" spans="1:30" ht="14.1" customHeight="1" x14ac:dyDescent="0.2">
      <c r="A49" s="8">
        <v>49</v>
      </c>
      <c r="B49" s="20"/>
      <c r="C49" s="68"/>
      <c r="E49" s="68" t="s">
        <v>116</v>
      </c>
      <c r="L49" s="65" t="str">
        <f t="shared" si="9"/>
        <v>TBD</v>
      </c>
      <c r="M49" s="66" t="str">
        <f t="shared" si="10"/>
        <v/>
      </c>
      <c r="O49" s="70"/>
      <c r="P49" s="14" t="s">
        <v>342</v>
      </c>
      <c r="Y49" s="24"/>
      <c r="AA49" s="27" t="s">
        <v>115</v>
      </c>
      <c r="AB49" s="38"/>
      <c r="AC49" s="39" t="str">
        <f t="shared" si="8"/>
        <v/>
      </c>
      <c r="AD49" s="46" t="str">
        <f t="shared" si="7"/>
        <v/>
      </c>
    </row>
    <row r="50" spans="1:30" ht="14.1" customHeight="1" x14ac:dyDescent="0.2">
      <c r="A50" s="8">
        <v>50</v>
      </c>
      <c r="B50" s="20"/>
      <c r="C50" s="68"/>
      <c r="E50" s="64" t="s">
        <v>118</v>
      </c>
      <c r="L50" s="65" t="str">
        <f t="shared" si="9"/>
        <v>TBD</v>
      </c>
      <c r="M50" s="66" t="str">
        <f t="shared" si="10"/>
        <v/>
      </c>
      <c r="O50" s="257"/>
      <c r="Y50" s="24"/>
      <c r="AA50" s="27" t="s">
        <v>117</v>
      </c>
      <c r="AB50" s="38"/>
      <c r="AC50" s="39" t="str">
        <f t="shared" si="8"/>
        <v/>
      </c>
      <c r="AD50" s="46" t="str">
        <f t="shared" si="7"/>
        <v/>
      </c>
    </row>
    <row r="51" spans="1:30" ht="14.1" customHeight="1" x14ac:dyDescent="0.2">
      <c r="A51" s="8">
        <v>51</v>
      </c>
      <c r="B51" s="20"/>
      <c r="C51" s="68" t="s">
        <v>120</v>
      </c>
      <c r="E51" s="68" t="s">
        <v>121</v>
      </c>
      <c r="L51" s="65" t="str">
        <f t="shared" si="9"/>
        <v>TBD</v>
      </c>
      <c r="M51" s="66" t="str">
        <f t="shared" si="10"/>
        <v/>
      </c>
      <c r="O51" s="70"/>
      <c r="P51" s="14" t="s">
        <v>112</v>
      </c>
      <c r="Y51" s="24"/>
      <c r="AA51" s="27" t="s">
        <v>119</v>
      </c>
      <c r="AB51" s="38"/>
      <c r="AC51" s="39" t="str">
        <f t="shared" si="8"/>
        <v/>
      </c>
      <c r="AD51" s="46" t="str">
        <f t="shared" si="7"/>
        <v/>
      </c>
    </row>
    <row r="52" spans="1:30" ht="14.1" customHeight="1" x14ac:dyDescent="0.2">
      <c r="A52" s="8">
        <v>52</v>
      </c>
      <c r="B52" s="20"/>
      <c r="C52" s="68" t="s">
        <v>123</v>
      </c>
      <c r="E52" s="68" t="s">
        <v>124</v>
      </c>
      <c r="L52" s="65" t="str">
        <f t="shared" si="9"/>
        <v>TBD</v>
      </c>
      <c r="M52" s="66" t="str">
        <f t="shared" si="10"/>
        <v/>
      </c>
      <c r="O52" s="70"/>
      <c r="P52" s="14" t="s">
        <v>114</v>
      </c>
      <c r="Y52" s="24"/>
      <c r="AA52" s="27" t="s">
        <v>122</v>
      </c>
      <c r="AB52" s="38"/>
      <c r="AC52" s="39" t="str">
        <f t="shared" si="8"/>
        <v/>
      </c>
      <c r="AD52" s="46" t="str">
        <f t="shared" si="7"/>
        <v/>
      </c>
    </row>
    <row r="53" spans="1:30" ht="14.1" customHeight="1" x14ac:dyDescent="0.2">
      <c r="A53" s="8">
        <v>53</v>
      </c>
      <c r="B53" s="20"/>
      <c r="C53" s="68" t="s">
        <v>126</v>
      </c>
      <c r="E53" s="68" t="s">
        <v>127</v>
      </c>
      <c r="L53" s="65" t="str">
        <f t="shared" si="9"/>
        <v>TBD</v>
      </c>
      <c r="M53" s="66" t="str">
        <f t="shared" si="10"/>
        <v/>
      </c>
      <c r="O53" s="70"/>
      <c r="P53" s="14" t="s">
        <v>116</v>
      </c>
      <c r="Y53" s="24"/>
      <c r="AA53" s="27" t="s">
        <v>125</v>
      </c>
      <c r="AB53" s="38"/>
      <c r="AC53" s="39" t="str">
        <f t="shared" si="8"/>
        <v/>
      </c>
      <c r="AD53" s="46" t="str">
        <f t="shared" si="7"/>
        <v/>
      </c>
    </row>
    <row r="54" spans="1:30" ht="14.1" customHeight="1" x14ac:dyDescent="0.2">
      <c r="A54" s="8">
        <v>54</v>
      </c>
      <c r="B54" s="20"/>
      <c r="C54" s="68" t="s">
        <v>129</v>
      </c>
      <c r="E54" s="68" t="s">
        <v>130</v>
      </c>
      <c r="L54" s="65" t="str">
        <f t="shared" si="9"/>
        <v>TBD</v>
      </c>
      <c r="M54" s="66" t="str">
        <f t="shared" si="10"/>
        <v/>
      </c>
      <c r="O54" s="70"/>
      <c r="P54" s="28" t="s">
        <v>118</v>
      </c>
      <c r="Y54" s="24"/>
      <c r="AA54" s="27" t="s">
        <v>128</v>
      </c>
      <c r="AB54" s="38"/>
      <c r="AC54" s="39" t="str">
        <f t="shared" si="8"/>
        <v/>
      </c>
      <c r="AD54" s="46" t="str">
        <f t="shared" si="7"/>
        <v/>
      </c>
    </row>
    <row r="55" spans="1:30" ht="14.1" customHeight="1" x14ac:dyDescent="0.2">
      <c r="A55" s="8">
        <v>55</v>
      </c>
      <c r="B55" s="20"/>
      <c r="C55" s="68" t="s">
        <v>329</v>
      </c>
      <c r="E55" s="68" t="s">
        <v>132</v>
      </c>
      <c r="L55" s="65" t="str">
        <f t="shared" si="9"/>
        <v>TBD</v>
      </c>
      <c r="M55" s="66" t="str">
        <f t="shared" si="10"/>
        <v/>
      </c>
      <c r="O55" s="70"/>
      <c r="P55" s="14" t="s">
        <v>121</v>
      </c>
      <c r="Y55" s="24"/>
      <c r="AA55" s="27" t="s">
        <v>131</v>
      </c>
      <c r="AB55" s="38"/>
      <c r="AC55" s="39" t="str">
        <f t="shared" si="8"/>
        <v/>
      </c>
      <c r="AD55" s="46" t="str">
        <f t="shared" si="7"/>
        <v/>
      </c>
    </row>
    <row r="56" spans="1:30" ht="14.1" customHeight="1" x14ac:dyDescent="0.2">
      <c r="A56" s="8">
        <v>56</v>
      </c>
      <c r="B56" s="20"/>
      <c r="C56" s="68" t="s">
        <v>330</v>
      </c>
      <c r="E56" s="68" t="s">
        <v>134</v>
      </c>
      <c r="L56" s="65" t="str">
        <f t="shared" si="9"/>
        <v>TBD</v>
      </c>
      <c r="M56" s="66" t="str">
        <f t="shared" si="10"/>
        <v/>
      </c>
      <c r="O56" s="70"/>
      <c r="P56" s="14" t="s">
        <v>135</v>
      </c>
      <c r="Y56" s="24"/>
      <c r="AA56" s="27" t="s">
        <v>133</v>
      </c>
      <c r="AB56" s="38"/>
      <c r="AC56" s="39" t="str">
        <f t="shared" si="8"/>
        <v/>
      </c>
      <c r="AD56" s="46" t="str">
        <f t="shared" si="7"/>
        <v/>
      </c>
    </row>
    <row r="57" spans="1:30" ht="14.1" customHeight="1" x14ac:dyDescent="0.2">
      <c r="A57" s="8">
        <v>57</v>
      </c>
      <c r="B57" s="20"/>
      <c r="C57" s="68" t="s">
        <v>330</v>
      </c>
      <c r="E57" s="68" t="s">
        <v>331</v>
      </c>
      <c r="L57" s="65" t="str">
        <f t="shared" ref="L57" si="11">IF(O61="","TBD",IF(O61=1,"YES",IF(O61=3,"NA","")))</f>
        <v>TBD</v>
      </c>
      <c r="M57" s="66" t="str">
        <f t="shared" ref="M57" si="12">IF(O61=2,"NO","")</f>
        <v/>
      </c>
      <c r="O57" s="70"/>
      <c r="P57" s="14" t="s">
        <v>137</v>
      </c>
      <c r="Y57" s="24"/>
      <c r="AA57" s="27" t="s">
        <v>136</v>
      </c>
      <c r="AB57" s="38"/>
      <c r="AC57" s="39" t="str">
        <f t="shared" si="8"/>
        <v/>
      </c>
      <c r="AD57" s="46" t="str">
        <f t="shared" si="7"/>
        <v/>
      </c>
    </row>
    <row r="58" spans="1:30" ht="14.1" customHeight="1" x14ac:dyDescent="0.2">
      <c r="A58" s="8">
        <v>58</v>
      </c>
      <c r="B58" s="20"/>
      <c r="C58" s="68"/>
      <c r="M58" s="71"/>
      <c r="O58" s="70"/>
      <c r="P58" s="14" t="s">
        <v>140</v>
      </c>
      <c r="Y58" s="24"/>
      <c r="AA58" s="27" t="s">
        <v>138</v>
      </c>
      <c r="AB58" s="38"/>
      <c r="AC58" s="39" t="str">
        <f t="shared" si="8"/>
        <v/>
      </c>
      <c r="AD58" s="46" t="str">
        <f t="shared" si="7"/>
        <v/>
      </c>
    </row>
    <row r="59" spans="1:30" ht="14.1" customHeight="1" x14ac:dyDescent="0.2">
      <c r="A59" s="8">
        <v>59</v>
      </c>
      <c r="B59" s="20"/>
      <c r="C59" s="68"/>
      <c r="F59" s="69" t="s">
        <v>139</v>
      </c>
      <c r="L59" s="68"/>
      <c r="M59" s="71"/>
      <c r="O59" s="70"/>
      <c r="P59" s="14" t="s">
        <v>132</v>
      </c>
      <c r="Y59" s="24"/>
      <c r="AA59" s="27" t="s">
        <v>141</v>
      </c>
      <c r="AB59" s="38"/>
      <c r="AC59" s="39" t="str">
        <f t="shared" si="8"/>
        <v/>
      </c>
      <c r="AD59" s="46" t="str">
        <f t="shared" si="7"/>
        <v/>
      </c>
    </row>
    <row r="60" spans="1:30" ht="14.1" customHeight="1" x14ac:dyDescent="0.2">
      <c r="A60" s="8">
        <v>60</v>
      </c>
      <c r="B60" s="20"/>
      <c r="C60" s="68"/>
      <c r="E60" s="68" t="s">
        <v>338</v>
      </c>
      <c r="L60" s="65" t="str">
        <f>IF(O63="","TBD",IF(O63=1,"YES",IF(O63=3,"NA","")))</f>
        <v>NA</v>
      </c>
      <c r="M60" s="66" t="str">
        <f>IF(O63=2,"NO","")</f>
        <v/>
      </c>
      <c r="O60" s="70"/>
      <c r="P60" s="14" t="s">
        <v>134</v>
      </c>
      <c r="Y60" s="24"/>
      <c r="AA60" s="27" t="s">
        <v>142</v>
      </c>
      <c r="AB60" s="38"/>
      <c r="AC60" s="39" t="str">
        <f t="shared" si="8"/>
        <v/>
      </c>
      <c r="AD60" s="46" t="str">
        <f t="shared" si="7"/>
        <v/>
      </c>
    </row>
    <row r="61" spans="1:30" ht="14.1" customHeight="1" x14ac:dyDescent="0.2">
      <c r="A61" s="8">
        <v>61</v>
      </c>
      <c r="B61" s="20"/>
      <c r="C61" s="68"/>
      <c r="E61" s="68" t="s">
        <v>339</v>
      </c>
      <c r="L61" s="65" t="str">
        <f>IF(O64="","TBD",IF(O64=1,"YES",IF(O64=3,"NA","")))</f>
        <v>NA</v>
      </c>
      <c r="M61" s="66" t="str">
        <f>IF(O64=2,"NO","")</f>
        <v/>
      </c>
      <c r="O61" s="70"/>
      <c r="P61" s="14" t="s">
        <v>331</v>
      </c>
      <c r="Y61" s="24"/>
      <c r="AA61" s="35" t="s">
        <v>143</v>
      </c>
    </row>
    <row r="62" spans="1:30" ht="14.1" customHeight="1" x14ac:dyDescent="0.2">
      <c r="A62" s="8">
        <v>62</v>
      </c>
      <c r="B62" s="20"/>
      <c r="C62" s="68"/>
      <c r="E62" s="68" t="s">
        <v>340</v>
      </c>
      <c r="L62" s="65" t="str">
        <f>IF(O65="","TBD",IF(O65=1,"YES",IF(O65=3,"NA","")))</f>
        <v>NA</v>
      </c>
      <c r="M62" s="66" t="str">
        <f>IF(O65=2,"NO","")</f>
        <v/>
      </c>
      <c r="O62" s="23"/>
      <c r="T62" s="69" t="s">
        <v>139</v>
      </c>
      <c r="Y62" s="24"/>
      <c r="AA62" s="27" t="s">
        <v>343</v>
      </c>
      <c r="AB62" s="38"/>
      <c r="AC62" s="39" t="str">
        <f t="shared" ref="AC62" si="13">IF(AB62&lt;&gt;AD62,"Change","")</f>
        <v/>
      </c>
      <c r="AD62" s="46" t="str">
        <f t="shared" ref="AD62:AD79" si="14">IF(R72="","",R72)</f>
        <v/>
      </c>
    </row>
    <row r="63" spans="1:30" ht="14.1" customHeight="1" x14ac:dyDescent="0.2">
      <c r="A63" s="8">
        <v>63</v>
      </c>
      <c r="B63" s="20"/>
      <c r="E63" s="68" t="s">
        <v>341</v>
      </c>
      <c r="L63" s="65" t="str">
        <f>IF(O66="","TBD",IF(O66=1,"YES",IF(O66=3,"NA","")))</f>
        <v>NA</v>
      </c>
      <c r="M63" s="66" t="str">
        <f>IF(O66=2,"NO","")</f>
        <v/>
      </c>
      <c r="O63" s="72">
        <f>IF(S125="",3,IF(S125&lt;Y124,1,2))</f>
        <v>3</v>
      </c>
      <c r="P63" s="14" t="s">
        <v>338</v>
      </c>
      <c r="Y63" s="24"/>
      <c r="AA63" s="27" t="s">
        <v>106</v>
      </c>
      <c r="AB63" s="38"/>
      <c r="AC63" s="39" t="str">
        <f t="shared" ref="AC63:AC79" si="15">IF(AB63&lt;&gt;AD63,"Change","")</f>
        <v/>
      </c>
      <c r="AD63" s="46" t="str">
        <f t="shared" si="14"/>
        <v/>
      </c>
    </row>
    <row r="64" spans="1:30" ht="14.1" customHeight="1" thickBot="1" x14ac:dyDescent="0.25">
      <c r="A64" s="8">
        <v>64</v>
      </c>
      <c r="B64" s="29"/>
      <c r="C64" s="30"/>
      <c r="D64" s="30"/>
      <c r="E64" s="30"/>
      <c r="F64" s="30"/>
      <c r="G64" s="30"/>
      <c r="H64" s="30"/>
      <c r="I64" s="30"/>
      <c r="J64" s="30"/>
      <c r="K64" s="30"/>
      <c r="L64" s="30"/>
      <c r="M64" s="31"/>
      <c r="O64" s="72">
        <f>IF(Q125="",3,IF(Q125&lt;Y123,1,2))</f>
        <v>3</v>
      </c>
      <c r="P64" s="14" t="s">
        <v>339</v>
      </c>
      <c r="Y64" s="24"/>
      <c r="AA64" s="27" t="s">
        <v>108</v>
      </c>
      <c r="AB64" s="38"/>
      <c r="AC64" s="39" t="str">
        <f t="shared" si="15"/>
        <v/>
      </c>
      <c r="AD64" s="46" t="str">
        <f t="shared" si="14"/>
        <v/>
      </c>
    </row>
    <row r="65" spans="1:30" ht="14.1" customHeight="1" thickTop="1" x14ac:dyDescent="0.2">
      <c r="A65" s="8">
        <v>65</v>
      </c>
      <c r="C65" s="27" t="s">
        <v>49</v>
      </c>
      <c r="D65" s="247" t="str">
        <f>IF($P$7="","",$P$7)</f>
        <v/>
      </c>
      <c r="L65" s="27" t="s">
        <v>50</v>
      </c>
      <c r="M65" s="73" t="str">
        <f>IF($X$7="","",$X$7)</f>
        <v>Eugene Mah</v>
      </c>
      <c r="O65" s="72">
        <f>IF(T125="",3,IF(T125&lt;Y126,1,2))</f>
        <v>3</v>
      </c>
      <c r="P65" s="14" t="s">
        <v>340</v>
      </c>
      <c r="Y65" s="24"/>
      <c r="AA65" s="27" t="s">
        <v>110</v>
      </c>
      <c r="AB65" s="38"/>
      <c r="AC65" s="39" t="str">
        <f t="shared" si="15"/>
        <v/>
      </c>
      <c r="AD65" s="46" t="str">
        <f t="shared" si="14"/>
        <v/>
      </c>
    </row>
    <row r="66" spans="1:30" ht="14.1" customHeight="1" x14ac:dyDescent="0.2">
      <c r="A66" s="8">
        <v>66</v>
      </c>
      <c r="C66" s="27" t="s">
        <v>144</v>
      </c>
      <c r="D66" s="74" t="str">
        <f>IF($R$14="","",$R$14)</f>
        <v/>
      </c>
      <c r="L66" s="27" t="s">
        <v>63</v>
      </c>
      <c r="M66" s="73" t="str">
        <f>IF($R$13="","",$R$13)</f>
        <v/>
      </c>
      <c r="O66" s="72">
        <f>IF(U125="",3,IF(U125&lt;Y127,1,2))</f>
        <v>3</v>
      </c>
      <c r="P66" s="14" t="s">
        <v>341</v>
      </c>
      <c r="Y66" s="24"/>
      <c r="AA66" s="27" t="s">
        <v>111</v>
      </c>
      <c r="AB66" s="38"/>
      <c r="AC66" s="39" t="str">
        <f t="shared" si="15"/>
        <v/>
      </c>
      <c r="AD66" s="46" t="str">
        <f t="shared" si="14"/>
        <v/>
      </c>
    </row>
    <row r="67" spans="1:30" ht="14.1" customHeight="1" thickBot="1" x14ac:dyDescent="0.25">
      <c r="A67" s="8">
        <v>1</v>
      </c>
      <c r="M67" s="75" t="str">
        <f>$H$2</f>
        <v>Medical University of South Carolina</v>
      </c>
      <c r="O67" s="32"/>
      <c r="P67" s="33"/>
      <c r="Q67" s="33"/>
      <c r="R67" s="33"/>
      <c r="S67" s="33"/>
      <c r="T67" s="33"/>
      <c r="U67" s="33"/>
      <c r="V67" s="33"/>
      <c r="W67" s="33"/>
      <c r="X67" s="33"/>
      <c r="Y67" s="34"/>
      <c r="AA67" s="27" t="s">
        <v>113</v>
      </c>
      <c r="AB67" s="38"/>
      <c r="AC67" s="39" t="str">
        <f t="shared" si="15"/>
        <v/>
      </c>
      <c r="AD67" s="46" t="str">
        <f t="shared" si="14"/>
        <v/>
      </c>
    </row>
    <row r="68" spans="1:30" ht="14.1" customHeight="1" thickBot="1" x14ac:dyDescent="0.25">
      <c r="A68" s="8">
        <v>2</v>
      </c>
      <c r="H68" s="41" t="s">
        <v>92</v>
      </c>
      <c r="M68" s="35" t="str">
        <f>$H$5</f>
        <v>CT System Compliance Inspection</v>
      </c>
      <c r="AA68" s="27" t="s">
        <v>115</v>
      </c>
      <c r="AB68" s="38"/>
      <c r="AC68" s="39" t="str">
        <f t="shared" si="15"/>
        <v/>
      </c>
      <c r="AD68" s="46" t="str">
        <f t="shared" si="14"/>
        <v/>
      </c>
    </row>
    <row r="69" spans="1:30" ht="14.1" customHeight="1" thickTop="1" thickBot="1" x14ac:dyDescent="0.25">
      <c r="A69" s="8">
        <v>3</v>
      </c>
      <c r="B69" s="11"/>
      <c r="C69" s="12"/>
      <c r="D69" s="12"/>
      <c r="E69" s="12"/>
      <c r="F69" s="12"/>
      <c r="G69" s="12"/>
      <c r="H69" s="62" t="s">
        <v>102</v>
      </c>
      <c r="I69" s="12"/>
      <c r="J69" s="12"/>
      <c r="K69" s="12"/>
      <c r="L69" s="12"/>
      <c r="M69" s="13"/>
      <c r="T69" s="41" t="s">
        <v>102</v>
      </c>
      <c r="AA69" s="27" t="s">
        <v>117</v>
      </c>
      <c r="AB69" s="38"/>
      <c r="AC69" s="39" t="str">
        <f t="shared" si="15"/>
        <v/>
      </c>
      <c r="AD69" s="46" t="str">
        <f t="shared" si="14"/>
        <v/>
      </c>
    </row>
    <row r="70" spans="1:30" ht="14.1" customHeight="1" x14ac:dyDescent="0.2">
      <c r="A70" s="8">
        <v>4</v>
      </c>
      <c r="B70" s="20"/>
      <c r="E70" s="68"/>
      <c r="F70" s="304" t="s">
        <v>145</v>
      </c>
      <c r="G70" s="304"/>
      <c r="H70" s="304"/>
      <c r="I70" s="304" t="s">
        <v>146</v>
      </c>
      <c r="J70" s="304"/>
      <c r="M70" s="22"/>
      <c r="O70" s="43"/>
      <c r="P70" s="16"/>
      <c r="Q70" s="295" t="s">
        <v>145</v>
      </c>
      <c r="R70" s="295"/>
      <c r="S70" s="295"/>
      <c r="T70" s="295" t="s">
        <v>146</v>
      </c>
      <c r="U70" s="295"/>
      <c r="V70" s="16"/>
      <c r="W70" s="16"/>
      <c r="X70" s="16"/>
      <c r="Y70" s="17"/>
      <c r="AA70" s="27" t="s">
        <v>119</v>
      </c>
      <c r="AB70" s="38"/>
      <c r="AC70" s="39" t="str">
        <f t="shared" si="15"/>
        <v/>
      </c>
      <c r="AD70" s="46" t="str">
        <f t="shared" si="14"/>
        <v/>
      </c>
    </row>
    <row r="71" spans="1:30" ht="14.1" customHeight="1" thickBot="1" x14ac:dyDescent="0.25">
      <c r="A71" s="8">
        <v>5</v>
      </c>
      <c r="B71" s="20"/>
      <c r="E71" s="68"/>
      <c r="F71" s="7" t="s">
        <v>147</v>
      </c>
      <c r="G71" s="7" t="s">
        <v>148</v>
      </c>
      <c r="H71" s="7" t="s">
        <v>149</v>
      </c>
      <c r="I71" s="7" t="s">
        <v>147</v>
      </c>
      <c r="J71" s="7" t="s">
        <v>149</v>
      </c>
      <c r="M71" s="22"/>
      <c r="O71" s="23"/>
      <c r="Q71" s="8" t="s">
        <v>147</v>
      </c>
      <c r="R71" s="8" t="s">
        <v>148</v>
      </c>
      <c r="S71" s="8" t="s">
        <v>149</v>
      </c>
      <c r="T71" s="8" t="s">
        <v>147</v>
      </c>
      <c r="U71" s="8" t="s">
        <v>149</v>
      </c>
      <c r="Y71" s="24"/>
      <c r="AA71" s="27" t="s">
        <v>122</v>
      </c>
      <c r="AB71" s="38"/>
      <c r="AC71" s="39" t="str">
        <f t="shared" si="15"/>
        <v/>
      </c>
      <c r="AD71" s="46" t="str">
        <f t="shared" si="14"/>
        <v/>
      </c>
    </row>
    <row r="72" spans="1:30" ht="14.1" customHeight="1" x14ac:dyDescent="0.2">
      <c r="A72" s="8">
        <v>6</v>
      </c>
      <c r="B72" s="20"/>
      <c r="E72" s="47" t="s">
        <v>106</v>
      </c>
      <c r="F72" s="248" t="str">
        <f t="shared" ref="F72:F88" si="16">IF(Q73="","",Q73)</f>
        <v/>
      </c>
      <c r="G72" s="249" t="str">
        <f t="shared" ref="G72:G88" si="17">IF(R73="","",R73)</f>
        <v/>
      </c>
      <c r="H72" s="249" t="str">
        <f t="shared" ref="H72:H88" si="18">IF(S73="","",S73)</f>
        <v/>
      </c>
      <c r="I72" s="249" t="str">
        <f t="shared" ref="I72:I88" si="19">IF(T73="","",T73)</f>
        <v/>
      </c>
      <c r="J72" s="250" t="str">
        <f t="shared" ref="J72:J88" si="20">IF(U73="","",U73)</f>
        <v/>
      </c>
      <c r="M72" s="22"/>
      <c r="O72" s="23"/>
      <c r="P72" s="27" t="s">
        <v>343</v>
      </c>
      <c r="Q72" s="235" t="str">
        <f t="shared" ref="Q72:Q89" si="21">IF(Q92&lt;&gt;"",Q92,IF(AB43="","",AB43))</f>
        <v/>
      </c>
      <c r="R72" s="235" t="str">
        <f t="shared" ref="R72:R89" si="22">IF(R92&lt;&gt;"",R92,IF(AB62="","",AB62))</f>
        <v/>
      </c>
      <c r="S72" s="235" t="str">
        <f t="shared" ref="S72:S89" si="23">IF(S92&lt;&gt;"",S92,IF(AB81="","",AB81))</f>
        <v/>
      </c>
      <c r="T72" s="235" t="str">
        <f t="shared" ref="T72:T89" si="24">IF(T92&lt;&gt;"",T92,IF(AB100="","",AB100))</f>
        <v/>
      </c>
      <c r="U72" s="235" t="str">
        <f t="shared" ref="U72:U89" si="25">IF(U92&lt;&gt;"",U92,IF(AB119="","",AB119))</f>
        <v/>
      </c>
      <c r="Y72" s="24"/>
      <c r="AA72" s="27" t="s">
        <v>125</v>
      </c>
      <c r="AB72" s="38"/>
      <c r="AC72" s="39" t="str">
        <f t="shared" si="15"/>
        <v/>
      </c>
      <c r="AD72" s="46" t="str">
        <f t="shared" si="14"/>
        <v/>
      </c>
    </row>
    <row r="73" spans="1:30" ht="14.1" customHeight="1" x14ac:dyDescent="0.2">
      <c r="A73" s="8">
        <v>7</v>
      </c>
      <c r="B73" s="20"/>
      <c r="E73" s="47" t="s">
        <v>108</v>
      </c>
      <c r="F73" s="251" t="str">
        <f t="shared" si="16"/>
        <v/>
      </c>
      <c r="G73" s="252" t="str">
        <f t="shared" si="17"/>
        <v/>
      </c>
      <c r="H73" s="252" t="str">
        <f t="shared" si="18"/>
        <v/>
      </c>
      <c r="I73" s="252" t="str">
        <f t="shared" si="19"/>
        <v/>
      </c>
      <c r="J73" s="253" t="str">
        <f t="shared" si="20"/>
        <v/>
      </c>
      <c r="M73" s="22"/>
      <c r="O73" s="23"/>
      <c r="P73" s="27" t="s">
        <v>106</v>
      </c>
      <c r="Q73" s="235" t="str">
        <f t="shared" si="21"/>
        <v/>
      </c>
      <c r="R73" s="235" t="str">
        <f t="shared" si="22"/>
        <v/>
      </c>
      <c r="S73" s="235" t="str">
        <f t="shared" si="23"/>
        <v/>
      </c>
      <c r="T73" s="235" t="str">
        <f t="shared" si="24"/>
        <v/>
      </c>
      <c r="U73" s="235" t="str">
        <f t="shared" si="25"/>
        <v/>
      </c>
      <c r="Y73" s="24"/>
      <c r="AA73" s="27" t="s">
        <v>128</v>
      </c>
      <c r="AB73" s="38"/>
      <c r="AC73" s="39" t="str">
        <f t="shared" si="15"/>
        <v/>
      </c>
      <c r="AD73" s="46" t="str">
        <f t="shared" si="14"/>
        <v/>
      </c>
    </row>
    <row r="74" spans="1:30" ht="14.1" customHeight="1" x14ac:dyDescent="0.2">
      <c r="A74" s="8">
        <v>8</v>
      </c>
      <c r="B74" s="20"/>
      <c r="E74" s="47" t="s">
        <v>110</v>
      </c>
      <c r="F74" s="251" t="str">
        <f t="shared" si="16"/>
        <v/>
      </c>
      <c r="G74" s="252" t="str">
        <f t="shared" si="17"/>
        <v/>
      </c>
      <c r="H74" s="252" t="str">
        <f t="shared" si="18"/>
        <v/>
      </c>
      <c r="I74" s="252" t="str">
        <f t="shared" si="19"/>
        <v/>
      </c>
      <c r="J74" s="253" t="str">
        <f t="shared" si="20"/>
        <v/>
      </c>
      <c r="M74" s="22"/>
      <c r="O74" s="23"/>
      <c r="P74" s="27" t="s">
        <v>108</v>
      </c>
      <c r="Q74" s="236" t="str">
        <f t="shared" si="21"/>
        <v/>
      </c>
      <c r="R74" s="236" t="str">
        <f t="shared" si="22"/>
        <v/>
      </c>
      <c r="S74" s="236" t="str">
        <f t="shared" si="23"/>
        <v/>
      </c>
      <c r="T74" s="236" t="str">
        <f t="shared" si="24"/>
        <v/>
      </c>
      <c r="U74" s="236" t="str">
        <f t="shared" si="25"/>
        <v/>
      </c>
      <c r="Y74" s="24"/>
      <c r="AA74" s="27" t="s">
        <v>131</v>
      </c>
      <c r="AB74" s="38"/>
      <c r="AC74" s="39" t="str">
        <f t="shared" si="15"/>
        <v/>
      </c>
      <c r="AD74" s="46" t="str">
        <f t="shared" si="14"/>
        <v/>
      </c>
    </row>
    <row r="75" spans="1:30" ht="14.1" customHeight="1" x14ac:dyDescent="0.2">
      <c r="A75" s="8">
        <v>9</v>
      </c>
      <c r="B75" s="20"/>
      <c r="E75" s="47" t="s">
        <v>111</v>
      </c>
      <c r="F75" s="251" t="str">
        <f t="shared" si="16"/>
        <v/>
      </c>
      <c r="G75" s="252" t="str">
        <f t="shared" si="17"/>
        <v/>
      </c>
      <c r="H75" s="252" t="str">
        <f t="shared" si="18"/>
        <v/>
      </c>
      <c r="I75" s="252" t="str">
        <f t="shared" si="19"/>
        <v/>
      </c>
      <c r="J75" s="253" t="str">
        <f t="shared" si="20"/>
        <v/>
      </c>
      <c r="M75" s="22"/>
      <c r="O75" s="23"/>
      <c r="P75" s="27" t="s">
        <v>110</v>
      </c>
      <c r="Q75" s="235" t="str">
        <f t="shared" si="21"/>
        <v/>
      </c>
      <c r="R75" s="235" t="str">
        <f t="shared" si="22"/>
        <v/>
      </c>
      <c r="S75" s="235" t="str">
        <f t="shared" si="23"/>
        <v/>
      </c>
      <c r="T75" s="235" t="str">
        <f t="shared" si="24"/>
        <v/>
      </c>
      <c r="U75" s="235" t="str">
        <f t="shared" si="25"/>
        <v/>
      </c>
      <c r="Y75" s="24"/>
      <c r="AA75" s="27" t="s">
        <v>133</v>
      </c>
      <c r="AB75" s="38"/>
      <c r="AC75" s="39" t="str">
        <f t="shared" si="15"/>
        <v/>
      </c>
      <c r="AD75" s="46" t="str">
        <f t="shared" si="14"/>
        <v/>
      </c>
    </row>
    <row r="76" spans="1:30" ht="14.1" customHeight="1" x14ac:dyDescent="0.2">
      <c r="A76" s="8">
        <v>10</v>
      </c>
      <c r="B76" s="20"/>
      <c r="E76" s="47" t="s">
        <v>113</v>
      </c>
      <c r="F76" s="251" t="str">
        <f t="shared" si="16"/>
        <v/>
      </c>
      <c r="G76" s="252" t="str">
        <f t="shared" si="17"/>
        <v/>
      </c>
      <c r="H76" s="252" t="str">
        <f t="shared" si="18"/>
        <v/>
      </c>
      <c r="I76" s="252" t="str">
        <f t="shared" si="19"/>
        <v/>
      </c>
      <c r="J76" s="253" t="str">
        <f t="shared" si="20"/>
        <v/>
      </c>
      <c r="M76" s="22"/>
      <c r="O76" s="23"/>
      <c r="P76" s="27" t="s">
        <v>111</v>
      </c>
      <c r="Q76" s="235" t="str">
        <f t="shared" si="21"/>
        <v/>
      </c>
      <c r="R76" s="235" t="str">
        <f t="shared" si="22"/>
        <v/>
      </c>
      <c r="S76" s="235" t="str">
        <f t="shared" si="23"/>
        <v/>
      </c>
      <c r="T76" s="235" t="str">
        <f t="shared" si="24"/>
        <v/>
      </c>
      <c r="U76" s="235" t="str">
        <f t="shared" si="25"/>
        <v/>
      </c>
      <c r="Y76" s="24"/>
      <c r="AA76" s="27" t="s">
        <v>136</v>
      </c>
      <c r="AB76" s="38"/>
      <c r="AC76" s="39" t="str">
        <f t="shared" si="15"/>
        <v/>
      </c>
      <c r="AD76" s="46" t="str">
        <f t="shared" si="14"/>
        <v/>
      </c>
    </row>
    <row r="77" spans="1:30" ht="14.1" customHeight="1" x14ac:dyDescent="0.2">
      <c r="A77" s="8">
        <v>11</v>
      </c>
      <c r="B77" s="20"/>
      <c r="E77" s="47" t="s">
        <v>115</v>
      </c>
      <c r="F77" s="251" t="str">
        <f t="shared" si="16"/>
        <v/>
      </c>
      <c r="G77" s="252" t="str">
        <f t="shared" si="17"/>
        <v/>
      </c>
      <c r="H77" s="252" t="str">
        <f t="shared" si="18"/>
        <v/>
      </c>
      <c r="I77" s="252" t="str">
        <f t="shared" si="19"/>
        <v/>
      </c>
      <c r="J77" s="253" t="str">
        <f t="shared" si="20"/>
        <v/>
      </c>
      <c r="M77" s="22"/>
      <c r="O77" s="23"/>
      <c r="P77" s="27" t="s">
        <v>113</v>
      </c>
      <c r="Q77" s="235" t="str">
        <f t="shared" si="21"/>
        <v/>
      </c>
      <c r="R77" s="235" t="str">
        <f t="shared" si="22"/>
        <v/>
      </c>
      <c r="S77" s="235" t="str">
        <f t="shared" si="23"/>
        <v/>
      </c>
      <c r="T77" s="235" t="str">
        <f t="shared" si="24"/>
        <v/>
      </c>
      <c r="U77" s="235" t="str">
        <f t="shared" si="25"/>
        <v/>
      </c>
      <c r="Y77" s="24"/>
      <c r="AA77" s="27" t="s">
        <v>138</v>
      </c>
      <c r="AB77" s="38"/>
      <c r="AC77" s="39" t="str">
        <f t="shared" si="15"/>
        <v/>
      </c>
      <c r="AD77" s="46" t="str">
        <f t="shared" si="14"/>
        <v/>
      </c>
    </row>
    <row r="78" spans="1:30" ht="14.1" customHeight="1" x14ac:dyDescent="0.2">
      <c r="A78" s="8">
        <v>12</v>
      </c>
      <c r="B78" s="20"/>
      <c r="E78" s="47" t="s">
        <v>117</v>
      </c>
      <c r="F78" s="251" t="str">
        <f t="shared" si="16"/>
        <v/>
      </c>
      <c r="G78" s="252" t="str">
        <f t="shared" si="17"/>
        <v/>
      </c>
      <c r="H78" s="252" t="str">
        <f t="shared" si="18"/>
        <v/>
      </c>
      <c r="I78" s="252" t="str">
        <f t="shared" si="19"/>
        <v/>
      </c>
      <c r="J78" s="253" t="str">
        <f t="shared" si="20"/>
        <v/>
      </c>
      <c r="M78" s="22"/>
      <c r="O78" s="23"/>
      <c r="P78" s="27" t="s">
        <v>115</v>
      </c>
      <c r="Q78" s="235" t="str">
        <f t="shared" si="21"/>
        <v/>
      </c>
      <c r="R78" s="235" t="str">
        <f t="shared" si="22"/>
        <v/>
      </c>
      <c r="S78" s="235" t="str">
        <f t="shared" si="23"/>
        <v/>
      </c>
      <c r="T78" s="235" t="str">
        <f t="shared" si="24"/>
        <v/>
      </c>
      <c r="U78" s="235" t="str">
        <f t="shared" si="25"/>
        <v/>
      </c>
      <c r="Y78" s="24"/>
      <c r="AA78" s="27" t="s">
        <v>141</v>
      </c>
      <c r="AB78" s="38"/>
      <c r="AC78" s="39" t="str">
        <f t="shared" si="15"/>
        <v/>
      </c>
      <c r="AD78" s="46" t="str">
        <f t="shared" si="14"/>
        <v/>
      </c>
    </row>
    <row r="79" spans="1:30" ht="14.1" customHeight="1" x14ac:dyDescent="0.2">
      <c r="A79" s="8">
        <v>13</v>
      </c>
      <c r="B79" s="20"/>
      <c r="E79" s="47" t="s">
        <v>119</v>
      </c>
      <c r="F79" s="251" t="str">
        <f t="shared" si="16"/>
        <v/>
      </c>
      <c r="G79" s="252" t="str">
        <f t="shared" si="17"/>
        <v/>
      </c>
      <c r="H79" s="252" t="str">
        <f t="shared" si="18"/>
        <v/>
      </c>
      <c r="I79" s="252" t="str">
        <f t="shared" si="19"/>
        <v/>
      </c>
      <c r="J79" s="253" t="str">
        <f t="shared" si="20"/>
        <v/>
      </c>
      <c r="M79" s="22"/>
      <c r="O79" s="23"/>
      <c r="P79" s="27" t="s">
        <v>117</v>
      </c>
      <c r="Q79" s="235" t="str">
        <f t="shared" si="21"/>
        <v/>
      </c>
      <c r="R79" s="235" t="str">
        <f t="shared" si="22"/>
        <v/>
      </c>
      <c r="S79" s="235" t="str">
        <f t="shared" si="23"/>
        <v/>
      </c>
      <c r="T79" s="235" t="str">
        <f t="shared" si="24"/>
        <v/>
      </c>
      <c r="U79" s="235" t="str">
        <f t="shared" si="25"/>
        <v/>
      </c>
      <c r="Y79" s="24"/>
      <c r="AA79" s="27" t="s">
        <v>142</v>
      </c>
      <c r="AB79" s="38"/>
      <c r="AC79" s="39" t="str">
        <f t="shared" si="15"/>
        <v/>
      </c>
      <c r="AD79" s="46" t="str">
        <f t="shared" si="14"/>
        <v/>
      </c>
    </row>
    <row r="80" spans="1:30" ht="14.1" customHeight="1" x14ac:dyDescent="0.2">
      <c r="A80" s="8">
        <v>14</v>
      </c>
      <c r="B80" s="20"/>
      <c r="E80" s="47" t="s">
        <v>122</v>
      </c>
      <c r="F80" s="251" t="str">
        <f t="shared" si="16"/>
        <v/>
      </c>
      <c r="G80" s="252" t="str">
        <f t="shared" si="17"/>
        <v/>
      </c>
      <c r="H80" s="252" t="str">
        <f t="shared" si="18"/>
        <v/>
      </c>
      <c r="I80" s="252" t="str">
        <f t="shared" si="19"/>
        <v/>
      </c>
      <c r="J80" s="253" t="str">
        <f t="shared" si="20"/>
        <v/>
      </c>
      <c r="M80" s="22"/>
      <c r="O80" s="23"/>
      <c r="P80" s="27" t="s">
        <v>119</v>
      </c>
      <c r="Q80" s="235" t="str">
        <f t="shared" si="21"/>
        <v/>
      </c>
      <c r="R80" s="235" t="str">
        <f t="shared" si="22"/>
        <v/>
      </c>
      <c r="S80" s="235" t="str">
        <f t="shared" si="23"/>
        <v/>
      </c>
      <c r="T80" s="235" t="str">
        <f t="shared" si="24"/>
        <v/>
      </c>
      <c r="U80" s="235" t="str">
        <f t="shared" si="25"/>
        <v/>
      </c>
      <c r="Y80" s="24"/>
      <c r="AA80" s="35" t="s">
        <v>150</v>
      </c>
      <c r="AB80" s="19"/>
      <c r="AC80" s="19"/>
      <c r="AD80" s="19"/>
    </row>
    <row r="81" spans="1:30" ht="14.1" customHeight="1" x14ac:dyDescent="0.2">
      <c r="A81" s="8">
        <v>15</v>
      </c>
      <c r="B81" s="20"/>
      <c r="E81" s="47" t="s">
        <v>125</v>
      </c>
      <c r="F81" s="251" t="str">
        <f t="shared" si="16"/>
        <v/>
      </c>
      <c r="G81" s="252" t="str">
        <f t="shared" si="17"/>
        <v/>
      </c>
      <c r="H81" s="252" t="str">
        <f t="shared" si="18"/>
        <v/>
      </c>
      <c r="I81" s="252" t="str">
        <f t="shared" si="19"/>
        <v/>
      </c>
      <c r="J81" s="253" t="str">
        <f t="shared" si="20"/>
        <v/>
      </c>
      <c r="M81" s="22"/>
      <c r="O81" s="23"/>
      <c r="P81" s="27" t="s">
        <v>122</v>
      </c>
      <c r="Q81" s="235" t="str">
        <f t="shared" si="21"/>
        <v/>
      </c>
      <c r="R81" s="235" t="str">
        <f t="shared" si="22"/>
        <v/>
      </c>
      <c r="S81" s="235" t="str">
        <f t="shared" si="23"/>
        <v/>
      </c>
      <c r="T81" s="235" t="str">
        <f t="shared" si="24"/>
        <v/>
      </c>
      <c r="U81" s="235" t="str">
        <f t="shared" si="25"/>
        <v/>
      </c>
      <c r="Y81" s="24"/>
      <c r="AA81" s="27" t="s">
        <v>343</v>
      </c>
      <c r="AB81" s="38"/>
      <c r="AC81" s="39" t="str">
        <f t="shared" ref="AC81" si="26">IF(AB81&lt;&gt;AD81,"Change","")</f>
        <v/>
      </c>
      <c r="AD81" s="46" t="str">
        <f t="shared" ref="AD81:AD98" si="27">IF(S72="","",S72)</f>
        <v/>
      </c>
    </row>
    <row r="82" spans="1:30" ht="14.1" customHeight="1" x14ac:dyDescent="0.2">
      <c r="A82" s="8">
        <v>16</v>
      </c>
      <c r="B82" s="20"/>
      <c r="E82" s="47" t="s">
        <v>128</v>
      </c>
      <c r="F82" s="251" t="str">
        <f t="shared" si="16"/>
        <v/>
      </c>
      <c r="G82" s="252" t="str">
        <f t="shared" si="17"/>
        <v/>
      </c>
      <c r="H82" s="252" t="str">
        <f t="shared" si="18"/>
        <v/>
      </c>
      <c r="I82" s="252" t="str">
        <f t="shared" si="19"/>
        <v/>
      </c>
      <c r="J82" s="253" t="str">
        <f t="shared" si="20"/>
        <v/>
      </c>
      <c r="M82" s="22"/>
      <c r="O82" s="23"/>
      <c r="P82" s="27" t="s">
        <v>125</v>
      </c>
      <c r="Q82" s="235" t="str">
        <f t="shared" si="21"/>
        <v/>
      </c>
      <c r="R82" s="235" t="str">
        <f t="shared" si="22"/>
        <v/>
      </c>
      <c r="S82" s="235" t="str">
        <f t="shared" si="23"/>
        <v/>
      </c>
      <c r="T82" s="235" t="str">
        <f t="shared" si="24"/>
        <v/>
      </c>
      <c r="U82" s="235" t="str">
        <f t="shared" si="25"/>
        <v/>
      </c>
      <c r="Y82" s="24"/>
      <c r="AA82" s="27" t="s">
        <v>106</v>
      </c>
      <c r="AB82" s="38"/>
      <c r="AC82" s="39" t="str">
        <f t="shared" ref="AC82:AC98" si="28">IF(AB82&lt;&gt;AD82,"Change","")</f>
        <v/>
      </c>
      <c r="AD82" s="46" t="str">
        <f t="shared" si="27"/>
        <v/>
      </c>
    </row>
    <row r="83" spans="1:30" ht="14.1" customHeight="1" x14ac:dyDescent="0.2">
      <c r="A83" s="8">
        <v>17</v>
      </c>
      <c r="B83" s="20"/>
      <c r="E83" s="47" t="s">
        <v>131</v>
      </c>
      <c r="F83" s="251" t="str">
        <f t="shared" si="16"/>
        <v/>
      </c>
      <c r="G83" s="252" t="str">
        <f t="shared" si="17"/>
        <v/>
      </c>
      <c r="H83" s="252" t="str">
        <f t="shared" si="18"/>
        <v/>
      </c>
      <c r="I83" s="252" t="str">
        <f t="shared" si="19"/>
        <v/>
      </c>
      <c r="J83" s="253" t="str">
        <f t="shared" si="20"/>
        <v/>
      </c>
      <c r="M83" s="22"/>
      <c r="O83" s="23"/>
      <c r="P83" s="27" t="s">
        <v>128</v>
      </c>
      <c r="Q83" s="235" t="str">
        <f t="shared" si="21"/>
        <v/>
      </c>
      <c r="R83" s="235" t="str">
        <f t="shared" si="22"/>
        <v/>
      </c>
      <c r="S83" s="235" t="str">
        <f t="shared" si="23"/>
        <v/>
      </c>
      <c r="T83" s="235" t="str">
        <f t="shared" si="24"/>
        <v/>
      </c>
      <c r="U83" s="235" t="str">
        <f t="shared" si="25"/>
        <v/>
      </c>
      <c r="Y83" s="24"/>
      <c r="AA83" s="27" t="s">
        <v>108</v>
      </c>
      <c r="AB83" s="38"/>
      <c r="AC83" s="39" t="str">
        <f t="shared" si="28"/>
        <v/>
      </c>
      <c r="AD83" s="46" t="str">
        <f t="shared" si="27"/>
        <v/>
      </c>
    </row>
    <row r="84" spans="1:30" ht="14.1" customHeight="1" x14ac:dyDescent="0.2">
      <c r="A84" s="8">
        <v>18</v>
      </c>
      <c r="B84" s="20"/>
      <c r="E84" s="47" t="s">
        <v>133</v>
      </c>
      <c r="F84" s="251" t="str">
        <f t="shared" si="16"/>
        <v/>
      </c>
      <c r="G84" s="252" t="str">
        <f t="shared" si="17"/>
        <v/>
      </c>
      <c r="H84" s="252" t="str">
        <f t="shared" si="18"/>
        <v/>
      </c>
      <c r="I84" s="252" t="str">
        <f t="shared" si="19"/>
        <v/>
      </c>
      <c r="J84" s="253" t="str">
        <f t="shared" si="20"/>
        <v/>
      </c>
      <c r="M84" s="22"/>
      <c r="O84" s="23"/>
      <c r="P84" s="27" t="s">
        <v>131</v>
      </c>
      <c r="Q84" s="235" t="str">
        <f t="shared" si="21"/>
        <v/>
      </c>
      <c r="R84" s="235" t="str">
        <f t="shared" si="22"/>
        <v/>
      </c>
      <c r="S84" s="235" t="str">
        <f t="shared" si="23"/>
        <v/>
      </c>
      <c r="T84" s="235" t="str">
        <f t="shared" si="24"/>
        <v/>
      </c>
      <c r="U84" s="235" t="str">
        <f t="shared" si="25"/>
        <v/>
      </c>
      <c r="Y84" s="24"/>
      <c r="AA84" s="27" t="s">
        <v>110</v>
      </c>
      <c r="AB84" s="38"/>
      <c r="AC84" s="39" t="str">
        <f t="shared" si="28"/>
        <v/>
      </c>
      <c r="AD84" s="46" t="str">
        <f t="shared" si="27"/>
        <v/>
      </c>
    </row>
    <row r="85" spans="1:30" ht="14.1" customHeight="1" x14ac:dyDescent="0.2">
      <c r="A85" s="8">
        <v>19</v>
      </c>
      <c r="B85" s="20"/>
      <c r="E85" s="47" t="s">
        <v>136</v>
      </c>
      <c r="F85" s="251" t="str">
        <f t="shared" si="16"/>
        <v/>
      </c>
      <c r="G85" s="252" t="str">
        <f t="shared" si="17"/>
        <v/>
      </c>
      <c r="H85" s="252" t="str">
        <f t="shared" si="18"/>
        <v/>
      </c>
      <c r="I85" s="252" t="str">
        <f t="shared" si="19"/>
        <v/>
      </c>
      <c r="J85" s="253" t="str">
        <f t="shared" si="20"/>
        <v/>
      </c>
      <c r="M85" s="22"/>
      <c r="O85" s="23"/>
      <c r="P85" s="27" t="s">
        <v>133</v>
      </c>
      <c r="Q85" s="235" t="str">
        <f t="shared" si="21"/>
        <v/>
      </c>
      <c r="R85" s="235" t="str">
        <f t="shared" si="22"/>
        <v/>
      </c>
      <c r="S85" s="235" t="str">
        <f t="shared" si="23"/>
        <v/>
      </c>
      <c r="T85" s="235" t="str">
        <f t="shared" si="24"/>
        <v/>
      </c>
      <c r="U85" s="235" t="str">
        <f t="shared" si="25"/>
        <v/>
      </c>
      <c r="Y85" s="24"/>
      <c r="AA85" s="27" t="s">
        <v>111</v>
      </c>
      <c r="AB85" s="38"/>
      <c r="AC85" s="39" t="str">
        <f t="shared" si="28"/>
        <v/>
      </c>
      <c r="AD85" s="46" t="str">
        <f t="shared" si="27"/>
        <v/>
      </c>
    </row>
    <row r="86" spans="1:30" ht="14.1" customHeight="1" x14ac:dyDescent="0.2">
      <c r="A86" s="8">
        <v>20</v>
      </c>
      <c r="B86" s="20"/>
      <c r="E86" s="47" t="s">
        <v>138</v>
      </c>
      <c r="F86" s="251" t="str">
        <f t="shared" si="16"/>
        <v/>
      </c>
      <c r="G86" s="252" t="str">
        <f t="shared" si="17"/>
        <v/>
      </c>
      <c r="H86" s="252" t="str">
        <f t="shared" si="18"/>
        <v/>
      </c>
      <c r="I86" s="252" t="str">
        <f t="shared" si="19"/>
        <v/>
      </c>
      <c r="J86" s="253" t="str">
        <f t="shared" si="20"/>
        <v/>
      </c>
      <c r="M86" s="22"/>
      <c r="O86" s="23"/>
      <c r="P86" s="27" t="s">
        <v>136</v>
      </c>
      <c r="Q86" s="235" t="str">
        <f t="shared" si="21"/>
        <v/>
      </c>
      <c r="R86" s="235" t="str">
        <f t="shared" si="22"/>
        <v/>
      </c>
      <c r="S86" s="235" t="str">
        <f t="shared" si="23"/>
        <v/>
      </c>
      <c r="T86" s="235" t="str">
        <f t="shared" si="24"/>
        <v/>
      </c>
      <c r="U86" s="235" t="str">
        <f t="shared" si="25"/>
        <v/>
      </c>
      <c r="Y86" s="24"/>
      <c r="AA86" s="27" t="s">
        <v>113</v>
      </c>
      <c r="AB86" s="38"/>
      <c r="AC86" s="39" t="str">
        <f t="shared" si="28"/>
        <v/>
      </c>
      <c r="AD86" s="46" t="str">
        <f t="shared" si="27"/>
        <v/>
      </c>
    </row>
    <row r="87" spans="1:30" ht="14.1" customHeight="1" x14ac:dyDescent="0.2">
      <c r="A87" s="8">
        <v>21</v>
      </c>
      <c r="B87" s="20"/>
      <c r="E87" s="47" t="s">
        <v>141</v>
      </c>
      <c r="F87" s="251" t="str">
        <f t="shared" si="16"/>
        <v/>
      </c>
      <c r="G87" s="252" t="str">
        <f t="shared" si="17"/>
        <v/>
      </c>
      <c r="H87" s="252" t="str">
        <f t="shared" si="18"/>
        <v/>
      </c>
      <c r="I87" s="252" t="str">
        <f t="shared" si="19"/>
        <v/>
      </c>
      <c r="J87" s="253" t="str">
        <f t="shared" si="20"/>
        <v/>
      </c>
      <c r="M87" s="22"/>
      <c r="O87" s="23"/>
      <c r="P87" s="27" t="s">
        <v>138</v>
      </c>
      <c r="Q87" s="235" t="str">
        <f t="shared" si="21"/>
        <v/>
      </c>
      <c r="R87" s="235" t="str">
        <f t="shared" si="22"/>
        <v/>
      </c>
      <c r="S87" s="235" t="str">
        <f t="shared" si="23"/>
        <v/>
      </c>
      <c r="T87" s="235" t="str">
        <f t="shared" si="24"/>
        <v/>
      </c>
      <c r="U87" s="235" t="str">
        <f t="shared" si="25"/>
        <v/>
      </c>
      <c r="Y87" s="24"/>
      <c r="AA87" s="27" t="s">
        <v>115</v>
      </c>
      <c r="AB87" s="38"/>
      <c r="AC87" s="39" t="str">
        <f t="shared" si="28"/>
        <v/>
      </c>
      <c r="AD87" s="46" t="str">
        <f t="shared" si="27"/>
        <v/>
      </c>
    </row>
    <row r="88" spans="1:30" ht="14.1" customHeight="1" thickBot="1" x14ac:dyDescent="0.25">
      <c r="A88" s="8">
        <v>22</v>
      </c>
      <c r="B88" s="20"/>
      <c r="E88" s="47" t="s">
        <v>142</v>
      </c>
      <c r="F88" s="254" t="str">
        <f t="shared" si="16"/>
        <v/>
      </c>
      <c r="G88" s="255" t="str">
        <f t="shared" si="17"/>
        <v/>
      </c>
      <c r="H88" s="255" t="str">
        <f t="shared" si="18"/>
        <v/>
      </c>
      <c r="I88" s="255" t="str">
        <f t="shared" si="19"/>
        <v/>
      </c>
      <c r="J88" s="256" t="str">
        <f t="shared" si="20"/>
        <v/>
      </c>
      <c r="M88" s="22"/>
      <c r="O88" s="23"/>
      <c r="P88" s="27" t="s">
        <v>141</v>
      </c>
      <c r="Q88" s="235" t="str">
        <f t="shared" si="21"/>
        <v/>
      </c>
      <c r="R88" s="235" t="str">
        <f t="shared" si="22"/>
        <v/>
      </c>
      <c r="S88" s="235" t="str">
        <f t="shared" si="23"/>
        <v/>
      </c>
      <c r="T88" s="235" t="str">
        <f t="shared" si="24"/>
        <v/>
      </c>
      <c r="U88" s="235" t="str">
        <f t="shared" si="25"/>
        <v/>
      </c>
      <c r="Y88" s="24"/>
      <c r="AA88" s="27" t="s">
        <v>117</v>
      </c>
      <c r="AB88" s="38"/>
      <c r="AC88" s="39" t="str">
        <f t="shared" si="28"/>
        <v/>
      </c>
      <c r="AD88" s="46" t="str">
        <f t="shared" si="27"/>
        <v/>
      </c>
    </row>
    <row r="89" spans="1:30" ht="14.1" customHeight="1" thickBot="1" x14ac:dyDescent="0.25">
      <c r="A89" s="8">
        <v>23</v>
      </c>
      <c r="B89" s="85"/>
      <c r="C89" s="33"/>
      <c r="D89" s="33"/>
      <c r="E89" s="33"/>
      <c r="F89" s="33"/>
      <c r="G89" s="33"/>
      <c r="H89" s="33"/>
      <c r="I89" s="33"/>
      <c r="J89" s="33"/>
      <c r="K89" s="33"/>
      <c r="L89" s="33"/>
      <c r="M89" s="86"/>
      <c r="O89" s="23"/>
      <c r="P89" s="27" t="s">
        <v>142</v>
      </c>
      <c r="Q89" s="235" t="str">
        <f t="shared" si="21"/>
        <v/>
      </c>
      <c r="R89" s="235" t="str">
        <f t="shared" si="22"/>
        <v/>
      </c>
      <c r="S89" s="235" t="str">
        <f t="shared" si="23"/>
        <v/>
      </c>
      <c r="T89" s="235" t="str">
        <f t="shared" si="24"/>
        <v/>
      </c>
      <c r="U89" s="235" t="str">
        <f t="shared" si="25"/>
        <v/>
      </c>
      <c r="Y89" s="24"/>
      <c r="AA89" s="27" t="s">
        <v>119</v>
      </c>
      <c r="AB89" s="38"/>
      <c r="AC89" s="39" t="str">
        <f t="shared" si="28"/>
        <v/>
      </c>
      <c r="AD89" s="46" t="str">
        <f t="shared" si="27"/>
        <v/>
      </c>
    </row>
    <row r="90" spans="1:30" ht="14.1" customHeight="1" x14ac:dyDescent="0.2">
      <c r="A90" s="8">
        <v>24</v>
      </c>
      <c r="B90" s="20"/>
      <c r="C90" s="87" t="s">
        <v>151</v>
      </c>
      <c r="M90" s="22"/>
      <c r="O90" s="23"/>
      <c r="P90" s="52"/>
      <c r="Q90" s="297" t="s">
        <v>145</v>
      </c>
      <c r="R90" s="297"/>
      <c r="S90" s="297"/>
      <c r="T90" s="297" t="s">
        <v>146</v>
      </c>
      <c r="U90" s="297"/>
      <c r="Y90" s="24"/>
      <c r="AA90" s="27" t="s">
        <v>122</v>
      </c>
      <c r="AB90" s="38"/>
      <c r="AC90" s="39" t="str">
        <f t="shared" si="28"/>
        <v/>
      </c>
      <c r="AD90" s="46" t="str">
        <f t="shared" si="27"/>
        <v/>
      </c>
    </row>
    <row r="91" spans="1:30" ht="14.1" customHeight="1" x14ac:dyDescent="0.2">
      <c r="A91" s="8">
        <v>25</v>
      </c>
      <c r="B91" s="20"/>
      <c r="C91" s="47" t="s">
        <v>332</v>
      </c>
      <c r="D91" s="164" t="str">
        <f>IF(P116="","",P116)</f>
        <v>Piranha</v>
      </c>
      <c r="G91" s="258" t="s">
        <v>335</v>
      </c>
      <c r="H91" s="267" t="str">
        <f>IF(S116="","",S116)</f>
        <v/>
      </c>
      <c r="M91" s="22"/>
      <c r="O91" s="23"/>
      <c r="Q91" s="273" t="s">
        <v>147</v>
      </c>
      <c r="R91" s="273" t="s">
        <v>148</v>
      </c>
      <c r="S91" s="273" t="s">
        <v>149</v>
      </c>
      <c r="T91" s="273" t="s">
        <v>147</v>
      </c>
      <c r="U91" s="273" t="s">
        <v>149</v>
      </c>
      <c r="Y91" s="24"/>
      <c r="AA91" s="27" t="s">
        <v>125</v>
      </c>
      <c r="AB91" s="38"/>
      <c r="AC91" s="39" t="str">
        <f t="shared" si="28"/>
        <v/>
      </c>
      <c r="AD91" s="46" t="str">
        <f t="shared" si="27"/>
        <v/>
      </c>
    </row>
    <row r="92" spans="1:30" ht="14.1" customHeight="1" x14ac:dyDescent="0.2">
      <c r="A92" s="8">
        <v>26</v>
      </c>
      <c r="B92" s="20"/>
      <c r="C92" s="47" t="s">
        <v>334</v>
      </c>
      <c r="D92" s="266" t="str">
        <f>IF(P117="","",P117)</f>
        <v/>
      </c>
      <c r="G92" s="258" t="s">
        <v>336</v>
      </c>
      <c r="H92" s="267" t="str">
        <f>IF(S117="","",S117)</f>
        <v/>
      </c>
      <c r="M92" s="22"/>
      <c r="O92" s="23"/>
      <c r="P92" s="27" t="s">
        <v>343</v>
      </c>
      <c r="Q92" s="237"/>
      <c r="R92" s="237"/>
      <c r="S92" s="237"/>
      <c r="T92" s="237"/>
      <c r="U92" s="237"/>
      <c r="Y92" s="24"/>
      <c r="AA92" s="27" t="s">
        <v>128</v>
      </c>
      <c r="AB92" s="38"/>
      <c r="AC92" s="39" t="str">
        <f t="shared" si="28"/>
        <v/>
      </c>
      <c r="AD92" s="46" t="str">
        <f t="shared" si="27"/>
        <v/>
      </c>
    </row>
    <row r="93" spans="1:30" ht="14.1" customHeight="1" thickBot="1" x14ac:dyDescent="0.25">
      <c r="A93" s="8">
        <v>27</v>
      </c>
      <c r="B93" s="20"/>
      <c r="M93" s="22"/>
      <c r="O93" s="23"/>
      <c r="P93" s="27" t="s">
        <v>106</v>
      </c>
      <c r="Q93" s="237"/>
      <c r="R93" s="237"/>
      <c r="S93" s="237"/>
      <c r="T93" s="237"/>
      <c r="U93" s="237"/>
      <c r="Y93" s="24"/>
      <c r="AA93" s="27" t="s">
        <v>131</v>
      </c>
      <c r="AB93" s="38"/>
      <c r="AC93" s="39" t="str">
        <f t="shared" si="28"/>
        <v/>
      </c>
      <c r="AD93" s="46" t="str">
        <f t="shared" si="27"/>
        <v/>
      </c>
    </row>
    <row r="94" spans="1:30" ht="14.1" customHeight="1" x14ac:dyDescent="0.2">
      <c r="A94" s="8">
        <v>28</v>
      </c>
      <c r="B94" s="20"/>
      <c r="E94" s="68"/>
      <c r="F94" s="299" t="s">
        <v>145</v>
      </c>
      <c r="G94" s="299"/>
      <c r="H94" s="299"/>
      <c r="I94" s="300" t="s">
        <v>146</v>
      </c>
      <c r="J94" s="300"/>
      <c r="M94" s="22"/>
      <c r="O94" s="23"/>
      <c r="P94" s="27" t="s">
        <v>108</v>
      </c>
      <c r="Q94" s="238" t="str">
        <f t="shared" ref="Q94:S94" si="29">IF(OR(Q95="",Q97=""),"",Q95/Q97)</f>
        <v/>
      </c>
      <c r="R94" s="238" t="str">
        <f t="shared" si="29"/>
        <v/>
      </c>
      <c r="S94" s="238" t="str">
        <f t="shared" si="29"/>
        <v/>
      </c>
      <c r="T94" s="238" t="str">
        <f>IF(OR(T95="",T97=""),"",T95/T97)</f>
        <v/>
      </c>
      <c r="U94" s="238" t="str">
        <f>IF(OR(U95="",U97=""),"",U95/U97)</f>
        <v/>
      </c>
      <c r="Y94" s="24"/>
      <c r="AA94" s="27" t="s">
        <v>133</v>
      </c>
      <c r="AB94" s="38"/>
      <c r="AC94" s="39" t="str">
        <f t="shared" si="28"/>
        <v/>
      </c>
      <c r="AD94" s="46" t="str">
        <f t="shared" si="27"/>
        <v/>
      </c>
    </row>
    <row r="95" spans="1:30" ht="14.1" customHeight="1" thickBot="1" x14ac:dyDescent="0.25">
      <c r="A95" s="8">
        <v>29</v>
      </c>
      <c r="B95" s="20"/>
      <c r="E95" s="68"/>
      <c r="F95" s="88" t="s">
        <v>147</v>
      </c>
      <c r="G95" s="89" t="s">
        <v>148</v>
      </c>
      <c r="H95" s="90" t="s">
        <v>149</v>
      </c>
      <c r="I95" s="89" t="s">
        <v>147</v>
      </c>
      <c r="J95" s="90" t="s">
        <v>149</v>
      </c>
      <c r="K95" s="55" t="s">
        <v>152</v>
      </c>
      <c r="M95" s="22"/>
      <c r="O95" s="23"/>
      <c r="P95" s="27" t="s">
        <v>110</v>
      </c>
      <c r="Q95" s="237" t="str">
        <f t="shared" ref="Q95:S95" si="30">IF(OR(Q96="",Q105=""),"",Q96*Q105)</f>
        <v/>
      </c>
      <c r="R95" s="237" t="str">
        <f t="shared" si="30"/>
        <v/>
      </c>
      <c r="S95" s="237" t="str">
        <f t="shared" si="30"/>
        <v/>
      </c>
      <c r="T95" s="237" t="str">
        <f>IF(OR(T96="",T105=""),"",T96*T105)</f>
        <v/>
      </c>
      <c r="U95" s="237" t="str">
        <f>IF(OR(U96="",U105=""),"",U96*U105)</f>
        <v/>
      </c>
      <c r="Y95" s="24"/>
      <c r="AA95" s="27" t="s">
        <v>136</v>
      </c>
      <c r="AB95" s="38"/>
      <c r="AC95" s="39" t="str">
        <f t="shared" si="28"/>
        <v/>
      </c>
      <c r="AD95" s="46" t="str">
        <f t="shared" si="27"/>
        <v/>
      </c>
    </row>
    <row r="96" spans="1:30" ht="14.1" customHeight="1" thickBot="1" x14ac:dyDescent="0.25">
      <c r="A96" s="8">
        <v>30</v>
      </c>
      <c r="B96" s="20"/>
      <c r="D96" s="52"/>
      <c r="E96" s="47" t="s">
        <v>153</v>
      </c>
      <c r="F96" s="91" t="str">
        <f>IF(F88="","",F88)</f>
        <v/>
      </c>
      <c r="G96" s="92" t="str">
        <f>IF(G88="","",G88)</f>
        <v/>
      </c>
      <c r="H96" s="93" t="str">
        <f>IF(H88="","",H88)</f>
        <v/>
      </c>
      <c r="I96" s="92" t="str">
        <f>IF(I88="","",I88)</f>
        <v/>
      </c>
      <c r="J96" s="93" t="str">
        <f>IF(J88="","",J88)</f>
        <v/>
      </c>
      <c r="K96" s="14" t="s">
        <v>154</v>
      </c>
      <c r="M96" s="22"/>
      <c r="O96" s="23"/>
      <c r="P96" s="27" t="s">
        <v>111</v>
      </c>
      <c r="Q96" s="237"/>
      <c r="R96" s="237"/>
      <c r="S96" s="237"/>
      <c r="T96" s="237"/>
      <c r="U96" s="237"/>
      <c r="Y96" s="24"/>
      <c r="AA96" s="27" t="s">
        <v>138</v>
      </c>
      <c r="AB96" s="38"/>
      <c r="AC96" s="39" t="str">
        <f t="shared" si="28"/>
        <v/>
      </c>
      <c r="AD96" s="46" t="str">
        <f t="shared" si="27"/>
        <v/>
      </c>
    </row>
    <row r="97" spans="1:30" ht="14.1" customHeight="1" x14ac:dyDescent="0.2">
      <c r="A97" s="8">
        <v>31</v>
      </c>
      <c r="B97" s="20"/>
      <c r="D97" s="301" t="s">
        <v>155</v>
      </c>
      <c r="E97" s="302"/>
      <c r="F97" s="94" t="str">
        <f t="shared" ref="F97:J102" si="31">IF(Q122="","",Q122)</f>
        <v/>
      </c>
      <c r="G97" s="95" t="str">
        <f t="shared" si="31"/>
        <v/>
      </c>
      <c r="H97" s="96" t="str">
        <f t="shared" si="31"/>
        <v/>
      </c>
      <c r="I97" s="95" t="str">
        <f t="shared" si="31"/>
        <v/>
      </c>
      <c r="J97" s="96" t="str">
        <f t="shared" si="31"/>
        <v/>
      </c>
      <c r="K97" s="19"/>
      <c r="L97" s="97" t="s">
        <v>156</v>
      </c>
      <c r="M97" s="98" t="s">
        <v>19</v>
      </c>
      <c r="O97" s="23"/>
      <c r="P97" s="27" t="s">
        <v>113</v>
      </c>
      <c r="Q97" s="237"/>
      <c r="R97" s="237"/>
      <c r="S97" s="237"/>
      <c r="T97" s="237"/>
      <c r="U97" s="237"/>
      <c r="Y97" s="24"/>
      <c r="AA97" s="27" t="s">
        <v>141</v>
      </c>
      <c r="AB97" s="38"/>
      <c r="AC97" s="39" t="str">
        <f t="shared" si="28"/>
        <v/>
      </c>
      <c r="AD97" s="46" t="str">
        <f t="shared" si="27"/>
        <v/>
      </c>
    </row>
    <row r="98" spans="1:30" ht="14.1" customHeight="1" thickBot="1" x14ac:dyDescent="0.25">
      <c r="A98" s="8">
        <v>32</v>
      </c>
      <c r="B98" s="20"/>
      <c r="D98" s="301"/>
      <c r="E98" s="302"/>
      <c r="F98" s="99" t="str">
        <f t="shared" si="31"/>
        <v/>
      </c>
      <c r="G98" s="100" t="str">
        <f t="shared" si="31"/>
        <v/>
      </c>
      <c r="H98" s="101" t="str">
        <f t="shared" si="31"/>
        <v/>
      </c>
      <c r="I98" s="100" t="str">
        <f t="shared" si="31"/>
        <v/>
      </c>
      <c r="J98" s="101" t="str">
        <f t="shared" si="31"/>
        <v/>
      </c>
      <c r="K98" s="19"/>
      <c r="L98" s="102" t="s">
        <v>157</v>
      </c>
      <c r="M98" s="103" t="s">
        <v>157</v>
      </c>
      <c r="O98" s="23"/>
      <c r="P98" s="27" t="s">
        <v>115</v>
      </c>
      <c r="Q98" s="237"/>
      <c r="R98" s="237"/>
      <c r="S98" s="237"/>
      <c r="T98" s="237"/>
      <c r="U98" s="237"/>
      <c r="Y98" s="24"/>
      <c r="AA98" s="27" t="s">
        <v>142</v>
      </c>
      <c r="AB98" s="38"/>
      <c r="AC98" s="39" t="str">
        <f t="shared" si="28"/>
        <v/>
      </c>
      <c r="AD98" s="46" t="str">
        <f t="shared" si="27"/>
        <v/>
      </c>
    </row>
    <row r="99" spans="1:30" ht="14.1" customHeight="1" thickBot="1" x14ac:dyDescent="0.25">
      <c r="A99" s="8">
        <v>33</v>
      </c>
      <c r="B99" s="20"/>
      <c r="D99" s="301"/>
      <c r="E99" s="302"/>
      <c r="F99" s="104" t="str">
        <f t="shared" si="31"/>
        <v/>
      </c>
      <c r="G99" s="105" t="str">
        <f t="shared" si="31"/>
        <v/>
      </c>
      <c r="H99" s="106" t="str">
        <f t="shared" si="31"/>
        <v/>
      </c>
      <c r="I99" s="105" t="str">
        <f t="shared" si="31"/>
        <v/>
      </c>
      <c r="J99" s="106" t="str">
        <f t="shared" si="31"/>
        <v/>
      </c>
      <c r="K99" s="107" t="s">
        <v>104</v>
      </c>
      <c r="L99" s="108">
        <v>25</v>
      </c>
      <c r="M99" s="109">
        <v>30</v>
      </c>
      <c r="O99" s="23"/>
      <c r="P99" s="27" t="s">
        <v>117</v>
      </c>
      <c r="Q99" s="237"/>
      <c r="R99" s="237"/>
      <c r="S99" s="237"/>
      <c r="T99" s="237"/>
      <c r="U99" s="237"/>
      <c r="Y99" s="24"/>
      <c r="AA99" s="35" t="s">
        <v>158</v>
      </c>
    </row>
    <row r="100" spans="1:30" ht="14.1" customHeight="1" thickBot="1" x14ac:dyDescent="0.25">
      <c r="A100" s="8">
        <v>34</v>
      </c>
      <c r="B100" s="20"/>
      <c r="D100" s="52"/>
      <c r="E100" s="47" t="s">
        <v>159</v>
      </c>
      <c r="F100" s="110" t="str">
        <f t="shared" si="31"/>
        <v/>
      </c>
      <c r="G100" s="111" t="str">
        <f t="shared" si="31"/>
        <v/>
      </c>
      <c r="H100" s="112" t="str">
        <f t="shared" si="31"/>
        <v/>
      </c>
      <c r="I100" s="113" t="str">
        <f t="shared" si="31"/>
        <v/>
      </c>
      <c r="J100" s="114" t="str">
        <f t="shared" si="31"/>
        <v/>
      </c>
      <c r="K100" s="115" t="s">
        <v>160</v>
      </c>
      <c r="L100" s="116">
        <v>75</v>
      </c>
      <c r="M100" s="117">
        <v>80</v>
      </c>
      <c r="O100" s="23"/>
      <c r="P100" s="27" t="s">
        <v>119</v>
      </c>
      <c r="Q100" s="237"/>
      <c r="R100" s="237"/>
      <c r="S100" s="237"/>
      <c r="T100" s="237"/>
      <c r="U100" s="237"/>
      <c r="Y100" s="24"/>
      <c r="AA100" s="27" t="s">
        <v>343</v>
      </c>
      <c r="AB100" s="38"/>
      <c r="AC100" s="39" t="str">
        <f t="shared" ref="AC100" si="32">IF(AB100&lt;&gt;AD100,"Change","")</f>
        <v/>
      </c>
      <c r="AD100" s="46" t="str">
        <f t="shared" ref="AD100:AD117" si="33">IF(T72="","",T72)</f>
        <v/>
      </c>
    </row>
    <row r="101" spans="1:30" ht="14.1" customHeight="1" x14ac:dyDescent="0.2">
      <c r="A101" s="8">
        <v>35</v>
      </c>
      <c r="B101" s="20"/>
      <c r="D101" s="52"/>
      <c r="E101" s="47" t="s">
        <v>161</v>
      </c>
      <c r="F101" s="76" t="str">
        <f t="shared" si="31"/>
        <v/>
      </c>
      <c r="G101" s="77" t="str">
        <f t="shared" si="31"/>
        <v/>
      </c>
      <c r="H101" s="78" t="str">
        <f t="shared" si="31"/>
        <v/>
      </c>
      <c r="I101" s="77" t="str">
        <f t="shared" si="31"/>
        <v/>
      </c>
      <c r="J101" s="78" t="str">
        <f t="shared" si="31"/>
        <v/>
      </c>
      <c r="K101" s="115" t="s">
        <v>162</v>
      </c>
      <c r="L101" s="116">
        <v>15</v>
      </c>
      <c r="M101" s="117">
        <v>20</v>
      </c>
      <c r="O101" s="23"/>
      <c r="P101" s="27" t="s">
        <v>122</v>
      </c>
      <c r="Q101" s="237"/>
      <c r="R101" s="237"/>
      <c r="S101" s="237"/>
      <c r="T101" s="237"/>
      <c r="U101" s="237"/>
      <c r="Y101" s="24"/>
      <c r="AA101" s="27" t="s">
        <v>106</v>
      </c>
      <c r="AB101" s="38"/>
      <c r="AC101" s="39" t="str">
        <f t="shared" ref="AC101:AC117" si="34">IF(AB101&lt;&gt;AD101,"Change","")</f>
        <v/>
      </c>
      <c r="AD101" s="46" t="str">
        <f t="shared" si="33"/>
        <v/>
      </c>
    </row>
    <row r="102" spans="1:30" ht="14.1" customHeight="1" thickBot="1" x14ac:dyDescent="0.25">
      <c r="A102" s="8">
        <v>36</v>
      </c>
      <c r="B102" s="20"/>
      <c r="E102" s="47" t="s">
        <v>163</v>
      </c>
      <c r="F102" s="82" t="str">
        <f t="shared" si="31"/>
        <v/>
      </c>
      <c r="G102" s="83" t="str">
        <f t="shared" si="31"/>
        <v/>
      </c>
      <c r="H102" s="84" t="str">
        <f t="shared" si="31"/>
        <v/>
      </c>
      <c r="I102" s="83" t="str">
        <f t="shared" si="31"/>
        <v/>
      </c>
      <c r="J102" s="84" t="str">
        <f t="shared" si="31"/>
        <v/>
      </c>
      <c r="K102" s="115" t="s">
        <v>164</v>
      </c>
      <c r="L102" s="116">
        <v>7.5</v>
      </c>
      <c r="M102" s="117">
        <v>10</v>
      </c>
      <c r="O102" s="23"/>
      <c r="P102" s="27" t="s">
        <v>125</v>
      </c>
      <c r="Q102" s="237"/>
      <c r="R102" s="237"/>
      <c r="S102" s="237"/>
      <c r="T102" s="237"/>
      <c r="U102" s="237"/>
      <c r="Y102" s="24"/>
      <c r="AA102" s="27" t="s">
        <v>108</v>
      </c>
      <c r="AB102" s="38"/>
      <c r="AC102" s="39" t="str">
        <f t="shared" si="34"/>
        <v/>
      </c>
      <c r="AD102" s="46" t="str">
        <f t="shared" si="33"/>
        <v/>
      </c>
    </row>
    <row r="103" spans="1:30" ht="14.1" customHeight="1" thickBot="1" x14ac:dyDescent="0.25">
      <c r="A103" s="8">
        <v>37</v>
      </c>
      <c r="B103" s="20"/>
      <c r="E103" s="47" t="s">
        <v>165</v>
      </c>
      <c r="F103" s="118" t="str">
        <f t="shared" ref="F103:J106" si="35">IF(Q129="","",Q129)</f>
        <v/>
      </c>
      <c r="G103" s="119" t="str">
        <f t="shared" si="35"/>
        <v/>
      </c>
      <c r="H103" s="120" t="str">
        <f t="shared" si="35"/>
        <v/>
      </c>
      <c r="I103" s="119" t="str">
        <f t="shared" si="35"/>
        <v/>
      </c>
      <c r="J103" s="120" t="str">
        <f t="shared" si="35"/>
        <v/>
      </c>
      <c r="K103" s="121" t="s">
        <v>166</v>
      </c>
      <c r="L103" s="122">
        <v>35</v>
      </c>
      <c r="M103" s="123">
        <v>40</v>
      </c>
      <c r="O103" s="23"/>
      <c r="P103" s="27" t="s">
        <v>128</v>
      </c>
      <c r="Q103" s="237"/>
      <c r="R103" s="237"/>
      <c r="S103" s="237"/>
      <c r="T103" s="237"/>
      <c r="U103" s="237"/>
      <c r="Y103" s="24"/>
      <c r="AA103" s="27" t="s">
        <v>110</v>
      </c>
      <c r="AB103" s="38"/>
      <c r="AC103" s="39" t="str">
        <f t="shared" si="34"/>
        <v/>
      </c>
      <c r="AD103" s="46" t="str">
        <f t="shared" si="33"/>
        <v/>
      </c>
    </row>
    <row r="104" spans="1:30" ht="14.1" customHeight="1" thickBot="1" x14ac:dyDescent="0.25">
      <c r="A104" s="8">
        <v>38</v>
      </c>
      <c r="B104" s="20"/>
      <c r="E104" s="47" t="s">
        <v>167</v>
      </c>
      <c r="F104" s="124" t="str">
        <f t="shared" si="35"/>
        <v/>
      </c>
      <c r="G104" s="125" t="str">
        <f t="shared" si="35"/>
        <v/>
      </c>
      <c r="H104" s="126" t="str">
        <f t="shared" si="35"/>
        <v/>
      </c>
      <c r="I104" s="125" t="str">
        <f t="shared" si="35"/>
        <v/>
      </c>
      <c r="J104" s="126" t="str">
        <f t="shared" si="35"/>
        <v/>
      </c>
      <c r="M104" s="22"/>
      <c r="O104" s="23"/>
      <c r="P104" s="27" t="s">
        <v>131</v>
      </c>
      <c r="Q104" s="237" t="str">
        <f t="shared" ref="Q104:S104" si="36">IF(OR(Q102="",Q103="",Q105=""),"",(Q103*Q102)*Q105)</f>
        <v/>
      </c>
      <c r="R104" s="237" t="str">
        <f t="shared" si="36"/>
        <v/>
      </c>
      <c r="S104" s="237" t="str">
        <f t="shared" si="36"/>
        <v/>
      </c>
      <c r="T104" s="237" t="str">
        <f>IF(OR(T102="",T103="",T105=""),"",(T103*T102)*T105)</f>
        <v/>
      </c>
      <c r="U104" s="237" t="str">
        <f>IF(OR(U102="",U103="",U105=""),"",(U103*U102)*U105)</f>
        <v/>
      </c>
      <c r="Y104" s="24"/>
      <c r="AA104" s="27" t="s">
        <v>111</v>
      </c>
      <c r="AB104" s="38"/>
      <c r="AC104" s="39" t="str">
        <f t="shared" si="34"/>
        <v/>
      </c>
      <c r="AD104" s="46" t="str">
        <f t="shared" si="33"/>
        <v/>
      </c>
    </row>
    <row r="105" spans="1:30" ht="14.1" customHeight="1" thickBot="1" x14ac:dyDescent="0.25">
      <c r="A105" s="8">
        <v>39</v>
      </c>
      <c r="B105" s="20"/>
      <c r="C105" s="19"/>
      <c r="D105" s="19"/>
      <c r="E105" s="47" t="s">
        <v>168</v>
      </c>
      <c r="F105" s="91" t="str">
        <f t="shared" si="35"/>
        <v/>
      </c>
      <c r="G105" s="92" t="str">
        <f t="shared" si="35"/>
        <v/>
      </c>
      <c r="H105" s="93" t="str">
        <f t="shared" si="35"/>
        <v/>
      </c>
      <c r="I105" s="92" t="str">
        <f t="shared" si="35"/>
        <v/>
      </c>
      <c r="J105" s="93" t="str">
        <f t="shared" si="35"/>
        <v/>
      </c>
      <c r="M105" s="22"/>
      <c r="O105" s="23"/>
      <c r="P105" s="27" t="s">
        <v>133</v>
      </c>
      <c r="Q105" s="237"/>
      <c r="R105" s="237"/>
      <c r="S105" s="237"/>
      <c r="T105" s="237"/>
      <c r="U105" s="237"/>
      <c r="Y105" s="24"/>
      <c r="AA105" s="27" t="s">
        <v>113</v>
      </c>
      <c r="AB105" s="38"/>
      <c r="AC105" s="39" t="str">
        <f t="shared" si="34"/>
        <v/>
      </c>
      <c r="AD105" s="46" t="str">
        <f t="shared" si="33"/>
        <v/>
      </c>
    </row>
    <row r="106" spans="1:30" ht="14.1" customHeight="1" thickBot="1" x14ac:dyDescent="0.25">
      <c r="A106" s="8">
        <v>40</v>
      </c>
      <c r="B106" s="20"/>
      <c r="C106" s="19"/>
      <c r="D106" s="19"/>
      <c r="E106" s="47" t="s">
        <v>169</v>
      </c>
      <c r="F106" s="127" t="str">
        <f t="shared" si="35"/>
        <v/>
      </c>
      <c r="G106" s="128" t="str">
        <f t="shared" si="35"/>
        <v/>
      </c>
      <c r="H106" s="129" t="str">
        <f t="shared" si="35"/>
        <v/>
      </c>
      <c r="I106" s="128" t="str">
        <f t="shared" si="35"/>
        <v/>
      </c>
      <c r="J106" s="129" t="str">
        <f t="shared" si="35"/>
        <v/>
      </c>
      <c r="M106" s="22"/>
      <c r="O106" s="23"/>
      <c r="P106" s="27" t="s">
        <v>136</v>
      </c>
      <c r="Q106" s="237"/>
      <c r="R106" s="237"/>
      <c r="S106" s="237"/>
      <c r="T106" s="237"/>
      <c r="U106" s="237"/>
      <c r="Y106" s="24"/>
      <c r="AA106" s="27" t="s">
        <v>115</v>
      </c>
      <c r="AB106" s="38"/>
      <c r="AC106" s="39" t="str">
        <f t="shared" si="34"/>
        <v/>
      </c>
      <c r="AD106" s="46" t="str">
        <f t="shared" si="33"/>
        <v/>
      </c>
    </row>
    <row r="107" spans="1:30" ht="14.1" customHeight="1" x14ac:dyDescent="0.2">
      <c r="A107" s="8">
        <v>41</v>
      </c>
      <c r="B107" s="20"/>
      <c r="C107" s="19"/>
      <c r="D107" s="19"/>
      <c r="E107" s="35" t="str">
        <f>P134</f>
        <v>Criteria:</v>
      </c>
      <c r="F107" s="19" t="str">
        <f>Q134</f>
        <v>CTDI is within 5% of previous year.</v>
      </c>
      <c r="G107" s="19"/>
      <c r="H107" s="19"/>
      <c r="I107" s="19"/>
      <c r="J107" s="19"/>
      <c r="M107" s="22"/>
      <c r="O107" s="23"/>
      <c r="P107" s="27" t="s">
        <v>138</v>
      </c>
      <c r="Q107" s="237"/>
      <c r="R107" s="237"/>
      <c r="S107" s="237"/>
      <c r="T107" s="237"/>
      <c r="U107" s="237"/>
      <c r="Y107" s="24"/>
      <c r="AA107" s="27" t="s">
        <v>117</v>
      </c>
      <c r="AB107" s="38"/>
      <c r="AC107" s="39" t="str">
        <f t="shared" si="34"/>
        <v/>
      </c>
      <c r="AD107" s="46" t="str">
        <f t="shared" si="33"/>
        <v/>
      </c>
    </row>
    <row r="108" spans="1:30" ht="14.1" customHeight="1" x14ac:dyDescent="0.2">
      <c r="A108" s="8">
        <v>42</v>
      </c>
      <c r="B108" s="20"/>
      <c r="C108" s="19"/>
      <c r="D108" s="19"/>
      <c r="E108" s="19"/>
      <c r="F108" s="19" t="str">
        <f>Q135</f>
        <v>Measured CTDI is within 20% of indicated CTDI</v>
      </c>
      <c r="G108" s="19"/>
      <c r="H108" s="19"/>
      <c r="I108" s="19"/>
      <c r="J108" s="19"/>
      <c r="M108" s="22"/>
      <c r="O108" s="23"/>
      <c r="P108" s="27" t="s">
        <v>141</v>
      </c>
      <c r="Q108" s="237"/>
      <c r="R108" s="237"/>
      <c r="S108" s="237"/>
      <c r="T108" s="237"/>
      <c r="U108" s="237"/>
      <c r="Y108" s="24"/>
      <c r="AA108" s="27" t="s">
        <v>119</v>
      </c>
      <c r="AB108" s="38"/>
      <c r="AC108" s="39" t="str">
        <f t="shared" si="34"/>
        <v/>
      </c>
      <c r="AD108" s="46" t="str">
        <f t="shared" si="33"/>
        <v/>
      </c>
    </row>
    <row r="109" spans="1:30" ht="14.1" customHeight="1" x14ac:dyDescent="0.2">
      <c r="A109" s="8">
        <v>43</v>
      </c>
      <c r="B109" s="20"/>
      <c r="J109" s="19"/>
      <c r="M109" s="22"/>
      <c r="O109" s="23"/>
      <c r="P109" s="27" t="s">
        <v>142</v>
      </c>
      <c r="Q109" s="237"/>
      <c r="R109" s="237"/>
      <c r="S109" s="237"/>
      <c r="T109" s="237"/>
      <c r="U109" s="237"/>
      <c r="Y109" s="24"/>
      <c r="AA109" s="27" t="s">
        <v>122</v>
      </c>
      <c r="AB109" s="38"/>
      <c r="AC109" s="39" t="str">
        <f t="shared" si="34"/>
        <v/>
      </c>
      <c r="AD109" s="46" t="str">
        <f t="shared" si="33"/>
        <v/>
      </c>
    </row>
    <row r="110" spans="1:30" ht="14.1" customHeight="1" thickBot="1" x14ac:dyDescent="0.25">
      <c r="A110" s="8">
        <v>44</v>
      </c>
      <c r="B110" s="20"/>
      <c r="C110" s="130" t="s">
        <v>170</v>
      </c>
      <c r="J110" s="19"/>
      <c r="M110" s="22"/>
      <c r="O110" s="23"/>
      <c r="Y110" s="24"/>
      <c r="AA110" s="27" t="s">
        <v>125</v>
      </c>
      <c r="AB110" s="38"/>
      <c r="AC110" s="39" t="str">
        <f t="shared" si="34"/>
        <v/>
      </c>
      <c r="AD110" s="46" t="str">
        <f t="shared" si="33"/>
        <v/>
      </c>
    </row>
    <row r="111" spans="1:30" ht="14.1" customHeight="1" x14ac:dyDescent="0.2">
      <c r="A111" s="8">
        <v>45</v>
      </c>
      <c r="B111" s="20"/>
      <c r="D111" s="47" t="s">
        <v>171</v>
      </c>
      <c r="E111" s="76" t="str">
        <f t="shared" ref="E111:H114" si="37">IF(Q137="","",Q137)</f>
        <v/>
      </c>
      <c r="F111" s="77" t="str">
        <f t="shared" si="37"/>
        <v/>
      </c>
      <c r="G111" s="77" t="str">
        <f t="shared" si="37"/>
        <v/>
      </c>
      <c r="H111" s="78" t="str">
        <f t="shared" si="37"/>
        <v/>
      </c>
      <c r="J111" s="19"/>
      <c r="M111" s="22"/>
      <c r="O111" s="23"/>
      <c r="Y111" s="24"/>
      <c r="AA111" s="27" t="s">
        <v>128</v>
      </c>
      <c r="AB111" s="38"/>
      <c r="AC111" s="39" t="str">
        <f t="shared" si="34"/>
        <v/>
      </c>
      <c r="AD111" s="46" t="str">
        <f t="shared" si="33"/>
        <v/>
      </c>
    </row>
    <row r="112" spans="1:30" ht="14.1" customHeight="1" thickBot="1" x14ac:dyDescent="0.25">
      <c r="A112" s="8">
        <v>46</v>
      </c>
      <c r="B112" s="20"/>
      <c r="D112" s="47" t="s">
        <v>172</v>
      </c>
      <c r="E112" s="79" t="str">
        <f t="shared" si="37"/>
        <v/>
      </c>
      <c r="F112" s="80" t="str">
        <f t="shared" si="37"/>
        <v/>
      </c>
      <c r="G112" s="80" t="str">
        <f t="shared" si="37"/>
        <v/>
      </c>
      <c r="H112" s="81" t="str">
        <f t="shared" si="37"/>
        <v/>
      </c>
      <c r="J112" s="19"/>
      <c r="M112" s="22"/>
      <c r="O112" s="32"/>
      <c r="P112" s="33"/>
      <c r="Q112" s="33"/>
      <c r="R112" s="33"/>
      <c r="S112" s="33"/>
      <c r="T112" s="33"/>
      <c r="U112" s="33"/>
      <c r="V112" s="33"/>
      <c r="W112" s="33"/>
      <c r="X112" s="33"/>
      <c r="Y112" s="34"/>
      <c r="AA112" s="27" t="s">
        <v>131</v>
      </c>
      <c r="AB112" s="38"/>
      <c r="AC112" s="39" t="str">
        <f t="shared" si="34"/>
        <v/>
      </c>
      <c r="AD112" s="46" t="str">
        <f t="shared" si="33"/>
        <v/>
      </c>
    </row>
    <row r="113" spans="1:30" ht="14.1" customHeight="1" x14ac:dyDescent="0.2">
      <c r="A113" s="8">
        <v>47</v>
      </c>
      <c r="B113" s="20"/>
      <c r="D113" s="47" t="s">
        <v>173</v>
      </c>
      <c r="E113" s="79" t="str">
        <f t="shared" si="37"/>
        <v/>
      </c>
      <c r="F113" s="80" t="str">
        <f t="shared" si="37"/>
        <v/>
      </c>
      <c r="G113" s="80" t="str">
        <f t="shared" si="37"/>
        <v/>
      </c>
      <c r="H113" s="81" t="str">
        <f t="shared" si="37"/>
        <v/>
      </c>
      <c r="J113" s="19"/>
      <c r="M113" s="22"/>
      <c r="AA113" s="27" t="s">
        <v>133</v>
      </c>
      <c r="AB113" s="38"/>
      <c r="AC113" s="39" t="str">
        <f t="shared" si="34"/>
        <v/>
      </c>
      <c r="AD113" s="46" t="str">
        <f t="shared" si="33"/>
        <v/>
      </c>
    </row>
    <row r="114" spans="1:30" ht="14.1" customHeight="1" thickBot="1" x14ac:dyDescent="0.25">
      <c r="A114" s="8">
        <v>48</v>
      </c>
      <c r="B114" s="20"/>
      <c r="D114" s="47" t="s">
        <v>174</v>
      </c>
      <c r="E114" s="79" t="str">
        <f t="shared" si="37"/>
        <v/>
      </c>
      <c r="F114" s="80" t="str">
        <f t="shared" si="37"/>
        <v/>
      </c>
      <c r="G114" s="80" t="str">
        <f t="shared" si="37"/>
        <v/>
      </c>
      <c r="H114" s="81" t="str">
        <f t="shared" si="37"/>
        <v/>
      </c>
      <c r="J114" s="19"/>
      <c r="M114" s="22"/>
      <c r="T114" s="41" t="s">
        <v>92</v>
      </c>
      <c r="AA114" s="27" t="s">
        <v>136</v>
      </c>
      <c r="AB114" s="38"/>
      <c r="AC114" s="39" t="str">
        <f t="shared" si="34"/>
        <v/>
      </c>
      <c r="AD114" s="46" t="str">
        <f t="shared" si="33"/>
        <v/>
      </c>
    </row>
    <row r="115" spans="1:30" ht="14.1" customHeight="1" thickBot="1" x14ac:dyDescent="0.25">
      <c r="A115" s="8">
        <v>49</v>
      </c>
      <c r="B115" s="20"/>
      <c r="D115" s="47" t="s">
        <v>323</v>
      </c>
      <c r="E115" s="239" t="str">
        <f>IF(Q144="","",Q144)</f>
        <v/>
      </c>
      <c r="F115" s="240" t="str">
        <f>IF(R144="","",R144)</f>
        <v/>
      </c>
      <c r="G115" s="240" t="str">
        <f>IF(S144="","",S144)</f>
        <v/>
      </c>
      <c r="H115" s="241" t="str">
        <f>IF(T144="","",T144)</f>
        <v/>
      </c>
      <c r="J115" s="19"/>
      <c r="M115" s="22"/>
      <c r="O115" s="131" t="s">
        <v>151</v>
      </c>
      <c r="P115" s="16"/>
      <c r="Q115" s="16"/>
      <c r="R115" s="16"/>
      <c r="S115" s="16"/>
      <c r="T115" s="16"/>
      <c r="U115" s="16"/>
      <c r="V115" s="16"/>
      <c r="W115" s="16"/>
      <c r="X115" s="16"/>
      <c r="Y115" s="17"/>
      <c r="AA115" s="27" t="s">
        <v>138</v>
      </c>
      <c r="AB115" s="38"/>
      <c r="AC115" s="39" t="str">
        <f t="shared" si="34"/>
        <v/>
      </c>
      <c r="AD115" s="46" t="str">
        <f t="shared" si="33"/>
        <v/>
      </c>
    </row>
    <row r="116" spans="1:30" ht="14.1" customHeight="1" thickBot="1" x14ac:dyDescent="0.25">
      <c r="A116" s="8">
        <v>50</v>
      </c>
      <c r="B116" s="20"/>
      <c r="D116" s="210"/>
      <c r="E116" s="211"/>
      <c r="F116" s="211"/>
      <c r="G116" s="211"/>
      <c r="H116" s="211"/>
      <c r="J116" s="19"/>
      <c r="M116" s="22"/>
      <c r="O116" s="260" t="s">
        <v>332</v>
      </c>
      <c r="P116" s="261" t="s">
        <v>333</v>
      </c>
      <c r="R116" s="259" t="s">
        <v>335</v>
      </c>
      <c r="S116" s="264"/>
      <c r="T116" s="263"/>
      <c r="Y116" s="24"/>
      <c r="AA116" s="27" t="s">
        <v>141</v>
      </c>
      <c r="AB116" s="38"/>
      <c r="AC116" s="39" t="str">
        <f t="shared" si="34"/>
        <v/>
      </c>
      <c r="AD116" s="46" t="str">
        <f t="shared" si="33"/>
        <v/>
      </c>
    </row>
    <row r="117" spans="1:30" ht="14.1" customHeight="1" thickBot="1" x14ac:dyDescent="0.25">
      <c r="A117" s="8">
        <v>51</v>
      </c>
      <c r="B117" s="20"/>
      <c r="D117" s="47" t="s">
        <v>168</v>
      </c>
      <c r="E117" s="91" t="str">
        <f>IF(Q145="","",Q145)</f>
        <v/>
      </c>
      <c r="F117" s="92" t="str">
        <f>IF(R145="","",R145)</f>
        <v/>
      </c>
      <c r="G117" s="92" t="str">
        <f>IF(S145="","",S145)</f>
        <v/>
      </c>
      <c r="H117" s="93" t="str">
        <f>IF(T145="","",T145)</f>
        <v/>
      </c>
      <c r="J117" s="19"/>
      <c r="M117" s="22"/>
      <c r="O117" s="260" t="s">
        <v>334</v>
      </c>
      <c r="P117" s="262"/>
      <c r="R117" s="259" t="s">
        <v>336</v>
      </c>
      <c r="S117" s="265"/>
      <c r="T117" s="263"/>
      <c r="Y117" s="24"/>
      <c r="AA117" s="27" t="s">
        <v>142</v>
      </c>
      <c r="AB117" s="38"/>
      <c r="AC117" s="39" t="str">
        <f t="shared" si="34"/>
        <v/>
      </c>
      <c r="AD117" s="46" t="str">
        <f t="shared" si="33"/>
        <v/>
      </c>
    </row>
    <row r="118" spans="1:30" ht="14.1" customHeight="1" thickBot="1" x14ac:dyDescent="0.25">
      <c r="A118" s="8">
        <v>52</v>
      </c>
      <c r="B118" s="20"/>
      <c r="E118" s="35" t="s">
        <v>152</v>
      </c>
      <c r="F118" s="14" t="str">
        <f>V138</f>
        <v>Beam profile is within 3mm or 30% of specified value</v>
      </c>
      <c r="I118" s="19"/>
      <c r="J118" s="19"/>
      <c r="M118" s="22"/>
      <c r="O118" s="23"/>
      <c r="Y118" s="24"/>
      <c r="AA118" s="35" t="s">
        <v>177</v>
      </c>
    </row>
    <row r="119" spans="1:30" ht="14.1" customHeight="1" x14ac:dyDescent="0.2">
      <c r="A119" s="8">
        <v>53</v>
      </c>
      <c r="B119" s="20"/>
      <c r="E119" s="19"/>
      <c r="F119" s="19"/>
      <c r="G119" s="19"/>
      <c r="H119" s="19"/>
      <c r="I119" s="19"/>
      <c r="J119" s="19"/>
      <c r="M119" s="22"/>
      <c r="O119" s="23"/>
      <c r="Q119" s="294" t="s">
        <v>145</v>
      </c>
      <c r="R119" s="295"/>
      <c r="S119" s="296"/>
      <c r="T119" s="294" t="s">
        <v>146</v>
      </c>
      <c r="U119" s="296"/>
      <c r="W119" s="55" t="s">
        <v>152</v>
      </c>
      <c r="Y119" s="24"/>
      <c r="AA119" s="27" t="s">
        <v>343</v>
      </c>
      <c r="AB119" s="38"/>
      <c r="AC119" s="39" t="str">
        <f t="shared" ref="AC119" si="38">IF(AB119&lt;&gt;AD119,"Change","")</f>
        <v/>
      </c>
      <c r="AD119" s="46" t="str">
        <f t="shared" ref="AD119:AD136" si="39">IF(U72="","",U72)</f>
        <v/>
      </c>
    </row>
    <row r="120" spans="1:30" ht="14.1" customHeight="1" thickBot="1" x14ac:dyDescent="0.25">
      <c r="A120" s="8">
        <v>54</v>
      </c>
      <c r="B120" s="20"/>
      <c r="M120" s="22"/>
      <c r="O120" s="23"/>
      <c r="Q120" s="102" t="s">
        <v>147</v>
      </c>
      <c r="R120" s="132" t="s">
        <v>148</v>
      </c>
      <c r="S120" s="133" t="s">
        <v>149</v>
      </c>
      <c r="T120" s="132" t="s">
        <v>147</v>
      </c>
      <c r="U120" s="133" t="s">
        <v>149</v>
      </c>
      <c r="W120" s="14" t="s">
        <v>154</v>
      </c>
      <c r="Y120" s="24"/>
      <c r="AA120" s="27" t="s">
        <v>106</v>
      </c>
      <c r="AB120" s="38"/>
      <c r="AC120" s="39" t="str">
        <f t="shared" ref="AC120:AC136" si="40">IF(AB120&lt;&gt;AD120,"Change","")</f>
        <v/>
      </c>
      <c r="AD120" s="46" t="str">
        <f t="shared" si="39"/>
        <v/>
      </c>
    </row>
    <row r="121" spans="1:30" ht="14.1" customHeight="1" thickBot="1" x14ac:dyDescent="0.25">
      <c r="A121" s="8">
        <v>55</v>
      </c>
      <c r="B121" s="20"/>
      <c r="C121" s="130" t="s">
        <v>36</v>
      </c>
      <c r="M121" s="22"/>
      <c r="O121" s="23"/>
      <c r="P121" s="27" t="s">
        <v>176</v>
      </c>
      <c r="Q121" s="134" t="str">
        <f>IF(Q89="","",Q89)</f>
        <v/>
      </c>
      <c r="R121" s="135" t="str">
        <f>IF(R89="","",R89)</f>
        <v/>
      </c>
      <c r="S121" s="136" t="str">
        <f>IF(S89="","",S89)</f>
        <v/>
      </c>
      <c r="T121" s="135" t="str">
        <f>IF(T89="","",T89)</f>
        <v/>
      </c>
      <c r="U121" s="136" t="str">
        <f>IF(U89="","",U89)</f>
        <v/>
      </c>
      <c r="W121" s="19"/>
      <c r="X121" s="97" t="s">
        <v>156</v>
      </c>
      <c r="Y121" s="272" t="s">
        <v>19</v>
      </c>
      <c r="AA121" s="27" t="s">
        <v>108</v>
      </c>
      <c r="AB121" s="38"/>
      <c r="AC121" s="39" t="str">
        <f t="shared" si="40"/>
        <v/>
      </c>
      <c r="AD121" s="46" t="str">
        <f t="shared" si="39"/>
        <v/>
      </c>
    </row>
    <row r="122" spans="1:30" ht="14.1" customHeight="1" thickBot="1" x14ac:dyDescent="0.25">
      <c r="A122" s="8">
        <v>56</v>
      </c>
      <c r="B122" s="20"/>
      <c r="C122" s="164" t="str">
        <f>IF(O148="","",IF(O148=1,"Pass","Fail"))</f>
        <v/>
      </c>
      <c r="D122" s="68" t="str">
        <f>P148</f>
        <v>Water phantom is free from rings, streaks, lines, cupping artifacts</v>
      </c>
      <c r="M122" s="22"/>
      <c r="O122" s="292" t="s">
        <v>155</v>
      </c>
      <c r="P122" s="293"/>
      <c r="Q122" s="137"/>
      <c r="R122" s="138"/>
      <c r="S122" s="139"/>
      <c r="T122" s="138"/>
      <c r="U122" s="139"/>
      <c r="W122" s="19"/>
      <c r="X122" s="102" t="s">
        <v>157</v>
      </c>
      <c r="Y122" s="133" t="s">
        <v>157</v>
      </c>
      <c r="AA122" s="27" t="s">
        <v>110</v>
      </c>
      <c r="AB122" s="38"/>
      <c r="AC122" s="39" t="str">
        <f t="shared" si="40"/>
        <v/>
      </c>
      <c r="AD122" s="46" t="str">
        <f t="shared" si="39"/>
        <v/>
      </c>
    </row>
    <row r="123" spans="1:30" ht="14.1" customHeight="1" x14ac:dyDescent="0.2">
      <c r="A123" s="8">
        <v>57</v>
      </c>
      <c r="B123" s="20"/>
      <c r="M123" s="22"/>
      <c r="O123" s="292"/>
      <c r="P123" s="293"/>
      <c r="Q123" s="140"/>
      <c r="R123" s="141"/>
      <c r="S123" s="142"/>
      <c r="T123" s="141"/>
      <c r="U123" s="142"/>
      <c r="W123" s="107" t="s">
        <v>104</v>
      </c>
      <c r="X123" s="108">
        <v>25</v>
      </c>
      <c r="Y123" s="143">
        <v>30</v>
      </c>
      <c r="AA123" s="27" t="s">
        <v>111</v>
      </c>
      <c r="AB123" s="38"/>
      <c r="AC123" s="39" t="str">
        <f t="shared" si="40"/>
        <v/>
      </c>
      <c r="AD123" s="46" t="str">
        <f t="shared" si="39"/>
        <v/>
      </c>
    </row>
    <row r="124" spans="1:30" ht="14.1" customHeight="1" thickBot="1" x14ac:dyDescent="0.25">
      <c r="A124" s="8">
        <v>58</v>
      </c>
      <c r="B124" s="20"/>
      <c r="C124" s="163" t="s">
        <v>183</v>
      </c>
      <c r="M124" s="22"/>
      <c r="O124" s="292"/>
      <c r="P124" s="293"/>
      <c r="Q124" s="144"/>
      <c r="R124" s="145"/>
      <c r="S124" s="146"/>
      <c r="T124" s="145"/>
      <c r="U124" s="146"/>
      <c r="W124" s="115" t="s">
        <v>160</v>
      </c>
      <c r="X124" s="116">
        <v>75</v>
      </c>
      <c r="Y124" s="147">
        <v>80</v>
      </c>
      <c r="AA124" s="27" t="s">
        <v>113</v>
      </c>
      <c r="AB124" s="38"/>
      <c r="AC124" s="39" t="str">
        <f t="shared" si="40"/>
        <v/>
      </c>
      <c r="AD124" s="46" t="str">
        <f t="shared" si="39"/>
        <v/>
      </c>
    </row>
    <row r="125" spans="1:30" ht="14.1" customHeight="1" thickBot="1" x14ac:dyDescent="0.25">
      <c r="A125" s="8">
        <v>59</v>
      </c>
      <c r="B125" s="20"/>
      <c r="C125" s="164" t="str">
        <f>IF(O208="","",IF(O208=3,"NA",IF(O208=1,"Pass","Fail")))</f>
        <v/>
      </c>
      <c r="D125" s="68" t="s">
        <v>184</v>
      </c>
      <c r="F125" s="269" t="e">
        <f>IF(O211="","",O211)</f>
        <v>#DIV/0!</v>
      </c>
      <c r="G125" s="165" t="s">
        <v>185</v>
      </c>
      <c r="I125" s="19"/>
      <c r="J125" s="191" t="s">
        <v>219</v>
      </c>
      <c r="K125" s="14" t="s">
        <v>265</v>
      </c>
      <c r="M125" s="22"/>
      <c r="O125" s="23"/>
      <c r="P125" s="27" t="s">
        <v>159</v>
      </c>
      <c r="Q125" s="148" t="str">
        <f>IF(OR(Q122="",Q123="",Q124=""),"",AVERAGE(Q122:Q124))</f>
        <v/>
      </c>
      <c r="R125" s="149" t="str">
        <f>IF(OR(R122="",R123="",R124=""),"",AVERAGE(R122:R124))</f>
        <v/>
      </c>
      <c r="S125" s="150" t="str">
        <f>IF(OR(S122="",S123="",S124=""),"",AVERAGE(S122:S124))</f>
        <v/>
      </c>
      <c r="T125" s="149" t="str">
        <f>IF(OR(T122="",T123="",T124=""),"",AVERAGE(T122:T124))</f>
        <v/>
      </c>
      <c r="U125" s="150" t="str">
        <f>IF(OR(U122="",U123="",U124=""),"",AVERAGE(U122:U124))</f>
        <v/>
      </c>
      <c r="W125" s="115" t="s">
        <v>162</v>
      </c>
      <c r="X125" s="116">
        <v>15</v>
      </c>
      <c r="Y125" s="147">
        <v>20</v>
      </c>
      <c r="AA125" s="27" t="s">
        <v>115</v>
      </c>
      <c r="AB125" s="38"/>
      <c r="AC125" s="39" t="str">
        <f t="shared" si="40"/>
        <v/>
      </c>
      <c r="AD125" s="46" t="str">
        <f t="shared" si="39"/>
        <v/>
      </c>
    </row>
    <row r="126" spans="1:30" ht="14.1" customHeight="1" x14ac:dyDescent="0.2">
      <c r="A126" s="8">
        <v>60</v>
      </c>
      <c r="B126" s="20"/>
      <c r="C126" s="209" t="str">
        <f>IF(O209="","",IF(O209=3,"NA",IF(O209=1,"Pass","Fail")))</f>
        <v/>
      </c>
      <c r="D126" s="68" t="s">
        <v>187</v>
      </c>
      <c r="E126" s="52"/>
      <c r="F126" s="269" t="e">
        <f>IF(O212="","",O212)</f>
        <v>#DIV/0!</v>
      </c>
      <c r="G126" s="165" t="s">
        <v>188</v>
      </c>
      <c r="H126" s="52"/>
      <c r="I126" s="19"/>
      <c r="J126" s="288"/>
      <c r="K126" s="14" t="s">
        <v>369</v>
      </c>
      <c r="M126" s="22"/>
      <c r="O126" s="23"/>
      <c r="P126" s="27" t="s">
        <v>178</v>
      </c>
      <c r="Q126" s="137"/>
      <c r="R126" s="138"/>
      <c r="S126" s="139"/>
      <c r="T126" s="138"/>
      <c r="U126" s="139"/>
      <c r="W126" s="115" t="s">
        <v>164</v>
      </c>
      <c r="X126" s="116">
        <v>7.5</v>
      </c>
      <c r="Y126" s="147">
        <v>10</v>
      </c>
      <c r="AA126" s="27" t="s">
        <v>117</v>
      </c>
      <c r="AB126" s="38"/>
      <c r="AC126" s="39" t="str">
        <f t="shared" si="40"/>
        <v/>
      </c>
      <c r="AD126" s="46" t="str">
        <f t="shared" si="39"/>
        <v/>
      </c>
    </row>
    <row r="127" spans="1:30" ht="14.1" customHeight="1" thickBot="1" x14ac:dyDescent="0.25">
      <c r="A127" s="8">
        <v>61</v>
      </c>
      <c r="B127" s="20"/>
      <c r="C127" s="209" t="str">
        <f>IF(O210="","",IF(O210=3,"NA",IF(O210=1,"Pass","Fail")))</f>
        <v/>
      </c>
      <c r="D127" s="68" t="s">
        <v>190</v>
      </c>
      <c r="F127" s="166" t="e">
        <f>IF(T219="","",T219)</f>
        <v>#DIV/0!</v>
      </c>
      <c r="G127" s="165" t="s">
        <v>191</v>
      </c>
      <c r="J127" s="288"/>
      <c r="K127" s="14" t="s">
        <v>368</v>
      </c>
      <c r="M127" s="22"/>
      <c r="O127" s="23"/>
      <c r="P127" s="27" t="s">
        <v>179</v>
      </c>
      <c r="Q127" s="144"/>
      <c r="R127" s="145"/>
      <c r="S127" s="146"/>
      <c r="T127" s="145"/>
      <c r="U127" s="146"/>
      <c r="W127" s="121" t="s">
        <v>166</v>
      </c>
      <c r="X127" s="122">
        <v>35</v>
      </c>
      <c r="Y127" s="151">
        <v>40</v>
      </c>
      <c r="AA127" s="27" t="s">
        <v>119</v>
      </c>
      <c r="AB127" s="38"/>
      <c r="AC127" s="39" t="str">
        <f t="shared" si="40"/>
        <v/>
      </c>
      <c r="AD127" s="46" t="str">
        <f t="shared" si="39"/>
        <v/>
      </c>
    </row>
    <row r="128" spans="1:30" ht="14.1" customHeight="1" thickBot="1" x14ac:dyDescent="0.25">
      <c r="A128" s="8">
        <v>62</v>
      </c>
      <c r="B128" s="20"/>
      <c r="F128" s="166" t="e">
        <f>IF(U217="","",U217)</f>
        <v>#DIV/0!</v>
      </c>
      <c r="G128" s="68" t="s">
        <v>364</v>
      </c>
      <c r="M128" s="22"/>
      <c r="O128" s="23"/>
      <c r="P128" s="27" t="s">
        <v>180</v>
      </c>
      <c r="Q128" s="152" t="str">
        <f>IF(AB138="","",AB138)</f>
        <v/>
      </c>
      <c r="R128" s="153" t="str">
        <f>IF(AB139="","",AB139)</f>
        <v/>
      </c>
      <c r="S128" s="154" t="str">
        <f>IF(AB140="","",AB140)</f>
        <v/>
      </c>
      <c r="T128" s="153" t="str">
        <f>IF(AB141="","",AB141)</f>
        <v/>
      </c>
      <c r="U128" s="154" t="str">
        <f>IF(AB142="","",AB142)</f>
        <v/>
      </c>
      <c r="Y128" s="24"/>
      <c r="AA128" s="27" t="s">
        <v>122</v>
      </c>
      <c r="AB128" s="38"/>
      <c r="AC128" s="39" t="str">
        <f t="shared" si="40"/>
        <v/>
      </c>
      <c r="AD128" s="46" t="str">
        <f t="shared" si="39"/>
        <v/>
      </c>
    </row>
    <row r="129" spans="1:30" ht="14.1" customHeight="1" x14ac:dyDescent="0.2">
      <c r="A129" s="8">
        <v>63</v>
      </c>
      <c r="B129" s="20"/>
      <c r="F129" s="19"/>
      <c r="G129" s="19"/>
      <c r="M129" s="22"/>
      <c r="O129" s="156"/>
      <c r="P129" s="27" t="s">
        <v>181</v>
      </c>
      <c r="Q129" s="157" t="str">
        <f>IF(OR(Q128="",Q125=""),"",ABS(Q125-Q128)/Q128)</f>
        <v/>
      </c>
      <c r="R129" s="158" t="str">
        <f>IF(OR(R128="",R125=""),"",ABS(R125-R128)/R128)</f>
        <v/>
      </c>
      <c r="S129" s="159" t="str">
        <f>IF(OR(S128="",S125=""),"",ABS(S125-S128)/S128)</f>
        <v/>
      </c>
      <c r="T129" s="158" t="str">
        <f>IF(OR(T128="",T125=""),"",ABS(T125-T128)/T128)</f>
        <v/>
      </c>
      <c r="U129" s="159" t="str">
        <f>IF(OR(U128="",U125=""),"",ABS(U125-U128)/U128)</f>
        <v/>
      </c>
      <c r="V129" s="19"/>
      <c r="W129" s="19"/>
      <c r="X129" s="19"/>
      <c r="Y129" s="24"/>
      <c r="AA129" s="27" t="s">
        <v>125</v>
      </c>
      <c r="AB129" s="38"/>
      <c r="AC129" s="39" t="str">
        <f t="shared" si="40"/>
        <v/>
      </c>
      <c r="AD129" s="46" t="str">
        <f t="shared" si="39"/>
        <v/>
      </c>
    </row>
    <row r="130" spans="1:30" ht="14.1" customHeight="1" thickBot="1" x14ac:dyDescent="0.25">
      <c r="A130" s="8">
        <v>64</v>
      </c>
      <c r="B130" s="29"/>
      <c r="C130" s="30"/>
      <c r="D130" s="30"/>
      <c r="E130" s="30"/>
      <c r="F130" s="30"/>
      <c r="G130" s="30"/>
      <c r="H130" s="30"/>
      <c r="I130" s="30"/>
      <c r="J130" s="30"/>
      <c r="K130" s="30"/>
      <c r="L130" s="30"/>
      <c r="M130" s="31"/>
      <c r="O130" s="156"/>
      <c r="P130" s="27" t="s">
        <v>182</v>
      </c>
      <c r="Q130" s="160" t="str">
        <f>IF(OR(Q121="",Q125=""),"",ABS(Q125-Q121)/Q121)</f>
        <v/>
      </c>
      <c r="R130" s="161" t="str">
        <f>IF(OR(R121="",R125=""),"",ABS(R125-R121)/R121)</f>
        <v/>
      </c>
      <c r="S130" s="162" t="str">
        <f>IF(OR(S121="",S125=""),"",ABS(S125-S121)/S121)</f>
        <v/>
      </c>
      <c r="T130" s="161" t="str">
        <f>IF(OR(T121="",T125=""),"",ABS(T125-T121)/T121)</f>
        <v/>
      </c>
      <c r="U130" s="162" t="str">
        <f>IF(OR(U121="",U125=""),"",ABS(U125-U121)/U121)</f>
        <v/>
      </c>
      <c r="V130" s="19"/>
      <c r="W130" s="19"/>
      <c r="X130" s="19"/>
      <c r="Y130" s="24"/>
      <c r="AA130" s="27" t="s">
        <v>128</v>
      </c>
      <c r="AB130" s="38"/>
      <c r="AC130" s="39" t="str">
        <f t="shared" si="40"/>
        <v/>
      </c>
      <c r="AD130" s="46" t="str">
        <f t="shared" si="39"/>
        <v/>
      </c>
    </row>
    <row r="131" spans="1:30" ht="14.1" customHeight="1" thickTop="1" thickBot="1" x14ac:dyDescent="0.25">
      <c r="A131" s="8">
        <v>65</v>
      </c>
      <c r="C131" s="27" t="s">
        <v>49</v>
      </c>
      <c r="D131" s="247" t="str">
        <f>IF($P$7="","",$P$7)</f>
        <v/>
      </c>
      <c r="L131" s="27" t="s">
        <v>50</v>
      </c>
      <c r="M131" s="73" t="str">
        <f>IF($X$7="","",$X$7)</f>
        <v>Eugene Mah</v>
      </c>
      <c r="O131" s="23"/>
      <c r="P131" s="27" t="s">
        <v>168</v>
      </c>
      <c r="Q131" s="134" t="str">
        <f>IF(Q125="","",IF(AND(Q125&lt;=X123,Q130&lt;=0.2),"Pass","Fail"))</f>
        <v/>
      </c>
      <c r="R131" s="135" t="str">
        <f>IF(R125="","",IF(AND(R125&lt;=X123,R130&lt;=0.2),"Pass","Fail"))</f>
        <v/>
      </c>
      <c r="S131" s="136" t="str">
        <f>IF(S125="","",IF(AND(S125&lt;=X124,S130&lt;=0.2),"Pass","Fail"))</f>
        <v/>
      </c>
      <c r="T131" s="135" t="str">
        <f>IF(T125="","",IF(AND(T125&lt;=X126,T130&lt;=0.2),"Pass","Fail"))</f>
        <v/>
      </c>
      <c r="U131" s="136" t="str">
        <f>IF(U125="","",IF(AND(U125&lt;=X127,U130&lt;=0.2),"Pass","Fail"))</f>
        <v/>
      </c>
      <c r="V131" s="19"/>
      <c r="W131" s="19"/>
      <c r="Y131" s="24"/>
      <c r="AA131" s="27" t="s">
        <v>131</v>
      </c>
      <c r="AB131" s="38"/>
      <c r="AC131" s="39" t="str">
        <f t="shared" si="40"/>
        <v/>
      </c>
      <c r="AD131" s="46" t="str">
        <f t="shared" si="39"/>
        <v/>
      </c>
    </row>
    <row r="132" spans="1:30" ht="14.1" customHeight="1" x14ac:dyDescent="0.2">
      <c r="A132" s="8">
        <v>66</v>
      </c>
      <c r="C132" s="27" t="s">
        <v>144</v>
      </c>
      <c r="D132" s="74" t="str">
        <f>IF($R$14="","",$R$14)</f>
        <v/>
      </c>
      <c r="L132" s="27" t="s">
        <v>63</v>
      </c>
      <c r="M132" s="73" t="str">
        <f>IF($R$13="","",$R$13)</f>
        <v/>
      </c>
      <c r="O132" s="23"/>
      <c r="P132" s="27" t="s">
        <v>186</v>
      </c>
      <c r="Q132" s="149" t="str">
        <f>IF(OR(Q125="",Q76=""),"",Q125/(Q76/100))</f>
        <v/>
      </c>
      <c r="R132" s="149" t="str">
        <f>IF(OR(R125="",R76=""),"",R125/(R76/100))</f>
        <v/>
      </c>
      <c r="S132" s="149" t="str">
        <f>IF(OR(S125="",S76=""),"",S125/(S76/100))</f>
        <v/>
      </c>
      <c r="T132" s="149" t="str">
        <f>IF(OR(T125="",T76=""),"",T125/(T76/100))</f>
        <v/>
      </c>
      <c r="U132" s="149" t="str">
        <f>IF(OR(U125="",U76=""),"",U125/(U76/100))</f>
        <v/>
      </c>
      <c r="V132" s="19"/>
      <c r="W132" s="19"/>
      <c r="Y132" s="24"/>
      <c r="AA132" s="27" t="s">
        <v>133</v>
      </c>
      <c r="AB132" s="38"/>
      <c r="AC132" s="39" t="str">
        <f t="shared" si="40"/>
        <v/>
      </c>
      <c r="AD132" s="46" t="str">
        <f t="shared" si="39"/>
        <v/>
      </c>
    </row>
    <row r="133" spans="1:30" ht="14.1" customHeight="1" x14ac:dyDescent="0.2">
      <c r="A133" s="8">
        <v>1</v>
      </c>
      <c r="M133" s="75" t="str">
        <f>$H$2</f>
        <v>Medical University of South Carolina</v>
      </c>
      <c r="O133" s="23"/>
      <c r="P133" s="27" t="s">
        <v>189</v>
      </c>
      <c r="Q133" s="153" t="str">
        <f>IF(AB144="","",AB144)</f>
        <v/>
      </c>
      <c r="R133" s="153" t="str">
        <f>IF(AB145="","",AB145)</f>
        <v/>
      </c>
      <c r="S133" s="153" t="str">
        <f>IF(AB146="","",AB146)</f>
        <v/>
      </c>
      <c r="T133" s="153" t="str">
        <f>IF(AB147="","",AB147)</f>
        <v/>
      </c>
      <c r="U133" s="153" t="str">
        <f>IF(AB148="","",AB148)</f>
        <v/>
      </c>
      <c r="V133" s="19"/>
      <c r="W133" s="19"/>
      <c r="X133" s="19"/>
      <c r="Y133" s="24"/>
      <c r="AA133" s="27" t="s">
        <v>136</v>
      </c>
      <c r="AB133" s="38"/>
      <c r="AC133" s="39" t="str">
        <f t="shared" si="40"/>
        <v/>
      </c>
      <c r="AD133" s="46" t="str">
        <f t="shared" si="39"/>
        <v/>
      </c>
    </row>
    <row r="134" spans="1:30" ht="14.1" customHeight="1" thickBot="1" x14ac:dyDescent="0.25">
      <c r="A134" s="8">
        <v>2</v>
      </c>
      <c r="H134" s="41" t="s">
        <v>92</v>
      </c>
      <c r="M134" s="35" t="str">
        <f>$H$5</f>
        <v>CT System Compliance Inspection</v>
      </c>
      <c r="O134" s="23"/>
      <c r="P134" s="35" t="s">
        <v>152</v>
      </c>
      <c r="Q134" s="19" t="s">
        <v>192</v>
      </c>
      <c r="R134" s="19"/>
      <c r="S134" s="19"/>
      <c r="T134" s="19"/>
      <c r="U134" s="19"/>
      <c r="V134" s="19"/>
      <c r="W134" s="19"/>
      <c r="X134" s="19"/>
      <c r="Y134" s="24"/>
      <c r="AA134" s="27" t="s">
        <v>138</v>
      </c>
      <c r="AB134" s="38"/>
      <c r="AC134" s="39" t="str">
        <f t="shared" si="40"/>
        <v/>
      </c>
      <c r="AD134" s="46" t="str">
        <f t="shared" si="39"/>
        <v/>
      </c>
    </row>
    <row r="135" spans="1:30" ht="14.1" customHeight="1" thickTop="1" x14ac:dyDescent="0.2">
      <c r="A135" s="8">
        <v>3</v>
      </c>
      <c r="B135" s="11"/>
      <c r="C135" s="177" t="s">
        <v>195</v>
      </c>
      <c r="D135" s="12"/>
      <c r="E135" s="12"/>
      <c r="F135" s="12"/>
      <c r="G135" s="12"/>
      <c r="H135" s="12"/>
      <c r="I135" s="12"/>
      <c r="J135" s="12"/>
      <c r="K135" s="12"/>
      <c r="L135" s="12"/>
      <c r="M135" s="13"/>
      <c r="O135" s="23"/>
      <c r="P135" s="19"/>
      <c r="Q135" s="19" t="s">
        <v>193</v>
      </c>
      <c r="R135" s="19"/>
      <c r="S135" s="19"/>
      <c r="T135" s="19"/>
      <c r="U135" s="19"/>
      <c r="V135" s="19"/>
      <c r="W135" s="19"/>
      <c r="X135" s="19"/>
      <c r="Y135" s="24"/>
      <c r="AA135" s="27" t="s">
        <v>141</v>
      </c>
      <c r="AB135" s="38"/>
      <c r="AC135" s="39" t="str">
        <f t="shared" si="40"/>
        <v/>
      </c>
      <c r="AD135" s="46" t="str">
        <f t="shared" si="39"/>
        <v/>
      </c>
    </row>
    <row r="136" spans="1:30" ht="14.1" customHeight="1" thickBot="1" x14ac:dyDescent="0.25">
      <c r="A136" s="8">
        <v>4</v>
      </c>
      <c r="B136" s="20"/>
      <c r="C136" s="52"/>
      <c r="D136" s="47" t="s">
        <v>196</v>
      </c>
      <c r="E136" s="164">
        <f>IF(Q153="","",Q153)</f>
        <v>0</v>
      </c>
      <c r="F136" s="68" t="s">
        <v>197</v>
      </c>
      <c r="G136" s="19"/>
      <c r="H136" s="47" t="s">
        <v>198</v>
      </c>
      <c r="I136" s="164">
        <f>IF(T153="","",T153)</f>
        <v>1</v>
      </c>
      <c r="J136" s="68" t="s">
        <v>197</v>
      </c>
      <c r="M136" s="22"/>
      <c r="O136" s="167" t="s">
        <v>170</v>
      </c>
      <c r="Y136" s="24"/>
      <c r="AA136" s="27" t="s">
        <v>142</v>
      </c>
      <c r="AB136" s="38"/>
      <c r="AC136" s="39" t="str">
        <f t="shared" si="40"/>
        <v/>
      </c>
      <c r="AD136" s="46" t="str">
        <f t="shared" si="39"/>
        <v/>
      </c>
    </row>
    <row r="137" spans="1:30" ht="14.1" customHeight="1" x14ac:dyDescent="0.2">
      <c r="A137" s="8">
        <v>5</v>
      </c>
      <c r="B137" s="20"/>
      <c r="C137" s="52"/>
      <c r="M137" s="22"/>
      <c r="O137" s="23"/>
      <c r="P137" s="27" t="s">
        <v>171</v>
      </c>
      <c r="Q137" s="168"/>
      <c r="R137" s="169"/>
      <c r="S137" s="169"/>
      <c r="T137" s="170"/>
      <c r="Y137" s="24"/>
      <c r="AA137" s="35" t="s">
        <v>151</v>
      </c>
    </row>
    <row r="138" spans="1:30" ht="14.1" customHeight="1" x14ac:dyDescent="0.2">
      <c r="A138" s="8">
        <v>6</v>
      </c>
      <c r="B138" s="20"/>
      <c r="C138" s="52"/>
      <c r="D138" s="19"/>
      <c r="E138" s="68"/>
      <c r="F138" s="7" t="s">
        <v>200</v>
      </c>
      <c r="G138" s="7" t="s">
        <v>149</v>
      </c>
      <c r="K138" s="47" t="s">
        <v>201</v>
      </c>
      <c r="L138" s="164" t="str">
        <f>IF(V156="","",IF(V156=1,"Pass","Fail"))</f>
        <v/>
      </c>
      <c r="M138" s="22"/>
      <c r="O138" s="23"/>
      <c r="P138" s="27" t="s">
        <v>172</v>
      </c>
      <c r="Q138" s="171"/>
      <c r="R138" s="172"/>
      <c r="S138" s="172"/>
      <c r="T138" s="173"/>
      <c r="U138" s="35" t="s">
        <v>152</v>
      </c>
      <c r="V138" s="14" t="s">
        <v>194</v>
      </c>
      <c r="Y138" s="24"/>
      <c r="AA138" s="27" t="s">
        <v>104</v>
      </c>
      <c r="AB138" s="38"/>
      <c r="AC138" s="39" t="str">
        <f>IF(AB138&lt;&gt;AD138,"Change","")</f>
        <v/>
      </c>
      <c r="AD138" s="46" t="str">
        <f>IF(Q125="","",Q125)</f>
        <v/>
      </c>
    </row>
    <row r="139" spans="1:30" ht="14.1" customHeight="1" x14ac:dyDescent="0.2">
      <c r="A139" s="8">
        <v>7</v>
      </c>
      <c r="B139" s="20"/>
      <c r="C139" s="52"/>
      <c r="D139" s="19"/>
      <c r="E139" s="47" t="s">
        <v>203</v>
      </c>
      <c r="F139" s="80" t="str">
        <f>IF(Q156="","",Q156)</f>
        <v/>
      </c>
      <c r="G139" s="80" t="str">
        <f>IF(R156="","",R156)</f>
        <v/>
      </c>
      <c r="H139" s="19" t="s">
        <v>197</v>
      </c>
      <c r="J139" s="19"/>
      <c r="K139" s="47" t="s">
        <v>204</v>
      </c>
      <c r="L139" s="209" t="str">
        <f>IF(V157="","",IF(V157=1,"Pass","Fail"))</f>
        <v/>
      </c>
      <c r="M139" s="22"/>
      <c r="O139" s="23"/>
      <c r="P139" s="27" t="s">
        <v>173</v>
      </c>
      <c r="Q139" s="171"/>
      <c r="R139" s="172"/>
      <c r="S139" s="172"/>
      <c r="T139" s="173"/>
      <c r="Y139" s="24"/>
      <c r="AA139" s="27" t="s">
        <v>143</v>
      </c>
      <c r="AB139" s="38"/>
      <c r="AC139" s="39" t="str">
        <f>IF(AB139&lt;&gt;AD139,"Change","")</f>
        <v/>
      </c>
      <c r="AD139" s="46" t="str">
        <f>IF(R125="","",R125)</f>
        <v/>
      </c>
    </row>
    <row r="140" spans="1:30" ht="14.1" customHeight="1" thickBot="1" x14ac:dyDescent="0.25">
      <c r="A140" s="8">
        <v>8</v>
      </c>
      <c r="B140" s="20"/>
      <c r="C140" s="52"/>
      <c r="D140" s="19"/>
      <c r="E140" s="47" t="s">
        <v>205</v>
      </c>
      <c r="F140" s="80" t="str">
        <f>IF(Q157="","",IF(Q157=1,"YES","NO"))</f>
        <v/>
      </c>
      <c r="G140" s="80" t="str">
        <f>IF(R157="","",IF(R157=1,"YES","NO"))</f>
        <v/>
      </c>
      <c r="H140" s="19"/>
      <c r="J140" s="19"/>
      <c r="K140" s="47" t="s">
        <v>206</v>
      </c>
      <c r="L140" s="209" t="str">
        <f>IF(V158="","",IF(V158=1,"Pass","Fail"))</f>
        <v/>
      </c>
      <c r="M140" s="22"/>
      <c r="O140" s="23"/>
      <c r="P140" s="27" t="s">
        <v>174</v>
      </c>
      <c r="Q140" s="174"/>
      <c r="R140" s="175"/>
      <c r="S140" s="175"/>
      <c r="T140" s="176"/>
      <c r="Y140" s="24"/>
      <c r="AA140" s="27" t="s">
        <v>150</v>
      </c>
      <c r="AB140" s="38"/>
      <c r="AC140" s="39" t="str">
        <f>IF(AB140&lt;&gt;AD140,"Change","")</f>
        <v/>
      </c>
      <c r="AD140" s="46" t="str">
        <f>IF(S125="","",S125)</f>
        <v/>
      </c>
    </row>
    <row r="141" spans="1:30" ht="14.1" customHeight="1" x14ac:dyDescent="0.2">
      <c r="A141" s="8">
        <v>9</v>
      </c>
      <c r="B141" s="20"/>
      <c r="C141" s="52"/>
      <c r="D141" s="19"/>
      <c r="E141" s="19"/>
      <c r="F141" s="19"/>
      <c r="H141" s="19"/>
      <c r="J141" s="19"/>
      <c r="K141" s="47" t="s">
        <v>207</v>
      </c>
      <c r="L141" s="209" t="str">
        <f>IF(V159="","",IF(V159=1,"Pass","Fail"))</f>
        <v/>
      </c>
      <c r="M141" s="22"/>
      <c r="O141" s="23"/>
      <c r="P141" s="293" t="s">
        <v>175</v>
      </c>
      <c r="Q141" s="171"/>
      <c r="R141" s="172"/>
      <c r="S141" s="172"/>
      <c r="T141" s="173"/>
      <c r="Y141" s="24"/>
      <c r="AA141" s="27" t="s">
        <v>158</v>
      </c>
      <c r="AB141" s="38"/>
      <c r="AC141" s="39" t="str">
        <f>IF(AB141&lt;&gt;AD141,"Change","")</f>
        <v/>
      </c>
      <c r="AD141" s="46" t="str">
        <f>IF(T125="","",T125)</f>
        <v/>
      </c>
    </row>
    <row r="142" spans="1:30" ht="14.1" customHeight="1" x14ac:dyDescent="0.2">
      <c r="A142" s="8">
        <v>10</v>
      </c>
      <c r="B142" s="20"/>
      <c r="C142" s="52"/>
      <c r="M142" s="22"/>
      <c r="O142" s="23"/>
      <c r="P142" s="293"/>
      <c r="Q142" s="171"/>
      <c r="R142" s="172"/>
      <c r="S142" s="172"/>
      <c r="T142" s="173"/>
      <c r="Y142" s="24"/>
      <c r="AA142" s="27" t="s">
        <v>177</v>
      </c>
      <c r="AB142" s="38"/>
      <c r="AC142" s="39" t="str">
        <f>IF(AB142&lt;&gt;AD142,"Change","")</f>
        <v/>
      </c>
      <c r="AD142" s="46" t="str">
        <f>IF(U125="","",U125)</f>
        <v/>
      </c>
    </row>
    <row r="143" spans="1:30" ht="14.1" customHeight="1" thickBot="1" x14ac:dyDescent="0.25">
      <c r="A143" s="8">
        <v>11</v>
      </c>
      <c r="B143" s="20"/>
      <c r="C143" s="163" t="s">
        <v>35</v>
      </c>
      <c r="M143" s="22"/>
      <c r="O143" s="23"/>
      <c r="P143" s="293"/>
      <c r="Q143" s="174"/>
      <c r="R143" s="175"/>
      <c r="S143" s="175"/>
      <c r="T143" s="176"/>
      <c r="Y143" s="24"/>
      <c r="AA143" s="35" t="s">
        <v>202</v>
      </c>
      <c r="AB143" s="19"/>
      <c r="AC143" s="19"/>
      <c r="AD143" s="19"/>
    </row>
    <row r="144" spans="1:30" ht="14.1" customHeight="1" thickBot="1" x14ac:dyDescent="0.25">
      <c r="A144" s="8">
        <v>12</v>
      </c>
      <c r="B144" s="20"/>
      <c r="C144" s="52"/>
      <c r="D144" s="47" t="s">
        <v>106</v>
      </c>
      <c r="E144" s="76">
        <v>80</v>
      </c>
      <c r="F144" s="77">
        <v>100</v>
      </c>
      <c r="G144" s="77">
        <v>110</v>
      </c>
      <c r="H144" s="77">
        <v>120</v>
      </c>
      <c r="I144" s="77">
        <v>130</v>
      </c>
      <c r="J144" s="77">
        <v>140</v>
      </c>
      <c r="K144" s="78">
        <v>150</v>
      </c>
      <c r="M144" s="22"/>
      <c r="O144" s="23"/>
      <c r="P144" s="27" t="s">
        <v>199</v>
      </c>
      <c r="Q144" s="178" t="str">
        <f>IF(OR(Q143="",Q142="",Q141=""),"",AVERAGE(Q141:Q143))</f>
        <v/>
      </c>
      <c r="R144" s="179" t="str">
        <f>IF(OR(R143="",R142="",R141=""),"",AVERAGE(R141:R143))</f>
        <v/>
      </c>
      <c r="S144" s="179" t="str">
        <f>IF(OR(S143="",S142="",S141=""),"",AVERAGE(S141:S143))</f>
        <v/>
      </c>
      <c r="T144" s="180" t="str">
        <f>IF(OR(T143="",T142="",T141=""),"",AVERAGE(T141:T143))</f>
        <v/>
      </c>
      <c r="Y144" s="24"/>
      <c r="AA144" s="27" t="s">
        <v>104</v>
      </c>
      <c r="AB144" s="38"/>
      <c r="AD144" s="46" t="str">
        <f>IF(Q132="","",Q132)</f>
        <v/>
      </c>
    </row>
    <row r="145" spans="1:30" ht="14.1" customHeight="1" thickBot="1" x14ac:dyDescent="0.25">
      <c r="A145" s="8">
        <v>13</v>
      </c>
      <c r="B145" s="20"/>
      <c r="C145" s="52"/>
      <c r="D145" s="47" t="s">
        <v>110</v>
      </c>
      <c r="E145" s="79" t="str">
        <f t="shared" ref="E145:K151" si="41">IF(P162="","",P162)</f>
        <v/>
      </c>
      <c r="F145" s="80" t="str">
        <f t="shared" si="41"/>
        <v/>
      </c>
      <c r="G145" s="80" t="str">
        <f t="shared" si="41"/>
        <v/>
      </c>
      <c r="H145" s="80" t="str">
        <f t="shared" si="41"/>
        <v/>
      </c>
      <c r="I145" s="80" t="str">
        <f t="shared" si="41"/>
        <v/>
      </c>
      <c r="J145" s="80" t="str">
        <f t="shared" si="41"/>
        <v/>
      </c>
      <c r="K145" s="81" t="str">
        <f t="shared" si="41"/>
        <v/>
      </c>
      <c r="M145" s="22"/>
      <c r="O145" s="23"/>
      <c r="P145" s="27" t="s">
        <v>168</v>
      </c>
      <c r="Q145" s="134" t="str">
        <f>IF(Q144="","",IF(OR(ABS(Q140-Q144)&lt;=3,ABS(AVERAGE(Q141:Q143)-Q140)/Q140&lt;0.3),"Pass","Fail"))</f>
        <v/>
      </c>
      <c r="R145" s="135" t="str">
        <f t="shared" ref="R145:T145" si="42">IF(R144="","",IF(OR(ABS(R140-R144)&lt;=3,ABS(AVERAGE(R141:R143)-R140)/R140&lt;0.3),"Pass","Fail"))</f>
        <v/>
      </c>
      <c r="S145" s="135" t="str">
        <f t="shared" si="42"/>
        <v/>
      </c>
      <c r="T145" s="136" t="str">
        <f t="shared" si="42"/>
        <v/>
      </c>
      <c r="Y145" s="24"/>
      <c r="AA145" s="27" t="s">
        <v>143</v>
      </c>
      <c r="AB145" s="38"/>
      <c r="AD145" s="46" t="str">
        <f>IF(R132="","",R132)</f>
        <v/>
      </c>
    </row>
    <row r="146" spans="1:30" ht="14.1" customHeight="1" x14ac:dyDescent="0.2">
      <c r="A146" s="8">
        <v>14</v>
      </c>
      <c r="B146" s="20"/>
      <c r="C146" s="52"/>
      <c r="D146" s="47" t="s">
        <v>210</v>
      </c>
      <c r="E146" s="79" t="str">
        <f t="shared" si="41"/>
        <v/>
      </c>
      <c r="F146" s="80" t="str">
        <f t="shared" si="41"/>
        <v/>
      </c>
      <c r="G146" s="80" t="str">
        <f t="shared" si="41"/>
        <v/>
      </c>
      <c r="H146" s="80" t="str">
        <f t="shared" si="41"/>
        <v/>
      </c>
      <c r="I146" s="80" t="str">
        <f t="shared" si="41"/>
        <v/>
      </c>
      <c r="J146" s="80" t="str">
        <f t="shared" si="41"/>
        <v/>
      </c>
      <c r="K146" s="81" t="str">
        <f t="shared" si="41"/>
        <v/>
      </c>
      <c r="M146" s="22"/>
      <c r="O146" s="23"/>
      <c r="P146" s="19"/>
      <c r="Q146" s="19"/>
      <c r="R146" s="19"/>
      <c r="S146" s="19"/>
      <c r="T146" s="19"/>
      <c r="U146" s="19"/>
      <c r="V146" s="19"/>
      <c r="W146" s="19"/>
      <c r="X146" s="19"/>
      <c r="Y146" s="24"/>
      <c r="AA146" s="27" t="s">
        <v>150</v>
      </c>
      <c r="AB146" s="38"/>
      <c r="AC146" s="19"/>
      <c r="AD146" s="46" t="str">
        <f>IF(S132="","",S132)</f>
        <v/>
      </c>
    </row>
    <row r="147" spans="1:30" ht="14.1" customHeight="1" x14ac:dyDescent="0.2">
      <c r="A147" s="8">
        <v>15</v>
      </c>
      <c r="B147" s="20"/>
      <c r="C147" s="52"/>
      <c r="D147" s="47" t="s">
        <v>212</v>
      </c>
      <c r="E147" s="79" t="str">
        <f t="shared" si="41"/>
        <v/>
      </c>
      <c r="F147" s="80" t="str">
        <f t="shared" si="41"/>
        <v/>
      </c>
      <c r="G147" s="80" t="str">
        <f t="shared" si="41"/>
        <v/>
      </c>
      <c r="H147" s="80" t="str">
        <f t="shared" si="41"/>
        <v/>
      </c>
      <c r="I147" s="80" t="str">
        <f t="shared" si="41"/>
        <v/>
      </c>
      <c r="J147" s="80" t="str">
        <f t="shared" si="41"/>
        <v/>
      </c>
      <c r="K147" s="81" t="str">
        <f t="shared" si="41"/>
        <v/>
      </c>
      <c r="M147" s="22"/>
      <c r="O147" s="167" t="s">
        <v>36</v>
      </c>
      <c r="P147" s="19"/>
      <c r="Q147" s="19"/>
      <c r="R147" s="19"/>
      <c r="S147" s="19"/>
      <c r="T147" s="19"/>
      <c r="U147" s="19"/>
      <c r="V147" s="19"/>
      <c r="W147" s="19"/>
      <c r="X147" s="19"/>
      <c r="Y147" s="24"/>
      <c r="AA147" s="27" t="s">
        <v>158</v>
      </c>
      <c r="AB147" s="38"/>
      <c r="AC147" s="19"/>
      <c r="AD147" s="46" t="str">
        <f>IF(T132="","",T132)</f>
        <v/>
      </c>
    </row>
    <row r="148" spans="1:30" ht="14.1" customHeight="1" x14ac:dyDescent="0.2">
      <c r="A148" s="8">
        <v>16</v>
      </c>
      <c r="B148" s="20"/>
      <c r="C148" s="52"/>
      <c r="D148" s="47" t="s">
        <v>213</v>
      </c>
      <c r="E148" s="79" t="str">
        <f t="shared" si="41"/>
        <v/>
      </c>
      <c r="F148" s="80" t="str">
        <f t="shared" si="41"/>
        <v/>
      </c>
      <c r="G148" s="80" t="str">
        <f t="shared" si="41"/>
        <v/>
      </c>
      <c r="H148" s="80" t="str">
        <f t="shared" si="41"/>
        <v/>
      </c>
      <c r="I148" s="80" t="str">
        <f t="shared" si="41"/>
        <v/>
      </c>
      <c r="J148" s="80" t="str">
        <f t="shared" si="41"/>
        <v/>
      </c>
      <c r="K148" s="81" t="str">
        <f t="shared" si="41"/>
        <v/>
      </c>
      <c r="M148" s="22"/>
      <c r="O148" s="70"/>
      <c r="P148" s="19" t="s">
        <v>208</v>
      </c>
      <c r="Q148" s="19"/>
      <c r="R148" s="19"/>
      <c r="S148" s="19"/>
      <c r="T148" s="19"/>
      <c r="U148" s="19"/>
      <c r="V148" s="19"/>
      <c r="W148" s="19"/>
      <c r="X148" s="19"/>
      <c r="Y148" s="24"/>
      <c r="AA148" s="27" t="s">
        <v>177</v>
      </c>
      <c r="AB148" s="38"/>
      <c r="AC148" s="19"/>
      <c r="AD148" s="46" t="str">
        <f>IF(U132="","",U132)</f>
        <v/>
      </c>
    </row>
    <row r="149" spans="1:30" ht="14.1" customHeight="1" thickBot="1" x14ac:dyDescent="0.25">
      <c r="A149" s="8">
        <v>17</v>
      </c>
      <c r="B149" s="20"/>
      <c r="C149" s="52"/>
      <c r="D149" s="47" t="s">
        <v>215</v>
      </c>
      <c r="E149" s="79" t="str">
        <f t="shared" si="41"/>
        <v/>
      </c>
      <c r="F149" s="80" t="str">
        <f t="shared" si="41"/>
        <v/>
      </c>
      <c r="G149" s="80" t="str">
        <f t="shared" si="41"/>
        <v/>
      </c>
      <c r="H149" s="80" t="str">
        <f t="shared" si="41"/>
        <v/>
      </c>
      <c r="I149" s="80" t="str">
        <f t="shared" si="41"/>
        <v/>
      </c>
      <c r="J149" s="80" t="str">
        <f t="shared" si="41"/>
        <v/>
      </c>
      <c r="K149" s="81" t="str">
        <f t="shared" si="41"/>
        <v/>
      </c>
      <c r="M149" s="22"/>
      <c r="O149" s="32"/>
      <c r="P149" s="33"/>
      <c r="Q149" s="33"/>
      <c r="R149" s="33"/>
      <c r="S149" s="33"/>
      <c r="T149" s="33"/>
      <c r="U149" s="33"/>
      <c r="V149" s="33"/>
      <c r="W149" s="33"/>
      <c r="X149" s="33"/>
      <c r="Y149" s="34"/>
      <c r="AA149" s="19"/>
      <c r="AB149" s="19"/>
      <c r="AC149" s="19"/>
      <c r="AD149" s="19"/>
    </row>
    <row r="150" spans="1:30" ht="14.1" customHeight="1" x14ac:dyDescent="0.2">
      <c r="A150" s="8">
        <v>18</v>
      </c>
      <c r="B150" s="20"/>
      <c r="C150" s="52"/>
      <c r="D150" s="47" t="s">
        <v>216</v>
      </c>
      <c r="E150" s="79" t="str">
        <f t="shared" si="41"/>
        <v/>
      </c>
      <c r="F150" s="80" t="str">
        <f t="shared" si="41"/>
        <v/>
      </c>
      <c r="G150" s="80" t="str">
        <f t="shared" si="41"/>
        <v/>
      </c>
      <c r="H150" s="80" t="str">
        <f t="shared" si="41"/>
        <v/>
      </c>
      <c r="I150" s="80" t="str">
        <f t="shared" si="41"/>
        <v/>
      </c>
      <c r="J150" s="80" t="str">
        <f t="shared" si="41"/>
        <v/>
      </c>
      <c r="K150" s="81" t="str">
        <f t="shared" si="41"/>
        <v/>
      </c>
      <c r="M150" s="22"/>
      <c r="AA150" s="35" t="s">
        <v>209</v>
      </c>
      <c r="AB150" s="181"/>
      <c r="AC150" s="39" t="str">
        <f>IF(AB150&lt;&gt;AD150,"Change","")</f>
        <v/>
      </c>
      <c r="AD150" s="40" t="str">
        <f>IF(Q225="","",Q225)</f>
        <v/>
      </c>
    </row>
    <row r="151" spans="1:30" ht="14.1" customHeight="1" thickBot="1" x14ac:dyDescent="0.25">
      <c r="A151" s="8">
        <v>19</v>
      </c>
      <c r="B151" s="20"/>
      <c r="C151" s="52"/>
      <c r="D151" s="47" t="s">
        <v>218</v>
      </c>
      <c r="E151" s="82" t="str">
        <f t="shared" si="41"/>
        <v/>
      </c>
      <c r="F151" s="83" t="str">
        <f t="shared" si="41"/>
        <v/>
      </c>
      <c r="G151" s="83" t="str">
        <f t="shared" si="41"/>
        <v/>
      </c>
      <c r="H151" s="83" t="str">
        <f t="shared" si="41"/>
        <v/>
      </c>
      <c r="I151" s="83" t="str">
        <f t="shared" si="41"/>
        <v/>
      </c>
      <c r="J151" s="83" t="str">
        <f t="shared" si="41"/>
        <v/>
      </c>
      <c r="K151" s="84" t="str">
        <f t="shared" si="41"/>
        <v/>
      </c>
      <c r="M151" s="22"/>
      <c r="T151" s="41" t="s">
        <v>92</v>
      </c>
      <c r="AA151" s="27"/>
      <c r="AB151" s="183"/>
      <c r="AC151" s="19"/>
      <c r="AD151" s="183"/>
    </row>
    <row r="152" spans="1:30" ht="14.1" customHeight="1" thickBot="1" x14ac:dyDescent="0.25">
      <c r="A152" s="8">
        <v>20</v>
      </c>
      <c r="B152" s="20"/>
      <c r="C152" s="52"/>
      <c r="G152" s="47" t="s">
        <v>168</v>
      </c>
      <c r="H152" s="184" t="str">
        <f>IF(S169="","",IF(S169=1,"Pass","Fail"))</f>
        <v/>
      </c>
      <c r="M152" s="22"/>
      <c r="O152" s="131" t="s">
        <v>195</v>
      </c>
      <c r="P152" s="16"/>
      <c r="Q152" s="16"/>
      <c r="R152" s="16"/>
      <c r="S152" s="16"/>
      <c r="T152" s="16"/>
      <c r="U152" s="16"/>
      <c r="V152" s="16"/>
      <c r="W152" s="16"/>
      <c r="X152" s="16"/>
      <c r="Y152" s="17"/>
      <c r="AA152" s="27"/>
      <c r="AB152" s="181"/>
      <c r="AC152" s="39" t="str">
        <f>IF(AB152&lt;&gt;AD152,"Change","")</f>
        <v/>
      </c>
      <c r="AD152" s="40" t="str">
        <f>IF(Q227="","",Q227)</f>
        <v/>
      </c>
    </row>
    <row r="153" spans="1:30" ht="14.1" customHeight="1" x14ac:dyDescent="0.2">
      <c r="A153" s="8">
        <v>21</v>
      </c>
      <c r="B153" s="20"/>
      <c r="C153" s="52"/>
      <c r="E153" s="35" t="s">
        <v>219</v>
      </c>
      <c r="F153" s="14" t="str">
        <f>Q170</f>
        <v>Water HU is 0 +/- 5, air HU is within acceptable range at all kVp</v>
      </c>
      <c r="G153" s="19"/>
      <c r="M153" s="22"/>
      <c r="O153" s="23"/>
      <c r="P153" s="27" t="s">
        <v>196</v>
      </c>
      <c r="Q153" s="182">
        <v>0</v>
      </c>
      <c r="R153" s="14" t="s">
        <v>197</v>
      </c>
      <c r="S153" s="27" t="s">
        <v>211</v>
      </c>
      <c r="T153" s="182">
        <v>1</v>
      </c>
      <c r="U153" s="14" t="s">
        <v>197</v>
      </c>
      <c r="Y153" s="24"/>
      <c r="AA153" s="27"/>
      <c r="AB153" s="183"/>
      <c r="AC153" s="19"/>
      <c r="AD153" s="183"/>
    </row>
    <row r="154" spans="1:30" ht="14.1" customHeight="1" x14ac:dyDescent="0.2">
      <c r="A154" s="8">
        <v>22</v>
      </c>
      <c r="B154" s="20"/>
      <c r="C154" s="52"/>
      <c r="F154" s="14" t="str">
        <f>Q171</f>
        <v>CT number for inserts using the adult abdomen protocol is within the acceptable range at 120 or 130 kVp</v>
      </c>
      <c r="G154" s="19"/>
      <c r="M154" s="22"/>
      <c r="O154" s="23"/>
      <c r="Y154" s="24"/>
      <c r="AA154" s="27"/>
      <c r="AB154" s="181"/>
      <c r="AC154" s="39" t="str">
        <f>IF(AB154&lt;&gt;AD154,"Change","")</f>
        <v/>
      </c>
      <c r="AD154" s="40" t="str">
        <f>IF(Q229="","",Q229)</f>
        <v/>
      </c>
    </row>
    <row r="155" spans="1:30" ht="14.1" customHeight="1" x14ac:dyDescent="0.2">
      <c r="A155" s="8">
        <v>23</v>
      </c>
      <c r="B155" s="20"/>
      <c r="C155" s="52"/>
      <c r="M155" s="22"/>
      <c r="O155" s="23"/>
      <c r="Q155" s="273" t="s">
        <v>200</v>
      </c>
      <c r="R155" s="273" t="s">
        <v>149</v>
      </c>
      <c r="U155" s="19"/>
      <c r="V155" s="14" t="s">
        <v>214</v>
      </c>
      <c r="Y155" s="24"/>
      <c r="AA155" s="27"/>
      <c r="AB155" s="183"/>
      <c r="AD155" s="183"/>
    </row>
    <row r="156" spans="1:30" ht="14.1" customHeight="1" thickBot="1" x14ac:dyDescent="0.25">
      <c r="A156" s="8">
        <v>24</v>
      </c>
      <c r="B156" s="20"/>
      <c r="C156" s="163" t="s">
        <v>223</v>
      </c>
      <c r="M156" s="22"/>
      <c r="O156" s="23"/>
      <c r="P156" s="27" t="s">
        <v>203</v>
      </c>
      <c r="Q156" s="141"/>
      <c r="R156" s="141"/>
      <c r="S156" s="28" t="s">
        <v>197</v>
      </c>
      <c r="T156" s="19"/>
      <c r="U156" s="27" t="s">
        <v>201</v>
      </c>
      <c r="V156" s="182"/>
      <c r="Y156" s="24"/>
      <c r="AA156" s="27"/>
      <c r="AB156" s="181"/>
      <c r="AC156" s="39" t="str">
        <f>IF(AB156&lt;&gt;AD156,"Change","")</f>
        <v/>
      </c>
      <c r="AD156" s="40" t="str">
        <f>IF(Q231="","",Q231)</f>
        <v/>
      </c>
    </row>
    <row r="157" spans="1:30" ht="14.1" customHeight="1" x14ac:dyDescent="0.2">
      <c r="A157" s="8">
        <v>25</v>
      </c>
      <c r="B157" s="20"/>
      <c r="C157" s="52"/>
      <c r="E157" s="47" t="s">
        <v>224</v>
      </c>
      <c r="F157" s="76" t="str">
        <f t="shared" ref="F157:J163" si="43">IF(Q174="","",Q174)</f>
        <v/>
      </c>
      <c r="G157" s="77" t="str">
        <f t="shared" si="43"/>
        <v/>
      </c>
      <c r="H157" s="77" t="str">
        <f t="shared" si="43"/>
        <v/>
      </c>
      <c r="I157" s="77" t="str">
        <f t="shared" si="43"/>
        <v/>
      </c>
      <c r="J157" s="78" t="str">
        <f t="shared" si="43"/>
        <v/>
      </c>
      <c r="M157" s="22"/>
      <c r="O157" s="23"/>
      <c r="P157" s="27" t="s">
        <v>217</v>
      </c>
      <c r="Q157" s="141"/>
      <c r="R157" s="141"/>
      <c r="S157" s="27"/>
      <c r="T157" s="19"/>
      <c r="U157" s="27" t="s">
        <v>204</v>
      </c>
      <c r="V157" s="182"/>
      <c r="Y157" s="24"/>
      <c r="AA157" s="27"/>
      <c r="AB157" s="183"/>
      <c r="AD157" s="183"/>
    </row>
    <row r="158" spans="1:30" ht="14.1" customHeight="1" x14ac:dyDescent="0.2">
      <c r="A158" s="8">
        <v>26</v>
      </c>
      <c r="B158" s="20"/>
      <c r="C158" s="52"/>
      <c r="E158" s="47" t="s">
        <v>225</v>
      </c>
      <c r="F158" s="79" t="str">
        <f t="shared" si="43"/>
        <v/>
      </c>
      <c r="G158" s="80" t="str">
        <f t="shared" si="43"/>
        <v/>
      </c>
      <c r="H158" s="80" t="str">
        <f t="shared" si="43"/>
        <v/>
      </c>
      <c r="I158" s="80" t="str">
        <f t="shared" si="43"/>
        <v/>
      </c>
      <c r="J158" s="81" t="str">
        <f t="shared" si="43"/>
        <v/>
      </c>
      <c r="M158" s="22"/>
      <c r="O158" s="23"/>
      <c r="P158" s="19"/>
      <c r="Q158" s="19"/>
      <c r="T158" s="19"/>
      <c r="U158" s="27" t="s">
        <v>206</v>
      </c>
      <c r="V158" s="182"/>
      <c r="Y158" s="24"/>
      <c r="AA158" s="27"/>
      <c r="AB158" s="181"/>
      <c r="AC158" s="39" t="str">
        <f>IF(AB158&lt;&gt;AD158,"Change","")</f>
        <v/>
      </c>
      <c r="AD158" s="40" t="str">
        <f>IF(Q233="","",Q233)</f>
        <v/>
      </c>
    </row>
    <row r="159" spans="1:30" ht="14.1" customHeight="1" x14ac:dyDescent="0.2">
      <c r="A159" s="8">
        <v>27</v>
      </c>
      <c r="B159" s="20"/>
      <c r="C159" s="52"/>
      <c r="E159" s="47" t="s">
        <v>226</v>
      </c>
      <c r="F159" s="79" t="str">
        <f t="shared" si="43"/>
        <v/>
      </c>
      <c r="G159" s="80" t="str">
        <f t="shared" si="43"/>
        <v/>
      </c>
      <c r="H159" s="80" t="str">
        <f t="shared" si="43"/>
        <v/>
      </c>
      <c r="I159" s="80" t="str">
        <f t="shared" si="43"/>
        <v/>
      </c>
      <c r="J159" s="81" t="str">
        <f t="shared" si="43"/>
        <v/>
      </c>
      <c r="M159" s="22"/>
      <c r="O159" s="23"/>
      <c r="T159" s="19"/>
      <c r="U159" s="27" t="s">
        <v>207</v>
      </c>
      <c r="V159" s="182"/>
      <c r="Y159" s="24"/>
      <c r="AA159" s="27"/>
      <c r="AB159" s="183"/>
      <c r="AD159" s="183"/>
    </row>
    <row r="160" spans="1:30" ht="14.1" customHeight="1" x14ac:dyDescent="0.2">
      <c r="A160" s="8">
        <v>28</v>
      </c>
      <c r="B160" s="20"/>
      <c r="C160" s="52"/>
      <c r="E160" s="47" t="s">
        <v>199</v>
      </c>
      <c r="F160" s="79" t="str">
        <f t="shared" si="43"/>
        <v/>
      </c>
      <c r="G160" s="80" t="str">
        <f t="shared" si="43"/>
        <v/>
      </c>
      <c r="H160" s="80" t="str">
        <f t="shared" si="43"/>
        <v/>
      </c>
      <c r="I160" s="80" t="str">
        <f t="shared" si="43"/>
        <v/>
      </c>
      <c r="J160" s="81" t="str">
        <f t="shared" si="43"/>
        <v/>
      </c>
      <c r="M160" s="22"/>
      <c r="O160" s="167" t="s">
        <v>35</v>
      </c>
      <c r="Y160" s="24"/>
      <c r="AA160" s="27"/>
      <c r="AB160" s="181"/>
      <c r="AC160" s="39" t="str">
        <f>IF(AB160&lt;&gt;AD160,"Change","")</f>
        <v/>
      </c>
      <c r="AD160" s="40" t="str">
        <f>IF(Q235="","",Q235)</f>
        <v/>
      </c>
    </row>
    <row r="161" spans="1:30" ht="14.1" customHeight="1" x14ac:dyDescent="0.2">
      <c r="A161" s="8">
        <v>29</v>
      </c>
      <c r="B161" s="20"/>
      <c r="C161" s="52"/>
      <c r="E161" s="47" t="s">
        <v>227</v>
      </c>
      <c r="F161" s="79" t="str">
        <f t="shared" si="43"/>
        <v/>
      </c>
      <c r="G161" s="80" t="str">
        <f t="shared" si="43"/>
        <v/>
      </c>
      <c r="H161" s="80" t="str">
        <f t="shared" si="43"/>
        <v/>
      </c>
      <c r="I161" s="80" t="str">
        <f t="shared" si="43"/>
        <v/>
      </c>
      <c r="J161" s="81" t="str">
        <f t="shared" si="43"/>
        <v/>
      </c>
      <c r="M161" s="22"/>
      <c r="O161" s="185" t="s">
        <v>106</v>
      </c>
      <c r="P161" s="116">
        <v>80</v>
      </c>
      <c r="Q161" s="116">
        <v>100</v>
      </c>
      <c r="R161" s="116">
        <v>110</v>
      </c>
      <c r="S161" s="116">
        <v>120</v>
      </c>
      <c r="T161" s="116">
        <v>130</v>
      </c>
      <c r="U161" s="116">
        <v>140</v>
      </c>
      <c r="V161" s="116">
        <v>150</v>
      </c>
      <c r="W161" s="186"/>
      <c r="X161" s="270" t="s">
        <v>220</v>
      </c>
      <c r="Y161" s="271"/>
      <c r="AA161" s="27"/>
      <c r="AB161" s="183"/>
      <c r="AD161" s="183"/>
    </row>
    <row r="162" spans="1:30" ht="14.1" customHeight="1" thickBot="1" x14ac:dyDescent="0.25">
      <c r="A162" s="8">
        <v>30</v>
      </c>
      <c r="B162" s="20"/>
      <c r="C162" s="52"/>
      <c r="E162" s="47" t="s">
        <v>228</v>
      </c>
      <c r="F162" s="82" t="str">
        <f t="shared" si="43"/>
        <v/>
      </c>
      <c r="G162" s="83" t="str">
        <f t="shared" si="43"/>
        <v/>
      </c>
      <c r="H162" s="83" t="str">
        <f t="shared" si="43"/>
        <v/>
      </c>
      <c r="I162" s="83" t="str">
        <f t="shared" si="43"/>
        <v/>
      </c>
      <c r="J162" s="84" t="str">
        <f t="shared" si="43"/>
        <v/>
      </c>
      <c r="M162" s="22"/>
      <c r="O162" s="185" t="s">
        <v>110</v>
      </c>
      <c r="P162" s="141"/>
      <c r="Q162" s="141"/>
      <c r="R162" s="141"/>
      <c r="S162" s="141"/>
      <c r="T162" s="141"/>
      <c r="U162" s="141"/>
      <c r="V162" s="141"/>
      <c r="W162" s="186"/>
      <c r="X162" s="273" t="s">
        <v>221</v>
      </c>
      <c r="Y162" s="271" t="s">
        <v>222</v>
      </c>
      <c r="AA162" s="27"/>
      <c r="AB162" s="181"/>
      <c r="AC162" s="39" t="str">
        <f>IF(AB162&lt;&gt;AD162,"Change","")</f>
        <v/>
      </c>
      <c r="AD162" s="40" t="str">
        <f>IF(Q237="","",Q237)</f>
        <v/>
      </c>
    </row>
    <row r="163" spans="1:30" ht="14.1" customHeight="1" thickBot="1" x14ac:dyDescent="0.25">
      <c r="A163" s="8">
        <v>31</v>
      </c>
      <c r="B163" s="20"/>
      <c r="C163" s="52"/>
      <c r="E163" s="47" t="s">
        <v>168</v>
      </c>
      <c r="F163" s="91" t="str">
        <f t="shared" si="43"/>
        <v/>
      </c>
      <c r="G163" s="92" t="str">
        <f t="shared" si="43"/>
        <v/>
      </c>
      <c r="H163" s="92" t="str">
        <f t="shared" si="43"/>
        <v/>
      </c>
      <c r="I163" s="92" t="str">
        <f t="shared" si="43"/>
        <v/>
      </c>
      <c r="J163" s="93" t="str">
        <f t="shared" si="43"/>
        <v/>
      </c>
      <c r="M163" s="22"/>
      <c r="O163" s="185" t="s">
        <v>210</v>
      </c>
      <c r="P163" s="141"/>
      <c r="Q163" s="141"/>
      <c r="R163" s="141"/>
      <c r="S163" s="141"/>
      <c r="T163" s="141"/>
      <c r="U163" s="141"/>
      <c r="V163" s="141"/>
      <c r="W163" s="187" t="s">
        <v>210</v>
      </c>
      <c r="X163" s="116">
        <v>-107</v>
      </c>
      <c r="Y163" s="147">
        <v>-84</v>
      </c>
      <c r="AA163" s="27"/>
      <c r="AB163" s="183"/>
      <c r="AD163" s="183"/>
    </row>
    <row r="164" spans="1:30" ht="14.1" customHeight="1" x14ac:dyDescent="0.2">
      <c r="A164" s="8">
        <v>32</v>
      </c>
      <c r="B164" s="20"/>
      <c r="C164" s="52"/>
      <c r="F164" s="35" t="s">
        <v>152</v>
      </c>
      <c r="G164" s="14" t="str">
        <f>R181</f>
        <v>Slice thickness is within 1.5mm of the set thickness</v>
      </c>
      <c r="M164" s="22"/>
      <c r="O164" s="185" t="s">
        <v>212</v>
      </c>
      <c r="P164" s="141"/>
      <c r="Q164" s="141"/>
      <c r="R164" s="141"/>
      <c r="S164" s="141"/>
      <c r="T164" s="141"/>
      <c r="U164" s="141"/>
      <c r="V164" s="141"/>
      <c r="W164" s="187" t="s">
        <v>212</v>
      </c>
      <c r="X164" s="116">
        <v>-7</v>
      </c>
      <c r="Y164" s="147">
        <v>7</v>
      </c>
      <c r="AA164" s="27"/>
      <c r="AB164" s="181"/>
      <c r="AC164" s="39" t="str">
        <f>IF(AB164&lt;&gt;AD164,"Change","")</f>
        <v/>
      </c>
      <c r="AD164" s="40" t="str">
        <f>IF(Q239="","",Q239)</f>
        <v/>
      </c>
    </row>
    <row r="165" spans="1:30" ht="14.1" customHeight="1" x14ac:dyDescent="0.2">
      <c r="A165" s="8">
        <v>33</v>
      </c>
      <c r="B165" s="20"/>
      <c r="C165" s="52"/>
      <c r="G165" s="14" t="str">
        <f>R182</f>
        <v>CT number for water is 0 +/- 5</v>
      </c>
      <c r="M165" s="22"/>
      <c r="O165" s="185" t="s">
        <v>213</v>
      </c>
      <c r="P165" s="141"/>
      <c r="Q165" s="141"/>
      <c r="R165" s="141"/>
      <c r="S165" s="141"/>
      <c r="T165" s="141"/>
      <c r="U165" s="141"/>
      <c r="V165" s="141"/>
      <c r="W165" s="187" t="s">
        <v>215</v>
      </c>
      <c r="X165" s="116">
        <v>110</v>
      </c>
      <c r="Y165" s="147">
        <v>135</v>
      </c>
      <c r="AA165" s="27"/>
      <c r="AB165" s="183"/>
      <c r="AD165" s="28"/>
    </row>
    <row r="166" spans="1:30" ht="14.1" customHeight="1" x14ac:dyDescent="0.2">
      <c r="A166" s="8">
        <v>34</v>
      </c>
      <c r="B166" s="20"/>
      <c r="C166" s="52"/>
      <c r="M166" s="22"/>
      <c r="O166" s="185" t="s">
        <v>215</v>
      </c>
      <c r="P166" s="141"/>
      <c r="Q166" s="141"/>
      <c r="R166" s="141"/>
      <c r="S166" s="141"/>
      <c r="T166" s="141"/>
      <c r="U166" s="141"/>
      <c r="V166" s="141"/>
      <c r="W166" s="187" t="s">
        <v>216</v>
      </c>
      <c r="X166" s="116">
        <v>850</v>
      </c>
      <c r="Y166" s="147">
        <v>970</v>
      </c>
      <c r="AA166" s="27"/>
      <c r="AB166" s="181"/>
      <c r="AC166" s="39" t="str">
        <f>IF(AB166&lt;&gt;AD166,"Change","")</f>
        <v/>
      </c>
      <c r="AD166" s="40" t="str">
        <f>IF(Q241="","",Q241)</f>
        <v/>
      </c>
    </row>
    <row r="167" spans="1:30" ht="14.1" customHeight="1" x14ac:dyDescent="0.2">
      <c r="A167" s="8">
        <v>35</v>
      </c>
      <c r="B167" s="20"/>
      <c r="C167" s="163" t="s">
        <v>231</v>
      </c>
      <c r="M167" s="22"/>
      <c r="O167" s="185" t="s">
        <v>216</v>
      </c>
      <c r="P167" s="141"/>
      <c r="Q167" s="141"/>
      <c r="R167" s="141"/>
      <c r="S167" s="141"/>
      <c r="T167" s="141"/>
      <c r="U167" s="141"/>
      <c r="V167" s="141"/>
      <c r="W167" s="187" t="s">
        <v>218</v>
      </c>
      <c r="X167" s="116">
        <v>-1005</v>
      </c>
      <c r="Y167" s="147">
        <v>-970</v>
      </c>
      <c r="AA167" s="27"/>
      <c r="AB167" s="183"/>
      <c r="AD167" s="183"/>
    </row>
    <row r="168" spans="1:30" ht="14.1" customHeight="1" thickBot="1" x14ac:dyDescent="0.25">
      <c r="A168" s="8">
        <v>36</v>
      </c>
      <c r="B168" s="20"/>
      <c r="C168" s="52"/>
      <c r="D168" s="68"/>
      <c r="E168" s="298" t="s">
        <v>145</v>
      </c>
      <c r="F168" s="298"/>
      <c r="G168" s="298" t="s">
        <v>146</v>
      </c>
      <c r="H168" s="298"/>
      <c r="M168" s="22"/>
      <c r="O168" s="185" t="s">
        <v>218</v>
      </c>
      <c r="P168" s="141"/>
      <c r="Q168" s="141"/>
      <c r="R168" s="141"/>
      <c r="S168" s="141"/>
      <c r="T168" s="141"/>
      <c r="U168" s="141"/>
      <c r="V168" s="141"/>
      <c r="W168" s="186"/>
      <c r="Y168" s="24"/>
      <c r="AA168" s="27"/>
      <c r="AB168" s="181"/>
      <c r="AC168" s="39" t="str">
        <f>IF(AB168&lt;&gt;AD168,"Change","")</f>
        <v/>
      </c>
      <c r="AD168" s="40" t="str">
        <f>IF(Q243="","",Q243)</f>
        <v/>
      </c>
    </row>
    <row r="169" spans="1:30" ht="14.1" customHeight="1" thickBot="1" x14ac:dyDescent="0.25">
      <c r="A169" s="8">
        <v>37</v>
      </c>
      <c r="B169" s="20"/>
      <c r="C169" s="52"/>
      <c r="D169" s="68"/>
      <c r="E169" s="7" t="s">
        <v>147</v>
      </c>
      <c r="F169" s="7" t="s">
        <v>149</v>
      </c>
      <c r="G169" s="7" t="s">
        <v>147</v>
      </c>
      <c r="H169" s="7" t="s">
        <v>149</v>
      </c>
      <c r="M169" s="22"/>
      <c r="O169" s="23"/>
      <c r="R169" s="27" t="s">
        <v>168</v>
      </c>
      <c r="S169" s="188"/>
      <c r="T169" s="14" t="s">
        <v>214</v>
      </c>
      <c r="Y169" s="24"/>
      <c r="AA169" s="27"/>
      <c r="AB169" s="183"/>
      <c r="AD169" s="183"/>
    </row>
    <row r="170" spans="1:30" ht="14.1" customHeight="1" thickBot="1" x14ac:dyDescent="0.25">
      <c r="A170" s="8">
        <v>38</v>
      </c>
      <c r="B170" s="20"/>
      <c r="C170" s="52"/>
      <c r="D170" s="47" t="s">
        <v>232</v>
      </c>
      <c r="E170" s="76" t="str">
        <f t="shared" ref="E170:H174" si="44">IF(P187="","",P187)</f>
        <v/>
      </c>
      <c r="F170" s="77" t="str">
        <f t="shared" si="44"/>
        <v/>
      </c>
      <c r="G170" s="77" t="str">
        <f t="shared" si="44"/>
        <v/>
      </c>
      <c r="H170" s="78" t="str">
        <f t="shared" si="44"/>
        <v/>
      </c>
      <c r="J170" s="47" t="s">
        <v>233</v>
      </c>
      <c r="K170" s="184" t="str">
        <f>IF(V187="","",IF(V187=3,"NA",IF(V187=1,"Pass","Fail")))</f>
        <v/>
      </c>
      <c r="M170" s="22"/>
      <c r="O170" s="23"/>
      <c r="P170" s="35" t="s">
        <v>219</v>
      </c>
      <c r="Q170" s="14" t="s">
        <v>229</v>
      </c>
      <c r="Y170" s="24"/>
      <c r="AA170" s="27"/>
      <c r="AB170" s="181"/>
      <c r="AC170" s="39" t="str">
        <f>IF(AB170&lt;&gt;AD170,"Change","")</f>
        <v/>
      </c>
      <c r="AD170" s="40" t="str">
        <f>IF(Q245="","",Q245)</f>
        <v/>
      </c>
    </row>
    <row r="171" spans="1:30" ht="14.1" customHeight="1" thickBot="1" x14ac:dyDescent="0.25">
      <c r="A171" s="8">
        <v>39</v>
      </c>
      <c r="B171" s="20"/>
      <c r="C171" s="52"/>
      <c r="D171" s="47" t="s">
        <v>234</v>
      </c>
      <c r="E171" s="79" t="str">
        <f t="shared" si="44"/>
        <v/>
      </c>
      <c r="F171" s="80" t="str">
        <f t="shared" si="44"/>
        <v/>
      </c>
      <c r="G171" s="80" t="str">
        <f t="shared" si="44"/>
        <v/>
      </c>
      <c r="H171" s="81" t="str">
        <f t="shared" si="44"/>
        <v/>
      </c>
      <c r="J171" s="47" t="s">
        <v>168</v>
      </c>
      <c r="K171" s="184" t="str">
        <f>IF(X187="","",X187)</f>
        <v/>
      </c>
      <c r="M171" s="22"/>
      <c r="O171" s="23"/>
      <c r="Q171" s="14" t="s">
        <v>230</v>
      </c>
      <c r="Y171" s="24"/>
      <c r="AA171" s="27"/>
      <c r="AB171" s="183"/>
      <c r="AD171" s="183"/>
    </row>
    <row r="172" spans="1:30" ht="14.1" customHeight="1" x14ac:dyDescent="0.2">
      <c r="A172" s="8">
        <v>40</v>
      </c>
      <c r="B172" s="20"/>
      <c r="C172" s="52"/>
      <c r="D172" s="47" t="s">
        <v>235</v>
      </c>
      <c r="E172" s="79" t="str">
        <f t="shared" si="44"/>
        <v/>
      </c>
      <c r="F172" s="80" t="str">
        <f t="shared" si="44"/>
        <v/>
      </c>
      <c r="G172" s="80" t="str">
        <f t="shared" si="44"/>
        <v/>
      </c>
      <c r="H172" s="81" t="str">
        <f t="shared" si="44"/>
        <v/>
      </c>
      <c r="M172" s="22"/>
      <c r="O172" s="23"/>
      <c r="Y172" s="24"/>
      <c r="AA172" s="27"/>
      <c r="AB172" s="181"/>
      <c r="AC172" s="39" t="str">
        <f>IF(AB172&lt;&gt;AD172,"Change","")</f>
        <v/>
      </c>
      <c r="AD172" s="40" t="str">
        <f>IF(Q247="","",Q247)</f>
        <v/>
      </c>
    </row>
    <row r="173" spans="1:30" ht="14.1" customHeight="1" thickBot="1" x14ac:dyDescent="0.25">
      <c r="A173" s="8">
        <v>41</v>
      </c>
      <c r="B173" s="20"/>
      <c r="C173" s="52"/>
      <c r="D173" s="47" t="s">
        <v>236</v>
      </c>
      <c r="E173" s="79" t="str">
        <f t="shared" si="44"/>
        <v/>
      </c>
      <c r="F173" s="80" t="str">
        <f t="shared" si="44"/>
        <v/>
      </c>
      <c r="G173" s="80" t="str">
        <f t="shared" si="44"/>
        <v/>
      </c>
      <c r="H173" s="81" t="str">
        <f t="shared" si="44"/>
        <v/>
      </c>
      <c r="M173" s="22"/>
      <c r="O173" s="167" t="s">
        <v>223</v>
      </c>
      <c r="Y173" s="24"/>
      <c r="AA173" s="27"/>
      <c r="AB173" s="183"/>
      <c r="AD173" s="183"/>
    </row>
    <row r="174" spans="1:30" ht="14.1" customHeight="1" thickBot="1" x14ac:dyDescent="0.25">
      <c r="A174" s="8">
        <v>42</v>
      </c>
      <c r="B174" s="20"/>
      <c r="C174" s="52"/>
      <c r="D174" s="47" t="s">
        <v>237</v>
      </c>
      <c r="E174" s="104" t="str">
        <f t="shared" si="44"/>
        <v/>
      </c>
      <c r="F174" s="105" t="str">
        <f t="shared" si="44"/>
        <v/>
      </c>
      <c r="G174" s="105" t="str">
        <f t="shared" si="44"/>
        <v/>
      </c>
      <c r="H174" s="106" t="str">
        <f t="shared" si="44"/>
        <v/>
      </c>
      <c r="M174" s="22"/>
      <c r="O174" s="185"/>
      <c r="P174" s="27" t="s">
        <v>224</v>
      </c>
      <c r="Q174" s="137"/>
      <c r="R174" s="138"/>
      <c r="S174" s="138"/>
      <c r="T174" s="138"/>
      <c r="U174" s="139"/>
      <c r="Y174" s="24"/>
      <c r="AA174" s="27"/>
      <c r="AB174" s="181"/>
      <c r="AC174" s="39" t="str">
        <f>IF(AB174&lt;&gt;AD174,"Change","")</f>
        <v/>
      </c>
      <c r="AD174" s="40" t="str">
        <f>IF(Q249="","",Q249)</f>
        <v/>
      </c>
    </row>
    <row r="175" spans="1:30" ht="14.1" customHeight="1" x14ac:dyDescent="0.2">
      <c r="A175" s="8">
        <v>43</v>
      </c>
      <c r="B175" s="20"/>
      <c r="C175" s="52"/>
      <c r="F175" s="35" t="s">
        <v>152</v>
      </c>
      <c r="G175" s="28" t="str">
        <f>V188</f>
        <v xml:space="preserve">All four 6mm rods are visible </v>
      </c>
      <c r="M175" s="22"/>
      <c r="O175" s="185"/>
      <c r="P175" s="27" t="s">
        <v>225</v>
      </c>
      <c r="Q175" s="140"/>
      <c r="R175" s="141"/>
      <c r="S175" s="141"/>
      <c r="T175" s="141"/>
      <c r="U175" s="142"/>
      <c r="Y175" s="24"/>
      <c r="AA175" s="27"/>
      <c r="AB175" s="183"/>
      <c r="AD175" s="183"/>
    </row>
    <row r="176" spans="1:30" ht="14.1" customHeight="1" x14ac:dyDescent="0.2">
      <c r="A176" s="8">
        <v>44</v>
      </c>
      <c r="B176" s="20"/>
      <c r="C176" s="52"/>
      <c r="G176" s="28" t="str">
        <f>V189</f>
        <v>CNR &gt; 1.0 for adult abdomen and head protocols</v>
      </c>
      <c r="M176" s="22"/>
      <c r="O176" s="185"/>
      <c r="P176" s="27" t="s">
        <v>226</v>
      </c>
      <c r="Q176" s="140"/>
      <c r="R176" s="141"/>
      <c r="S176" s="141"/>
      <c r="T176" s="141"/>
      <c r="U176" s="142"/>
      <c r="Y176" s="24"/>
      <c r="AA176" s="27"/>
      <c r="AB176" s="181"/>
      <c r="AC176" s="39" t="str">
        <f>IF(AB176&lt;&gt;AD176,"Change","")</f>
        <v/>
      </c>
      <c r="AD176" s="40" t="str">
        <f>IF(Q251="","",Q251)</f>
        <v/>
      </c>
    </row>
    <row r="177" spans="1:30" ht="14.1" customHeight="1" x14ac:dyDescent="0.2">
      <c r="A177" s="8">
        <v>45</v>
      </c>
      <c r="B177" s="20"/>
      <c r="C177" s="52"/>
      <c r="G177" s="28" t="str">
        <f>V190</f>
        <v>CNR &gt; 0.4 for pediatric abdomen protocol</v>
      </c>
      <c r="M177" s="22"/>
      <c r="O177" s="185"/>
      <c r="P177" s="27" t="s">
        <v>199</v>
      </c>
      <c r="Q177" s="189" t="str">
        <f>IF(OR(Q175="",Q176=""),"",AVERAGE(Q175:Q176))</f>
        <v/>
      </c>
      <c r="R177" s="116" t="str">
        <f>IF(OR(R175="",R176=""),"",AVERAGE(R175:R176))</f>
        <v/>
      </c>
      <c r="S177" s="116" t="str">
        <f>IF(OR(S175="",S176=""),"",AVERAGE(S175:S176))</f>
        <v/>
      </c>
      <c r="T177" s="116" t="str">
        <f>IF(OR(T175="",T176=""),"",AVERAGE(T175:T176))</f>
        <v/>
      </c>
      <c r="U177" s="147" t="str">
        <f>IF(OR(U175="",U176=""),"",AVERAGE(U175:U176))</f>
        <v/>
      </c>
      <c r="Y177" s="24"/>
      <c r="AA177" s="27"/>
      <c r="AB177" s="183"/>
      <c r="AD177" s="183"/>
    </row>
    <row r="178" spans="1:30" ht="14.1" customHeight="1" x14ac:dyDescent="0.2">
      <c r="A178" s="8">
        <v>46</v>
      </c>
      <c r="B178" s="20"/>
      <c r="C178" s="52"/>
      <c r="G178" s="28" t="str">
        <f>V191</f>
        <v>CNR &gt; 1.0 for pediatric head protocol</v>
      </c>
      <c r="M178" s="22"/>
      <c r="O178" s="185"/>
      <c r="P178" s="27" t="s">
        <v>227</v>
      </c>
      <c r="Q178" s="140"/>
      <c r="R178" s="141"/>
      <c r="S178" s="141"/>
      <c r="T178" s="141"/>
      <c r="U178" s="142"/>
      <c r="Y178" s="24"/>
      <c r="AA178" s="27"/>
      <c r="AB178" s="181"/>
      <c r="AC178" s="39" t="str">
        <f>IF(AB178&lt;&gt;AD178,"Change","")</f>
        <v/>
      </c>
      <c r="AD178" s="40" t="str">
        <f>IF(Q253="","",Q253)</f>
        <v/>
      </c>
    </row>
    <row r="179" spans="1:30" ht="14.1" customHeight="1" thickBot="1" x14ac:dyDescent="0.25">
      <c r="A179" s="8">
        <v>47</v>
      </c>
      <c r="B179" s="20"/>
      <c r="C179" s="163" t="s">
        <v>240</v>
      </c>
      <c r="M179" s="22"/>
      <c r="O179" s="185"/>
      <c r="P179" s="27" t="s">
        <v>228</v>
      </c>
      <c r="Q179" s="144"/>
      <c r="R179" s="145"/>
      <c r="S179" s="145"/>
      <c r="T179" s="145"/>
      <c r="U179" s="146"/>
      <c r="Y179" s="24"/>
      <c r="AA179" s="27"/>
      <c r="AB179" s="183"/>
      <c r="AD179" s="183"/>
    </row>
    <row r="180" spans="1:30" ht="14.1" customHeight="1" thickBot="1" x14ac:dyDescent="0.25">
      <c r="A180" s="8">
        <v>48</v>
      </c>
      <c r="B180" s="20"/>
      <c r="D180" s="7" t="s">
        <v>242</v>
      </c>
      <c r="E180" s="7" t="s">
        <v>243</v>
      </c>
      <c r="F180" s="7" t="str">
        <f>R194</f>
        <v>Diff (Center)</v>
      </c>
      <c r="G180" s="68" t="str">
        <f>S194</f>
        <v>Diff (Mean)</v>
      </c>
      <c r="H180" s="7" t="s">
        <v>244</v>
      </c>
      <c r="I180" s="19"/>
      <c r="J180" s="19"/>
      <c r="M180" s="22"/>
      <c r="O180" s="23"/>
      <c r="P180" s="27" t="s">
        <v>168</v>
      </c>
      <c r="Q180" s="134" t="str">
        <f>IF(OR(Q177="",Q178=""),"",IF(AND(ABS(Q177-Q174)&lt;=1.5,ABS(Q178)&lt;=5),"Pass","Fail"))</f>
        <v/>
      </c>
      <c r="R180" s="135" t="str">
        <f>IF(OR(R177="",R178=""),"",IF(AND(ABS(R177-R174)&lt;=1.5,ABS(R178)&lt;=5),"Pass","Fail"))</f>
        <v/>
      </c>
      <c r="S180" s="135" t="str">
        <f>IF(OR(S177="",S178=""),"",IF(AND(ABS(S177-S174)&lt;=1.5,ABS(S178)&lt;=5),"Pass","Fail"))</f>
        <v/>
      </c>
      <c r="T180" s="135" t="str">
        <f>IF(OR(T177="",T178=""),"",IF(AND(ABS(T177-T174)&lt;=1.5,ABS(T178)&lt;=5),"Pass","Fail"))</f>
        <v/>
      </c>
      <c r="U180" s="136" t="str">
        <f>IF(OR(U177="",U178=""),"",IF(AND(ABS(U177-U174)&lt;=1.5,ABS(U178)&lt;=5),"Pass","Fail"))</f>
        <v/>
      </c>
      <c r="Y180" s="24"/>
      <c r="AA180" s="27"/>
      <c r="AB180" s="181"/>
      <c r="AC180" s="39" t="str">
        <f>IF(AB180&lt;&gt;AD180,"Change","")</f>
        <v/>
      </c>
      <c r="AD180" s="40" t="str">
        <f>IF(Q255="","",Q255)</f>
        <v/>
      </c>
    </row>
    <row r="181" spans="1:30" ht="14.1" customHeight="1" x14ac:dyDescent="0.2">
      <c r="A181" s="8">
        <v>49</v>
      </c>
      <c r="B181" s="20"/>
      <c r="C181" s="47" t="s">
        <v>245</v>
      </c>
      <c r="D181" s="76" t="str">
        <f t="shared" ref="D181:H185" si="45">IF(P195="","",P195)</f>
        <v/>
      </c>
      <c r="E181" s="78" t="str">
        <f t="shared" si="45"/>
        <v/>
      </c>
      <c r="F181" s="76" t="str">
        <f t="shared" si="45"/>
        <v/>
      </c>
      <c r="G181" s="77" t="str">
        <f t="shared" si="45"/>
        <v/>
      </c>
      <c r="H181" s="78" t="str">
        <f t="shared" si="45"/>
        <v/>
      </c>
      <c r="I181" s="19"/>
      <c r="J181" s="19"/>
      <c r="M181" s="22"/>
      <c r="O181" s="23"/>
      <c r="Q181" s="35" t="s">
        <v>152</v>
      </c>
      <c r="R181" s="14" t="s">
        <v>238</v>
      </c>
      <c r="Y181" s="24"/>
      <c r="AA181" s="27"/>
      <c r="AB181" s="183"/>
      <c r="AD181" s="28"/>
    </row>
    <row r="182" spans="1:30" ht="14.1" customHeight="1" x14ac:dyDescent="0.2">
      <c r="A182" s="8">
        <v>50</v>
      </c>
      <c r="B182" s="20"/>
      <c r="C182" s="47" t="s">
        <v>247</v>
      </c>
      <c r="D182" s="79" t="str">
        <f t="shared" si="45"/>
        <v/>
      </c>
      <c r="E182" s="81" t="str">
        <f t="shared" si="45"/>
        <v/>
      </c>
      <c r="F182" s="79" t="str">
        <f t="shared" si="45"/>
        <v/>
      </c>
      <c r="G182" s="80" t="str">
        <f t="shared" si="45"/>
        <v/>
      </c>
      <c r="H182" s="81" t="str">
        <f t="shared" si="45"/>
        <v/>
      </c>
      <c r="I182" s="19"/>
      <c r="J182" s="19"/>
      <c r="K182" s="19"/>
      <c r="L182" s="19"/>
      <c r="M182" s="22"/>
      <c r="O182" s="23"/>
      <c r="R182" s="14" t="s">
        <v>239</v>
      </c>
      <c r="Y182" s="24"/>
      <c r="AA182" s="27"/>
      <c r="AB182" s="181"/>
      <c r="AC182" s="39" t="str">
        <f>IF(AB182&lt;&gt;AD182,"Change","")</f>
        <v/>
      </c>
      <c r="AD182" s="40" t="str">
        <f>IF(Q257="","",Q257)</f>
        <v/>
      </c>
    </row>
    <row r="183" spans="1:30" ht="14.1" customHeight="1" x14ac:dyDescent="0.2">
      <c r="A183" s="8">
        <v>51</v>
      </c>
      <c r="B183" s="20"/>
      <c r="C183" s="47" t="s">
        <v>250</v>
      </c>
      <c r="D183" s="79" t="str">
        <f t="shared" si="45"/>
        <v/>
      </c>
      <c r="E183" s="81" t="str">
        <f t="shared" si="45"/>
        <v/>
      </c>
      <c r="F183" s="79" t="str">
        <f t="shared" si="45"/>
        <v/>
      </c>
      <c r="G183" s="80" t="str">
        <f t="shared" si="45"/>
        <v/>
      </c>
      <c r="H183" s="81" t="str">
        <f t="shared" si="45"/>
        <v/>
      </c>
      <c r="I183" s="19"/>
      <c r="J183" s="19"/>
      <c r="M183" s="22"/>
      <c r="O183" s="23"/>
      <c r="Q183" s="19"/>
      <c r="R183" s="19"/>
      <c r="Y183" s="24"/>
      <c r="AA183" s="27"/>
      <c r="AB183" s="183"/>
      <c r="AD183" s="28"/>
    </row>
    <row r="184" spans="1:30" ht="14.1" customHeight="1" x14ac:dyDescent="0.2">
      <c r="A184" s="8">
        <v>52</v>
      </c>
      <c r="B184" s="20"/>
      <c r="C184" s="47" t="s">
        <v>252</v>
      </c>
      <c r="D184" s="79" t="str">
        <f t="shared" si="45"/>
        <v/>
      </c>
      <c r="E184" s="81" t="str">
        <f t="shared" si="45"/>
        <v/>
      </c>
      <c r="F184" s="79" t="str">
        <f t="shared" si="45"/>
        <v/>
      </c>
      <c r="G184" s="80" t="str">
        <f t="shared" si="45"/>
        <v/>
      </c>
      <c r="H184" s="81" t="str">
        <f t="shared" si="45"/>
        <v/>
      </c>
      <c r="I184" s="19"/>
      <c r="J184" s="19"/>
      <c r="M184" s="22"/>
      <c r="O184" s="167" t="s">
        <v>231</v>
      </c>
      <c r="Y184" s="24"/>
      <c r="AA184" s="27"/>
      <c r="AB184" s="181"/>
      <c r="AC184" s="39" t="str">
        <f>IF(AB184&lt;&gt;AD184,"Change","")</f>
        <v/>
      </c>
      <c r="AD184" s="40" t="str">
        <f>IF(Q259="","",Q259)</f>
        <v/>
      </c>
    </row>
    <row r="185" spans="1:30" ht="14.1" customHeight="1" thickBot="1" x14ac:dyDescent="0.25">
      <c r="A185" s="8">
        <v>53</v>
      </c>
      <c r="B185" s="20"/>
      <c r="C185" s="47" t="s">
        <v>254</v>
      </c>
      <c r="D185" s="82" t="str">
        <f t="shared" si="45"/>
        <v/>
      </c>
      <c r="E185" s="84" t="str">
        <f t="shared" si="45"/>
        <v/>
      </c>
      <c r="F185" s="82" t="str">
        <f t="shared" si="45"/>
        <v/>
      </c>
      <c r="G185" s="83" t="str">
        <f t="shared" si="45"/>
        <v/>
      </c>
      <c r="H185" s="84" t="str">
        <f t="shared" si="45"/>
        <v/>
      </c>
      <c r="I185" s="19"/>
      <c r="J185" s="19"/>
      <c r="M185" s="22"/>
      <c r="O185" s="23"/>
      <c r="P185" s="273" t="s">
        <v>145</v>
      </c>
      <c r="Q185" s="273"/>
      <c r="R185" s="273" t="s">
        <v>146</v>
      </c>
      <c r="S185" s="273"/>
      <c r="Y185" s="24"/>
      <c r="AA185" s="27"/>
      <c r="AB185" s="183"/>
      <c r="AD185" s="28"/>
    </row>
    <row r="186" spans="1:30" ht="14.1" customHeight="1" thickBot="1" x14ac:dyDescent="0.25">
      <c r="A186" s="8">
        <v>54</v>
      </c>
      <c r="B186" s="20"/>
      <c r="C186" s="19"/>
      <c r="D186" s="35" t="s">
        <v>152</v>
      </c>
      <c r="E186" s="14" t="str">
        <f>T200</f>
        <v>CT number of all ROIs is within +/- 5 HU of the central region</v>
      </c>
      <c r="F186" s="19"/>
      <c r="G186" s="19"/>
      <c r="H186" s="19"/>
      <c r="I186" s="19"/>
      <c r="J186" s="19"/>
      <c r="M186" s="22"/>
      <c r="O186" s="23"/>
      <c r="P186" s="273" t="s">
        <v>147</v>
      </c>
      <c r="Q186" s="273" t="s">
        <v>149</v>
      </c>
      <c r="R186" s="273" t="s">
        <v>147</v>
      </c>
      <c r="S186" s="273" t="s">
        <v>149</v>
      </c>
      <c r="V186" s="14" t="s">
        <v>241</v>
      </c>
      <c r="X186" s="19"/>
      <c r="Y186" s="24"/>
      <c r="AA186" s="27"/>
      <c r="AB186" s="181"/>
      <c r="AC186" s="39" t="str">
        <f>IF(AB186&lt;&gt;AD186,"Change","")</f>
        <v/>
      </c>
      <c r="AD186" s="40" t="str">
        <f>IF(Q261="","",Q261)</f>
        <v/>
      </c>
    </row>
    <row r="187" spans="1:30" ht="14.1" customHeight="1" thickBot="1" x14ac:dyDescent="0.25">
      <c r="A187" s="8">
        <v>55</v>
      </c>
      <c r="B187" s="20"/>
      <c r="C187" s="155" t="str">
        <f>IF(O200="","",IF(O200=1,"Pass","Fail"))</f>
        <v/>
      </c>
      <c r="D187" s="68" t="str">
        <f>P200</f>
        <v>Uniformity image is free from artifacts</v>
      </c>
      <c r="E187" s="19"/>
      <c r="F187" s="19"/>
      <c r="J187" s="19"/>
      <c r="M187" s="22"/>
      <c r="O187" s="185" t="s">
        <v>232</v>
      </c>
      <c r="P187" s="141"/>
      <c r="Q187" s="141"/>
      <c r="R187" s="141"/>
      <c r="S187" s="141"/>
      <c r="U187" s="27" t="s">
        <v>233</v>
      </c>
      <c r="V187" s="188"/>
      <c r="W187" s="27" t="s">
        <v>168</v>
      </c>
      <c r="X187" s="190" t="str">
        <f>IF(V187=3,"NA",IF(OR(P191="",Q191=""),"",IF(AND(P191&gt;=1,Q191&gt;=1),"Pass","Fail")))</f>
        <v/>
      </c>
      <c r="Y187" s="24"/>
    </row>
    <row r="188" spans="1:30" ht="14.1" customHeight="1" x14ac:dyDescent="0.2">
      <c r="A188" s="8">
        <v>56</v>
      </c>
      <c r="B188" s="20"/>
      <c r="C188" s="52"/>
      <c r="M188" s="22"/>
      <c r="O188" s="185" t="s">
        <v>234</v>
      </c>
      <c r="P188" s="141"/>
      <c r="Q188" s="141"/>
      <c r="R188" s="141"/>
      <c r="S188" s="141"/>
      <c r="U188" s="35" t="s">
        <v>152</v>
      </c>
      <c r="V188" s="28" t="s">
        <v>246</v>
      </c>
      <c r="Y188" s="24"/>
    </row>
    <row r="189" spans="1:30" ht="14.1" customHeight="1" x14ac:dyDescent="0.2">
      <c r="A189" s="8">
        <v>57</v>
      </c>
      <c r="B189" s="20"/>
      <c r="C189" s="163" t="s">
        <v>257</v>
      </c>
      <c r="M189" s="22"/>
      <c r="O189" s="185" t="s">
        <v>248</v>
      </c>
      <c r="P189" s="141"/>
      <c r="Q189" s="141"/>
      <c r="R189" s="141"/>
      <c r="S189" s="141"/>
      <c r="V189" s="14" t="s">
        <v>249</v>
      </c>
      <c r="Y189" s="24"/>
    </row>
    <row r="190" spans="1:30" ht="14.1" customHeight="1" thickBot="1" x14ac:dyDescent="0.25">
      <c r="A190" s="8">
        <v>58</v>
      </c>
      <c r="B190" s="20"/>
      <c r="C190" s="52"/>
      <c r="E190" s="7" t="s">
        <v>258</v>
      </c>
      <c r="F190" s="7" t="s">
        <v>244</v>
      </c>
      <c r="M190" s="22"/>
      <c r="O190" s="185" t="s">
        <v>236</v>
      </c>
      <c r="P190" s="116" t="str">
        <f>IF(OR(P187="",P188=""),"",P187-P188)</f>
        <v/>
      </c>
      <c r="Q190" s="116" t="str">
        <f>IF(OR(Q187="",Q188=""),"",Q187-Q188)</f>
        <v/>
      </c>
      <c r="R190" s="116" t="str">
        <f>IF(OR(R187="",R188=""),"",R187-R188)</f>
        <v/>
      </c>
      <c r="S190" s="116" t="str">
        <f>IF(OR(S187="",S188=""),"",S187-S188)</f>
        <v/>
      </c>
      <c r="V190" s="14" t="s">
        <v>251</v>
      </c>
      <c r="Y190" s="24"/>
    </row>
    <row r="191" spans="1:30" ht="14.1" customHeight="1" x14ac:dyDescent="0.2">
      <c r="A191" s="8">
        <v>59</v>
      </c>
      <c r="B191" s="20"/>
      <c r="C191" s="52"/>
      <c r="D191" s="47" t="s">
        <v>147</v>
      </c>
      <c r="E191" s="76" t="str">
        <f>IF(P203="","",P203)</f>
        <v/>
      </c>
      <c r="F191" s="78" t="str">
        <f>IF(Q203="","",Q203)</f>
        <v/>
      </c>
      <c r="H191" s="191" t="s">
        <v>219</v>
      </c>
      <c r="I191" s="14" t="str">
        <f>T203</f>
        <v>6 lp/cm for abdomen</v>
      </c>
      <c r="M191" s="22"/>
      <c r="O191" s="185" t="s">
        <v>237</v>
      </c>
      <c r="P191" s="149" t="str">
        <f>IF(OR(P189="",P190=""),"",ABS(P190)/P189)</f>
        <v/>
      </c>
      <c r="Q191" s="149" t="str">
        <f>IF(OR(Q189="",Q190=""),"",ABS(Q190)/Q189)</f>
        <v/>
      </c>
      <c r="R191" s="149" t="str">
        <f>IF(OR(R189="",R190=""),"",ABS(R190)/R189)</f>
        <v/>
      </c>
      <c r="S191" s="149" t="str">
        <f>IF(OR(S189="",S190=""),"",ABS(S190)/S189)</f>
        <v/>
      </c>
      <c r="V191" s="14" t="s">
        <v>253</v>
      </c>
      <c r="Y191" s="24"/>
    </row>
    <row r="192" spans="1:30" ht="14.1" customHeight="1" thickBot="1" x14ac:dyDescent="0.25">
      <c r="A192" s="8">
        <v>60</v>
      </c>
      <c r="B192" s="20"/>
      <c r="C192" s="52"/>
      <c r="D192" s="47" t="s">
        <v>259</v>
      </c>
      <c r="E192" s="82" t="str">
        <f>IF(P204="","",P204)</f>
        <v/>
      </c>
      <c r="F192" s="84" t="str">
        <f>IF(Q204="","",Q204)</f>
        <v/>
      </c>
      <c r="H192" s="52"/>
      <c r="I192" s="14" t="str">
        <f>T204</f>
        <v>8 lp/cm for high resolution</v>
      </c>
      <c r="M192" s="22"/>
      <c r="O192" s="23"/>
      <c r="Y192" s="24"/>
    </row>
    <row r="193" spans="1:25" ht="14.1" customHeight="1" x14ac:dyDescent="0.2">
      <c r="A193" s="8">
        <v>61</v>
      </c>
      <c r="B193" s="20"/>
      <c r="C193" s="52"/>
      <c r="F193" s="191"/>
      <c r="M193" s="22"/>
      <c r="O193" s="167" t="s">
        <v>240</v>
      </c>
      <c r="Y193" s="24"/>
    </row>
    <row r="194" spans="1:25" ht="14.1" customHeight="1" x14ac:dyDescent="0.2">
      <c r="A194" s="8">
        <v>62</v>
      </c>
      <c r="B194" s="20"/>
      <c r="C194" s="19"/>
      <c r="F194" s="52"/>
      <c r="M194" s="22"/>
      <c r="O194" s="23"/>
      <c r="P194" s="273" t="s">
        <v>242</v>
      </c>
      <c r="Q194" s="273" t="s">
        <v>243</v>
      </c>
      <c r="R194" s="273" t="s">
        <v>255</v>
      </c>
      <c r="S194" s="273" t="s">
        <v>256</v>
      </c>
      <c r="T194" s="273" t="s">
        <v>244</v>
      </c>
      <c r="U194" s="19"/>
      <c r="V194" s="19"/>
      <c r="Y194" s="24"/>
    </row>
    <row r="195" spans="1:25" ht="14.1" customHeight="1" x14ac:dyDescent="0.2">
      <c r="A195" s="8">
        <v>63</v>
      </c>
      <c r="B195" s="20"/>
      <c r="C195" s="19"/>
      <c r="D195" s="19"/>
      <c r="E195" s="19"/>
      <c r="F195" s="19"/>
      <c r="G195" s="19"/>
      <c r="H195" s="19"/>
      <c r="I195" s="19"/>
      <c r="J195" s="19"/>
      <c r="M195" s="22"/>
      <c r="O195" s="185" t="s">
        <v>245</v>
      </c>
      <c r="P195" s="141"/>
      <c r="Q195" s="141"/>
      <c r="R195" s="116" t="str">
        <f>IF(OR($P$195="",P195=""),"",ABS($P$195-P195))</f>
        <v/>
      </c>
      <c r="S195" s="116" t="str">
        <f>IF(P195="","",ABS(AVERAGE($P$195:$P$199)-P195))</f>
        <v/>
      </c>
      <c r="T195" s="116" t="str">
        <f>IF(OR(R195="",S195=""),"",IF(AND(R195&lt;5,S195&lt;5),"Pass","Fail"))</f>
        <v/>
      </c>
      <c r="U195" s="19"/>
      <c r="V195" s="19"/>
      <c r="W195" s="19"/>
      <c r="X195" s="19"/>
      <c r="Y195" s="24"/>
    </row>
    <row r="196" spans="1:25" ht="14.1" customHeight="1" thickBot="1" x14ac:dyDescent="0.25">
      <c r="A196" s="8">
        <v>64</v>
      </c>
      <c r="B196" s="29"/>
      <c r="C196" s="30"/>
      <c r="D196" s="30"/>
      <c r="E196" s="30"/>
      <c r="F196" s="30"/>
      <c r="G196" s="30"/>
      <c r="H196" s="30"/>
      <c r="I196" s="30"/>
      <c r="J196" s="30"/>
      <c r="K196" s="30"/>
      <c r="L196" s="30"/>
      <c r="M196" s="31"/>
      <c r="O196" s="185" t="s">
        <v>247</v>
      </c>
      <c r="P196" s="141"/>
      <c r="Q196" s="141"/>
      <c r="R196" s="116" t="str">
        <f>IF(OR($P$195="",P196=""),"",ABS($P$195-P196))</f>
        <v/>
      </c>
      <c r="S196" s="116" t="str">
        <f>IF(P196="","",ABS(AVERAGE($P$195:$P$199)-P196))</f>
        <v/>
      </c>
      <c r="T196" s="116" t="str">
        <f>IF(OR(R196="",S196=""),"",IF(AND(R196&lt;5,S196&lt;5),"Pass","Fail"))</f>
        <v/>
      </c>
      <c r="U196" s="19"/>
      <c r="V196" s="19"/>
      <c r="Y196" s="24"/>
    </row>
    <row r="197" spans="1:25" ht="14.1" customHeight="1" thickTop="1" x14ac:dyDescent="0.2">
      <c r="A197" s="8">
        <v>65</v>
      </c>
      <c r="C197" s="27" t="s">
        <v>49</v>
      </c>
      <c r="D197" s="247" t="str">
        <f>IF($P$7="","",$P$7)</f>
        <v/>
      </c>
      <c r="L197" s="27" t="s">
        <v>50</v>
      </c>
      <c r="M197" s="73" t="str">
        <f>IF($X$7="","",$X$7)</f>
        <v>Eugene Mah</v>
      </c>
      <c r="O197" s="185" t="s">
        <v>250</v>
      </c>
      <c r="P197" s="141"/>
      <c r="Q197" s="141"/>
      <c r="R197" s="116" t="str">
        <f>IF(OR($P$195="",P197=""),"",ABS($P$195-P197))</f>
        <v/>
      </c>
      <c r="S197" s="116" t="str">
        <f>IF(P197="","",ABS(AVERAGE($P$195:$P$199)-P197))</f>
        <v/>
      </c>
      <c r="T197" s="116" t="str">
        <f>IF(OR(R197="",S197=""),"",IF(AND(R197&lt;5,S197&lt;5),"Pass","Fail"))</f>
        <v/>
      </c>
      <c r="U197" s="19"/>
      <c r="V197" s="19"/>
      <c r="Y197" s="24"/>
    </row>
    <row r="198" spans="1:25" ht="14.1" customHeight="1" x14ac:dyDescent="0.2">
      <c r="A198" s="8">
        <v>66</v>
      </c>
      <c r="C198" s="27" t="s">
        <v>144</v>
      </c>
      <c r="D198" s="74" t="str">
        <f>IF($R$14="","",$R$14)</f>
        <v/>
      </c>
      <c r="L198" s="27" t="s">
        <v>63</v>
      </c>
      <c r="M198" s="73" t="str">
        <f>IF($R$13="","",$R$13)</f>
        <v/>
      </c>
      <c r="O198" s="185" t="s">
        <v>252</v>
      </c>
      <c r="P198" s="141"/>
      <c r="Q198" s="141"/>
      <c r="R198" s="116" t="str">
        <f>IF(OR($P$195="",P198=""),"",ABS($P$195-P198))</f>
        <v/>
      </c>
      <c r="S198" s="116" t="str">
        <f>IF(P198="","",ABS(AVERAGE($P$195:$P$199)-P198))</f>
        <v/>
      </c>
      <c r="T198" s="116" t="str">
        <f>IF(OR(R198="",S198=""),"",IF(AND(R198&lt;5,S198&lt;5),"Pass","Fail"))</f>
        <v/>
      </c>
      <c r="U198" s="19"/>
      <c r="V198" s="19"/>
      <c r="Y198" s="24"/>
    </row>
    <row r="199" spans="1:25" ht="14.1" customHeight="1" x14ac:dyDescent="0.2">
      <c r="A199" s="8">
        <v>1</v>
      </c>
      <c r="M199" s="75" t="str">
        <f>$H$2</f>
        <v>Medical University of South Carolina</v>
      </c>
      <c r="O199" s="185" t="s">
        <v>254</v>
      </c>
      <c r="P199" s="141"/>
      <c r="Q199" s="141"/>
      <c r="R199" s="116" t="str">
        <f>IF(OR($P$195="",P199=""),"",ABS($P$195-P199))</f>
        <v/>
      </c>
      <c r="S199" s="116" t="str">
        <f>IF(P199="","",ABS(AVERAGE($P$195:$P$199)-P199))</f>
        <v/>
      </c>
      <c r="T199" s="116" t="str">
        <f>IF(OR(R199="",S199=""),"",IF(AND(R199&lt;5,S199&lt;5),"Pass","Fail"))</f>
        <v/>
      </c>
      <c r="U199" s="19"/>
      <c r="V199" s="19"/>
      <c r="Y199" s="24"/>
    </row>
    <row r="200" spans="1:25" ht="14.1" customHeight="1" thickBot="1" x14ac:dyDescent="0.25">
      <c r="A200" s="8">
        <v>2</v>
      </c>
      <c r="H200" s="192" t="s">
        <v>264</v>
      </c>
      <c r="M200" s="35" t="str">
        <f>$H$5</f>
        <v>CT System Compliance Inspection</v>
      </c>
      <c r="O200" s="70"/>
      <c r="P200" s="14" t="s">
        <v>260</v>
      </c>
      <c r="S200" s="35" t="s">
        <v>152</v>
      </c>
      <c r="T200" s="14" t="s">
        <v>261</v>
      </c>
      <c r="Y200" s="24"/>
    </row>
    <row r="201" spans="1:25" ht="14.1" customHeight="1" thickTop="1" x14ac:dyDescent="0.2">
      <c r="A201" s="8">
        <v>3</v>
      </c>
      <c r="B201" s="11"/>
      <c r="C201" s="12"/>
      <c r="D201" s="12"/>
      <c r="E201" s="12"/>
      <c r="F201" s="12"/>
      <c r="G201" s="12"/>
      <c r="H201" s="12"/>
      <c r="I201" s="12"/>
      <c r="J201" s="12"/>
      <c r="K201" s="12"/>
      <c r="L201" s="12"/>
      <c r="M201" s="13"/>
      <c r="O201" s="167" t="s">
        <v>257</v>
      </c>
      <c r="Y201" s="24"/>
    </row>
    <row r="202" spans="1:25" ht="14.1" customHeight="1" x14ac:dyDescent="0.2">
      <c r="A202" s="8">
        <v>4</v>
      </c>
      <c r="B202" s="20"/>
      <c r="D202" s="193" t="str">
        <f>IF(Q225="","",IF(LEN(Q225)&lt;=135,Q225,IF(LEN(Q225)&lt;=260,LEFT(Q225,SEARCH(" ",Q225,125)),LEFT(Q225,SEARCH(" ",Q225,130)))))</f>
        <v/>
      </c>
      <c r="E202" s="194"/>
      <c r="F202" s="194"/>
      <c r="G202" s="194"/>
      <c r="H202" s="194"/>
      <c r="I202" s="194"/>
      <c r="J202" s="194"/>
      <c r="K202" s="194"/>
      <c r="L202" s="194"/>
      <c r="M202" s="22"/>
      <c r="O202" s="23"/>
      <c r="P202" s="273" t="s">
        <v>258</v>
      </c>
      <c r="Q202" s="273" t="s">
        <v>244</v>
      </c>
      <c r="R202" s="270"/>
      <c r="Y202" s="24"/>
    </row>
    <row r="203" spans="1:25" ht="14.1" customHeight="1" x14ac:dyDescent="0.2">
      <c r="A203" s="8">
        <v>5</v>
      </c>
      <c r="B203" s="20"/>
      <c r="D203" s="195" t="str">
        <f>IF(LEN(Q225)&lt;=135,"",IF(LEN(Q225)&lt;=260,RIGHT(Q225,LEN(Q225)-SEARCH(" ",Q225,125)),MID(Q225,SEARCH(" ",Q225,130),IF(LEN(Q225)&lt;=265,LEN(Q225),SEARCH(" ",Q225,255)-SEARCH(" ",Q225,130)))))</f>
        <v/>
      </c>
      <c r="E203" s="196"/>
      <c r="F203" s="196"/>
      <c r="G203" s="196"/>
      <c r="H203" s="196"/>
      <c r="I203" s="196"/>
      <c r="J203" s="196"/>
      <c r="K203" s="196"/>
      <c r="L203" s="196"/>
      <c r="M203" s="22"/>
      <c r="O203" s="185" t="s">
        <v>147</v>
      </c>
      <c r="P203" s="141"/>
      <c r="Q203" s="116" t="str">
        <f>IF(P203="","",IF(P203&gt;=6,"Pass","Fail"))</f>
        <v/>
      </c>
      <c r="R203" s="270"/>
      <c r="S203" s="191" t="s">
        <v>219</v>
      </c>
      <c r="T203" s="14" t="s">
        <v>262</v>
      </c>
      <c r="Y203" s="24"/>
    </row>
    <row r="204" spans="1:25" ht="14.1" customHeight="1" x14ac:dyDescent="0.2">
      <c r="A204" s="8">
        <v>6</v>
      </c>
      <c r="B204" s="20"/>
      <c r="D204" s="195" t="str">
        <f>IF(LEN(Q225)&lt;=265,"",RIGHT(Q225,LEN(Q225)-SEARCH(" ",Q225,255)))</f>
        <v/>
      </c>
      <c r="E204" s="196"/>
      <c r="F204" s="196"/>
      <c r="G204" s="196"/>
      <c r="H204" s="196"/>
      <c r="I204" s="196"/>
      <c r="J204" s="196"/>
      <c r="K204" s="196"/>
      <c r="L204" s="196"/>
      <c r="M204" s="22"/>
      <c r="O204" s="185" t="s">
        <v>259</v>
      </c>
      <c r="P204" s="141"/>
      <c r="Q204" s="116" t="str">
        <f>IF(P204="","",IF(P204&gt;=8,"Pass","Fail"))</f>
        <v/>
      </c>
      <c r="R204" s="270"/>
      <c r="S204" s="52"/>
      <c r="T204" s="14" t="s">
        <v>263</v>
      </c>
      <c r="Y204" s="24"/>
    </row>
    <row r="205" spans="1:25" ht="14.1" customHeight="1" x14ac:dyDescent="0.2">
      <c r="A205" s="8">
        <v>7</v>
      </c>
      <c r="B205" s="20"/>
      <c r="D205" s="193" t="str">
        <f>IF(Q227="","",IF(LEN(Q227)&lt;=135,Q227,IF(LEN(Q227)&lt;=260,LEFT(Q227,SEARCH(" ",Q227,125)),LEFT(Q227,SEARCH(" ",Q227,130)))))</f>
        <v/>
      </c>
      <c r="E205" s="194"/>
      <c r="F205" s="194"/>
      <c r="G205" s="194"/>
      <c r="H205" s="194"/>
      <c r="I205" s="194"/>
      <c r="J205" s="194"/>
      <c r="K205" s="194"/>
      <c r="L205" s="194"/>
      <c r="M205" s="22"/>
      <c r="O205" s="23"/>
      <c r="Y205" s="24"/>
    </row>
    <row r="206" spans="1:25" ht="14.1" customHeight="1" x14ac:dyDescent="0.2">
      <c r="A206" s="8">
        <v>8</v>
      </c>
      <c r="B206" s="20"/>
      <c r="D206" s="195" t="str">
        <f>IF(LEN(Q227)&lt;=135,"",IF(LEN(Q227)&lt;=260,RIGHT(Q227,LEN(Q227)-SEARCH(" ",Q227,125)),MID(Q227,SEARCH(" ",Q227,130),IF(LEN(Q227)&lt;=265,LEN(Q227),SEARCH(" ",Q227,255)-SEARCH(" ",Q227,130)))))</f>
        <v/>
      </c>
      <c r="E206" s="196"/>
      <c r="F206" s="196"/>
      <c r="G206" s="196"/>
      <c r="H206" s="196"/>
      <c r="I206" s="196"/>
      <c r="J206" s="196"/>
      <c r="K206" s="196"/>
      <c r="L206" s="196"/>
      <c r="M206" s="22"/>
      <c r="O206" s="167" t="s">
        <v>183</v>
      </c>
      <c r="T206" s="274" t="s">
        <v>362</v>
      </c>
      <c r="U206" s="308" t="s">
        <v>363</v>
      </c>
      <c r="Y206" s="24"/>
    </row>
    <row r="207" spans="1:25" ht="14.1" customHeight="1" x14ac:dyDescent="0.2">
      <c r="A207" s="8">
        <v>9</v>
      </c>
      <c r="B207" s="20"/>
      <c r="D207" s="195" t="str">
        <f>IF(LEN(Q227)&lt;=265,"",RIGHT(Q227,LEN(Q227)-SEARCH(" ",Q227,255)))</f>
        <v/>
      </c>
      <c r="E207" s="196"/>
      <c r="F207" s="196"/>
      <c r="G207" s="196"/>
      <c r="H207" s="196"/>
      <c r="I207" s="196"/>
      <c r="J207" s="196"/>
      <c r="K207" s="196"/>
      <c r="L207" s="196"/>
      <c r="M207" s="22"/>
      <c r="O207" s="23"/>
      <c r="S207" s="279" t="s">
        <v>190</v>
      </c>
      <c r="T207" s="274" t="s">
        <v>365</v>
      </c>
      <c r="U207" s="309"/>
      <c r="Y207" s="24"/>
    </row>
    <row r="208" spans="1:25" ht="14.1" customHeight="1" x14ac:dyDescent="0.2">
      <c r="A208" s="8">
        <v>10</v>
      </c>
      <c r="B208" s="20"/>
      <c r="D208" s="193" t="str">
        <f>IF(Q229="","",IF(LEN(Q229)&lt;=135,Q229,IF(LEN(Q229)&lt;=260,LEFT(Q229,SEARCH(" ",Q229,125)),LEFT(Q229,SEARCH(" ",Q229,130)))))</f>
        <v/>
      </c>
      <c r="E208" s="194"/>
      <c r="F208" s="194"/>
      <c r="G208" s="194"/>
      <c r="H208" s="194"/>
      <c r="I208" s="194"/>
      <c r="J208" s="194"/>
      <c r="K208" s="194"/>
      <c r="L208" s="194"/>
      <c r="M208" s="22"/>
      <c r="O208" s="70"/>
      <c r="P208" s="14" t="s">
        <v>184</v>
      </c>
      <c r="R208" s="19"/>
      <c r="S208" s="277" t="s">
        <v>353</v>
      </c>
      <c r="T208" s="280">
        <f>AH27</f>
        <v>0</v>
      </c>
      <c r="U208" s="281" t="e">
        <f>(T208-MEDIAN($T$208:$T$216))/MEDIAN($T$208:$T$216)</f>
        <v>#DIV/0!</v>
      </c>
      <c r="Y208" s="24"/>
    </row>
    <row r="209" spans="1:25" ht="14.1" customHeight="1" x14ac:dyDescent="0.2">
      <c r="A209" s="8">
        <v>11</v>
      </c>
      <c r="B209" s="20"/>
      <c r="D209" s="195" t="str">
        <f>IF(LEN(Q229)&lt;=135,"",IF(LEN(Q229)&lt;=260,RIGHT(Q229,LEN(Q229)-SEARCH(" ",Q229,125)),MID(Q229,SEARCH(" ",Q229,130),IF(LEN(Q229)&lt;=265,LEN(Q229),SEARCH(" ",Q229,255)-SEARCH(" ",Q229,130)))))</f>
        <v/>
      </c>
      <c r="E209" s="196"/>
      <c r="F209" s="196"/>
      <c r="G209" s="196"/>
      <c r="H209" s="196"/>
      <c r="I209" s="196"/>
      <c r="J209" s="196"/>
      <c r="K209" s="196"/>
      <c r="L209" s="196"/>
      <c r="M209" s="22"/>
      <c r="O209" s="70"/>
      <c r="P209" s="14" t="s">
        <v>187</v>
      </c>
      <c r="R209" s="19"/>
      <c r="S209" s="277" t="s">
        <v>354</v>
      </c>
      <c r="T209" s="280">
        <f t="shared" ref="T209:T216" si="46">AH28</f>
        <v>0</v>
      </c>
      <c r="U209" s="281" t="e">
        <f t="shared" ref="U209:U216" si="47">(T209-MEDIAN($T$208:$T$216))/MEDIAN($T$208:$T$216)</f>
        <v>#DIV/0!</v>
      </c>
      <c r="Y209" s="24"/>
    </row>
    <row r="210" spans="1:25" ht="14.1" customHeight="1" x14ac:dyDescent="0.2">
      <c r="A210" s="8">
        <v>12</v>
      </c>
      <c r="B210" s="20"/>
      <c r="D210" s="195" t="str">
        <f>IF(LEN(Q229)&lt;=265,"",RIGHT(Q229,LEN(Q229)-SEARCH(" ",Q229,255)))</f>
        <v/>
      </c>
      <c r="E210" s="196"/>
      <c r="F210" s="196"/>
      <c r="G210" s="196"/>
      <c r="H210" s="196"/>
      <c r="I210" s="196"/>
      <c r="J210" s="196"/>
      <c r="K210" s="196"/>
      <c r="L210" s="196"/>
      <c r="M210" s="22"/>
      <c r="O210" s="70"/>
      <c r="P210" s="14" t="s">
        <v>190</v>
      </c>
      <c r="R210" s="19"/>
      <c r="S210" s="277" t="s">
        <v>355</v>
      </c>
      <c r="T210" s="280">
        <f t="shared" si="46"/>
        <v>0</v>
      </c>
      <c r="U210" s="281" t="e">
        <f t="shared" si="47"/>
        <v>#DIV/0!</v>
      </c>
      <c r="Y210" s="24"/>
    </row>
    <row r="211" spans="1:25" ht="14.1" customHeight="1" x14ac:dyDescent="0.2">
      <c r="A211" s="8">
        <v>13</v>
      </c>
      <c r="B211" s="20"/>
      <c r="D211" s="193" t="str">
        <f>IF(Q231="","",IF(LEN(Q231)&lt;=135,Q231,IF(LEN(Q231)&lt;=260,LEFT(Q231,SEARCH(" ",Q231,125)),LEFT(Q231,SEARCH(" ",Q231,130)))))</f>
        <v/>
      </c>
      <c r="E211" s="194"/>
      <c r="F211" s="194"/>
      <c r="G211" s="194"/>
      <c r="H211" s="194"/>
      <c r="I211" s="194"/>
      <c r="J211" s="194"/>
      <c r="K211" s="194"/>
      <c r="L211" s="194"/>
      <c r="M211" s="22"/>
      <c r="O211" s="268" t="e">
        <f>AVERAGE(AH5:AH6)</f>
        <v>#DIV/0!</v>
      </c>
      <c r="P211" s="14" t="s">
        <v>185</v>
      </c>
      <c r="Q211" s="19"/>
      <c r="R211" s="19"/>
      <c r="S211" s="277" t="s">
        <v>356</v>
      </c>
      <c r="T211" s="280">
        <f t="shared" si="46"/>
        <v>0</v>
      </c>
      <c r="U211" s="281" t="e">
        <f t="shared" si="47"/>
        <v>#DIV/0!</v>
      </c>
      <c r="V211" s="19"/>
      <c r="W211" s="19"/>
      <c r="X211" s="19"/>
      <c r="Y211" s="24"/>
    </row>
    <row r="212" spans="1:25" ht="14.1" customHeight="1" x14ac:dyDescent="0.2">
      <c r="A212" s="8">
        <v>14</v>
      </c>
      <c r="B212" s="20"/>
      <c r="D212" s="195" t="str">
        <f>IF(LEN(Q231)&lt;=135,"",IF(LEN(Q231)&lt;=260,RIGHT(Q231,LEN(Q231)-SEARCH(" ",Q231,125)),MID(Q231,SEARCH(" ",Q231,130),IF(LEN(Q231)&lt;=265,LEN(Q231),SEARCH(" ",Q231,255)-SEARCH(" ",Q231,130)))))</f>
        <v/>
      </c>
      <c r="E212" s="196"/>
      <c r="F212" s="196"/>
      <c r="G212" s="196"/>
      <c r="H212" s="196"/>
      <c r="I212" s="196"/>
      <c r="J212" s="196"/>
      <c r="K212" s="196"/>
      <c r="L212" s="196"/>
      <c r="M212" s="22"/>
      <c r="O212" s="268" t="e">
        <f>AVERAGE(AH7:AH8)</f>
        <v>#DIV/0!</v>
      </c>
      <c r="P212" s="14" t="s">
        <v>188</v>
      </c>
      <c r="Q212" s="19"/>
      <c r="R212" s="19"/>
      <c r="S212" s="277" t="s">
        <v>357</v>
      </c>
      <c r="T212" s="280">
        <f t="shared" si="46"/>
        <v>0</v>
      </c>
      <c r="U212" s="281" t="e">
        <f t="shared" si="47"/>
        <v>#DIV/0!</v>
      </c>
      <c r="V212" s="19"/>
      <c r="W212" s="19"/>
      <c r="X212" s="19"/>
      <c r="Y212" s="24"/>
    </row>
    <row r="213" spans="1:25" ht="14.1" customHeight="1" x14ac:dyDescent="0.2">
      <c r="A213" s="8">
        <v>15</v>
      </c>
      <c r="B213" s="20"/>
      <c r="D213" s="195" t="str">
        <f>IF(LEN(Q231)&lt;=265,"",RIGHT(Q231,LEN(Q231)-SEARCH(" ",Q231,255)))</f>
        <v/>
      </c>
      <c r="E213" s="196"/>
      <c r="F213" s="196"/>
      <c r="G213" s="196"/>
      <c r="H213" s="196"/>
      <c r="I213" s="196"/>
      <c r="J213" s="196"/>
      <c r="K213" s="196"/>
      <c r="L213" s="196"/>
      <c r="M213" s="22"/>
      <c r="O213" s="197" t="s">
        <v>219</v>
      </c>
      <c r="P213" s="14" t="s">
        <v>265</v>
      </c>
      <c r="Q213" s="19"/>
      <c r="R213" s="19"/>
      <c r="S213" s="277" t="s">
        <v>358</v>
      </c>
      <c r="T213" s="280">
        <f t="shared" si="46"/>
        <v>0</v>
      </c>
      <c r="U213" s="281" t="e">
        <f t="shared" si="47"/>
        <v>#DIV/0!</v>
      </c>
      <c r="V213" s="19"/>
      <c r="W213" s="19"/>
      <c r="X213" s="19"/>
      <c r="Y213" s="24"/>
    </row>
    <row r="214" spans="1:25" ht="14.1" customHeight="1" x14ac:dyDescent="0.2">
      <c r="A214" s="8">
        <v>16</v>
      </c>
      <c r="B214" s="20"/>
      <c r="D214" s="193" t="str">
        <f>IF(Q233="","",IF(LEN(Q233)&lt;=135,Q233,IF(LEN(Q233)&lt;=260,LEFT(Q233,SEARCH(" ",Q233,125)),LEFT(Q233,SEARCH(" ",Q233,130)))))</f>
        <v/>
      </c>
      <c r="E214" s="194"/>
      <c r="F214" s="194"/>
      <c r="G214" s="194"/>
      <c r="H214" s="194"/>
      <c r="I214" s="194"/>
      <c r="J214" s="194"/>
      <c r="K214" s="194"/>
      <c r="L214" s="194"/>
      <c r="M214" s="22"/>
      <c r="O214" s="156"/>
      <c r="P214" s="276" t="s">
        <v>366</v>
      </c>
      <c r="Q214" s="19"/>
      <c r="R214" s="19"/>
      <c r="S214" s="277" t="s">
        <v>359</v>
      </c>
      <c r="T214" s="280">
        <f t="shared" si="46"/>
        <v>0</v>
      </c>
      <c r="U214" s="281" t="e">
        <f t="shared" si="47"/>
        <v>#DIV/0!</v>
      </c>
      <c r="V214" s="19"/>
      <c r="W214" s="19"/>
      <c r="X214" s="19"/>
      <c r="Y214" s="24"/>
    </row>
    <row r="215" spans="1:25" ht="14.1" customHeight="1" x14ac:dyDescent="0.2">
      <c r="A215" s="8">
        <v>17</v>
      </c>
      <c r="B215" s="20"/>
      <c r="D215" s="195" t="str">
        <f>IF(LEN(Q233)&lt;=135,"",IF(LEN(Q233)&lt;=260,RIGHT(Q233,LEN(Q233)-SEARCH(" ",Q233,125)),MID(Q233,SEARCH(" ",Q233,130),IF(LEN(Q233)&lt;=265,LEN(Q233),SEARCH(" ",Q233,255)-SEARCH(" ",Q233,130)))))</f>
        <v/>
      </c>
      <c r="E215" s="196"/>
      <c r="F215" s="196"/>
      <c r="G215" s="196"/>
      <c r="H215" s="196"/>
      <c r="I215" s="196"/>
      <c r="J215" s="196"/>
      <c r="K215" s="196"/>
      <c r="L215" s="196"/>
      <c r="M215" s="22"/>
      <c r="O215" s="156"/>
      <c r="P215" s="276" t="s">
        <v>367</v>
      </c>
      <c r="S215" s="277" t="s">
        <v>360</v>
      </c>
      <c r="T215" s="280">
        <f t="shared" si="46"/>
        <v>0</v>
      </c>
      <c r="U215" s="281" t="e">
        <f t="shared" si="47"/>
        <v>#DIV/0!</v>
      </c>
      <c r="Y215" s="24"/>
    </row>
    <row r="216" spans="1:25" ht="14.1" customHeight="1" thickBot="1" x14ac:dyDescent="0.25">
      <c r="A216" s="8">
        <v>18</v>
      </c>
      <c r="B216" s="20"/>
      <c r="D216" s="195" t="str">
        <f>IF(LEN(Q233)&lt;=265,"",RIGHT(Q233,LEN(Q233)-SEARCH(" ",Q233,255)))</f>
        <v/>
      </c>
      <c r="E216" s="196"/>
      <c r="F216" s="196"/>
      <c r="G216" s="196"/>
      <c r="H216" s="196"/>
      <c r="I216" s="196"/>
      <c r="J216" s="196"/>
      <c r="K216" s="196"/>
      <c r="L216" s="196"/>
      <c r="M216" s="22"/>
      <c r="O216" s="156"/>
      <c r="S216" s="277" t="s">
        <v>361</v>
      </c>
      <c r="T216" s="282">
        <f t="shared" si="46"/>
        <v>0</v>
      </c>
      <c r="U216" s="286" t="e">
        <f t="shared" si="47"/>
        <v>#DIV/0!</v>
      </c>
      <c r="Y216" s="24"/>
    </row>
    <row r="217" spans="1:25" ht="14.1" customHeight="1" thickBot="1" x14ac:dyDescent="0.25">
      <c r="A217" s="8">
        <v>19</v>
      </c>
      <c r="B217" s="20"/>
      <c r="D217" s="193" t="str">
        <f>IF(Q235="","",IF(LEN(Q235)&lt;=135,Q235,IF(LEN(Q235)&lt;=260,LEFT(Q235,SEARCH(" ",Q235,125)),LEFT(Q235,SEARCH(" ",Q235,130)))))</f>
        <v/>
      </c>
      <c r="E217" s="194"/>
      <c r="F217" s="194"/>
      <c r="G217" s="194"/>
      <c r="H217" s="194"/>
      <c r="I217" s="194"/>
      <c r="J217" s="194"/>
      <c r="K217" s="194"/>
      <c r="L217" s="194"/>
      <c r="M217" s="22"/>
      <c r="O217" s="156"/>
      <c r="S217" s="27" t="s">
        <v>266</v>
      </c>
      <c r="T217" s="283">
        <f>IF(T208="","",AVERAGE(T208:T212))</f>
        <v>0</v>
      </c>
      <c r="U217" s="287" t="e">
        <f>MAX(U208:U216)</f>
        <v>#DIV/0!</v>
      </c>
      <c r="V217" s="28" t="s">
        <v>364</v>
      </c>
      <c r="Y217" s="24"/>
    </row>
    <row r="218" spans="1:25" ht="14.1" customHeight="1" x14ac:dyDescent="0.2">
      <c r="A218" s="8">
        <v>20</v>
      </c>
      <c r="B218" s="20"/>
      <c r="D218" s="195" t="str">
        <f>IF(LEN(Q235)&lt;=135,"",IF(LEN(Q235)&lt;=260,RIGHT(Q235,LEN(Q235)-SEARCH(" ",Q235,125)),MID(Q235,SEARCH(" ",Q235,130),IF(LEN(Q235)&lt;=265,LEN(Q235),SEARCH(" ",Q235,255)-SEARCH(" ",Q235,130)))))</f>
        <v/>
      </c>
      <c r="E218" s="196"/>
      <c r="F218" s="196"/>
      <c r="G218" s="196"/>
      <c r="H218" s="196"/>
      <c r="I218" s="196"/>
      <c r="J218" s="196"/>
      <c r="K218" s="196"/>
      <c r="L218" s="196"/>
      <c r="M218" s="22"/>
      <c r="O218" s="156"/>
      <c r="S218" s="27" t="s">
        <v>267</v>
      </c>
      <c r="T218" s="284">
        <f>IF(T208="","",STDEV(T208:T212))</f>
        <v>0</v>
      </c>
      <c r="Y218" s="24"/>
    </row>
    <row r="219" spans="1:25" ht="14.1" customHeight="1" thickBot="1" x14ac:dyDescent="0.25">
      <c r="A219" s="8">
        <v>21</v>
      </c>
      <c r="B219" s="20"/>
      <c r="D219" s="195" t="str">
        <f>IF(LEN(Q235)&lt;=265,"",RIGHT(Q235,LEN(Q235)-SEARCH(" ",Q235,255)))</f>
        <v/>
      </c>
      <c r="E219" s="196"/>
      <c r="F219" s="196"/>
      <c r="G219" s="196"/>
      <c r="H219" s="196"/>
      <c r="I219" s="196"/>
      <c r="J219" s="196"/>
      <c r="K219" s="196"/>
      <c r="L219" s="196"/>
      <c r="M219" s="22"/>
      <c r="O219" s="156"/>
      <c r="S219" s="278" t="s">
        <v>268</v>
      </c>
      <c r="T219" s="285" t="e">
        <f>IF(T208="","",2*(MAX(T208:T212)-MIN(T208:T212))/(MAX(T208:T212)+MIN(T208:T212)))</f>
        <v>#DIV/0!</v>
      </c>
      <c r="Y219" s="24"/>
    </row>
    <row r="220" spans="1:25" ht="14.1" customHeight="1" x14ac:dyDescent="0.2">
      <c r="A220" s="8">
        <v>22</v>
      </c>
      <c r="B220" s="20"/>
      <c r="D220" s="193" t="str">
        <f>IF(Q237="","",IF(LEN(Q237)&lt;=135,Q237,IF(LEN(Q237)&lt;=260,LEFT(Q237,SEARCH(" ",Q237,125)),LEFT(Q237,SEARCH(" ",Q237,130)))))</f>
        <v/>
      </c>
      <c r="E220" s="194"/>
      <c r="F220" s="194"/>
      <c r="G220" s="194"/>
      <c r="H220" s="194"/>
      <c r="I220" s="194"/>
      <c r="J220" s="194"/>
      <c r="K220" s="194"/>
      <c r="L220" s="194"/>
      <c r="M220" s="22"/>
      <c r="O220" s="156"/>
      <c r="Y220" s="24"/>
    </row>
    <row r="221" spans="1:25" ht="14.1" customHeight="1" thickBot="1" x14ac:dyDescent="0.25">
      <c r="A221" s="8">
        <v>23</v>
      </c>
      <c r="B221" s="20"/>
      <c r="D221" s="195" t="str">
        <f>IF(LEN(Q237)&lt;=135,"",IF(LEN(Q237)&lt;=260,RIGHT(Q237,LEN(Q237)-SEARCH(" ",Q237,125)),MID(Q237,SEARCH(" ",Q237,130),IF(LEN(Q237)&lt;=265,LEN(Q237),SEARCH(" ",Q237,255)-SEARCH(" ",Q237,130)))))</f>
        <v/>
      </c>
      <c r="E221" s="196"/>
      <c r="F221" s="196"/>
      <c r="G221" s="196"/>
      <c r="H221" s="196"/>
      <c r="I221" s="196"/>
      <c r="J221" s="196"/>
      <c r="K221" s="196"/>
      <c r="L221" s="196"/>
      <c r="M221" s="22"/>
      <c r="O221" s="32"/>
      <c r="P221" s="33"/>
      <c r="Q221" s="33"/>
      <c r="R221" s="33"/>
      <c r="S221" s="33"/>
      <c r="T221" s="33"/>
      <c r="U221" s="33"/>
      <c r="V221" s="33"/>
      <c r="W221" s="33"/>
      <c r="X221" s="33"/>
      <c r="Y221" s="34"/>
    </row>
    <row r="222" spans="1:25" ht="14.1" customHeight="1" x14ac:dyDescent="0.2">
      <c r="A222" s="8">
        <v>24</v>
      </c>
      <c r="B222" s="20"/>
      <c r="D222" s="195" t="str">
        <f>IF(LEN(Q237)&lt;=265,"",RIGHT(Q237,LEN(Q237)-SEARCH(" ",Q237,255)))</f>
        <v/>
      </c>
      <c r="E222" s="196"/>
      <c r="F222" s="196"/>
      <c r="G222" s="196"/>
      <c r="H222" s="196"/>
      <c r="I222" s="196"/>
      <c r="J222" s="196"/>
      <c r="K222" s="196"/>
      <c r="L222" s="196"/>
      <c r="M222" s="22"/>
    </row>
    <row r="223" spans="1:25" ht="14.1" customHeight="1" thickBot="1" x14ac:dyDescent="0.25">
      <c r="A223" s="8">
        <v>25</v>
      </c>
      <c r="B223" s="20"/>
      <c r="D223" s="193" t="str">
        <f>IF(Q239="","",IF(LEN(Q239)&lt;=135,Q239,IF(LEN(Q239)&lt;=260,LEFT(Q239,SEARCH(" ",Q239,125)),LEFT(Q239,SEARCH(" ",Q239,130)))))</f>
        <v/>
      </c>
      <c r="E223" s="194"/>
      <c r="F223" s="194"/>
      <c r="G223" s="194"/>
      <c r="H223" s="194"/>
      <c r="I223" s="194"/>
      <c r="J223" s="194"/>
      <c r="K223" s="194"/>
      <c r="L223" s="194"/>
      <c r="M223" s="22"/>
      <c r="T223" s="198" t="s">
        <v>264</v>
      </c>
    </row>
    <row r="224" spans="1:25" ht="14.1" customHeight="1" x14ac:dyDescent="0.2">
      <c r="A224" s="8">
        <v>26</v>
      </c>
      <c r="B224" s="20"/>
      <c r="D224" s="195" t="str">
        <f>IF(LEN(Q239)&lt;=135,"",IF(LEN(Q239)&lt;=260,RIGHT(Q239,LEN(Q239)-SEARCH(" ",Q239,125)),MID(Q239,SEARCH(" ",Q239,130),IF(LEN(Q239)&lt;=265,LEN(Q239),SEARCH(" ",Q239,255)-SEARCH(" ",Q239,130)))))</f>
        <v/>
      </c>
      <c r="E224" s="196"/>
      <c r="F224" s="196"/>
      <c r="G224" s="196"/>
      <c r="H224" s="196"/>
      <c r="I224" s="196"/>
      <c r="J224" s="196"/>
      <c r="K224" s="196"/>
      <c r="L224" s="196"/>
      <c r="M224" s="22"/>
      <c r="O224" s="43"/>
      <c r="P224" s="16"/>
      <c r="Q224" s="16"/>
      <c r="R224" s="16"/>
      <c r="S224" s="199" t="s">
        <v>269</v>
      </c>
      <c r="T224" s="16"/>
      <c r="U224" s="16"/>
      <c r="V224" s="16"/>
      <c r="W224" s="16"/>
      <c r="X224" s="16"/>
      <c r="Y224" s="17"/>
    </row>
    <row r="225" spans="1:25" ht="14.1" customHeight="1" x14ac:dyDescent="0.2">
      <c r="A225" s="8">
        <v>27</v>
      </c>
      <c r="B225" s="20"/>
      <c r="D225" s="195" t="str">
        <f>IF(LEN(Q239)&lt;=265,"",RIGHT(Q239,LEN(Q239)-SEARCH(" ",Q239,255)))</f>
        <v/>
      </c>
      <c r="E225" s="196"/>
      <c r="F225" s="196"/>
      <c r="G225" s="196"/>
      <c r="H225" s="196"/>
      <c r="I225" s="196"/>
      <c r="J225" s="196"/>
      <c r="K225" s="196"/>
      <c r="L225" s="196"/>
      <c r="M225" s="22"/>
      <c r="O225" s="23"/>
      <c r="P225" s="27" t="s">
        <v>270</v>
      </c>
      <c r="Q225" s="200"/>
      <c r="R225" s="201"/>
      <c r="S225" s="202" t="str">
        <f>IF(AB150="","",AB150)</f>
        <v/>
      </c>
      <c r="T225" s="203"/>
      <c r="U225" s="203"/>
      <c r="V225" s="19"/>
      <c r="X225" s="203"/>
      <c r="Y225" s="24"/>
    </row>
    <row r="226" spans="1:25" ht="14.1" customHeight="1" x14ac:dyDescent="0.2">
      <c r="A226" s="8">
        <v>28</v>
      </c>
      <c r="B226" s="20"/>
      <c r="D226" s="193" t="str">
        <f>IF(Q241="","",IF(LEN(Q241)&lt;=135,Q241,IF(LEN(Q241)&lt;=260,LEFT(Q241,SEARCH(" ",Q241,125)),LEFT(Q241,SEARCH(" ",Q241,130)))))</f>
        <v/>
      </c>
      <c r="E226" s="194"/>
      <c r="F226" s="194"/>
      <c r="G226" s="194"/>
      <c r="H226" s="194"/>
      <c r="I226" s="194"/>
      <c r="J226" s="194"/>
      <c r="K226" s="194"/>
      <c r="L226" s="194"/>
      <c r="M226" s="22"/>
      <c r="O226" s="23"/>
      <c r="P226" s="204" t="s">
        <v>271</v>
      </c>
      <c r="Q226" s="205"/>
      <c r="R226" s="206">
        <f>LEN(Q225)</f>
        <v>0</v>
      </c>
      <c r="S226" s="207"/>
      <c r="T226" s="207"/>
      <c r="U226" s="208" t="s">
        <v>272</v>
      </c>
      <c r="V226" s="207"/>
      <c r="W226" s="207"/>
      <c r="X226" s="207"/>
      <c r="Y226" s="24"/>
    </row>
    <row r="227" spans="1:25" ht="14.1" customHeight="1" x14ac:dyDescent="0.2">
      <c r="A227" s="8">
        <v>29</v>
      </c>
      <c r="B227" s="20"/>
      <c r="D227" s="195" t="str">
        <f>IF(LEN(Q241)&lt;=135,"",IF(LEN(Q241)&lt;=260,RIGHT(Q241,LEN(Q241)-SEARCH(" ",Q241,125)),MID(Q241,SEARCH(" ",Q241,130),IF(LEN(Q241)&lt;=265,LEN(Q241),SEARCH(" ",Q241,255)-SEARCH(" ",Q241,130)))))</f>
        <v/>
      </c>
      <c r="E227" s="196"/>
      <c r="F227" s="196"/>
      <c r="G227" s="196"/>
      <c r="H227" s="196"/>
      <c r="I227" s="196"/>
      <c r="J227" s="196"/>
      <c r="K227" s="196"/>
      <c r="L227" s="196"/>
      <c r="M227" s="22"/>
      <c r="O227" s="23"/>
      <c r="P227" s="27" t="s">
        <v>273</v>
      </c>
      <c r="Q227" s="200"/>
      <c r="R227" s="201"/>
      <c r="S227" s="202" t="str">
        <f>IF(AB152="","",AB152)</f>
        <v/>
      </c>
      <c r="T227" s="203"/>
      <c r="U227" s="203"/>
      <c r="V227" s="19"/>
      <c r="X227" s="203"/>
      <c r="Y227" s="24"/>
    </row>
    <row r="228" spans="1:25" ht="14.1" customHeight="1" x14ac:dyDescent="0.2">
      <c r="A228" s="8">
        <v>30</v>
      </c>
      <c r="B228" s="20"/>
      <c r="D228" s="195" t="str">
        <f>IF(LEN(Q241)&lt;=265,"",RIGHT(Q241,LEN(Q241)-SEARCH(" ",Q241,255)))</f>
        <v/>
      </c>
      <c r="E228" s="196"/>
      <c r="F228" s="196"/>
      <c r="G228" s="196"/>
      <c r="H228" s="196"/>
      <c r="I228" s="196"/>
      <c r="J228" s="196"/>
      <c r="K228" s="196"/>
      <c r="L228" s="196"/>
      <c r="M228" s="22"/>
      <c r="O228" s="23"/>
      <c r="P228" s="204" t="s">
        <v>271</v>
      </c>
      <c r="Q228" s="205"/>
      <c r="R228" s="206">
        <f>LEN(Q227)</f>
        <v>0</v>
      </c>
      <c r="S228" s="207"/>
      <c r="T228" s="207"/>
      <c r="U228" s="208" t="s">
        <v>274</v>
      </c>
      <c r="V228" s="207"/>
      <c r="W228" s="207"/>
      <c r="X228" s="207"/>
      <c r="Y228" s="24"/>
    </row>
    <row r="229" spans="1:25" ht="14.1" customHeight="1" x14ac:dyDescent="0.2">
      <c r="A229" s="8">
        <v>31</v>
      </c>
      <c r="B229" s="20"/>
      <c r="D229" s="193" t="str">
        <f>IF(Q243="","",IF(LEN(Q243)&lt;=135,Q243,IF(LEN(Q243)&lt;=260,LEFT(Q243,SEARCH(" ",Q243,125)),LEFT(Q243,SEARCH(" ",Q243,130)))))</f>
        <v/>
      </c>
      <c r="E229" s="194"/>
      <c r="F229" s="194"/>
      <c r="G229" s="194"/>
      <c r="H229" s="194"/>
      <c r="I229" s="194"/>
      <c r="J229" s="194"/>
      <c r="K229" s="194"/>
      <c r="L229" s="194"/>
      <c r="M229" s="22"/>
      <c r="O229" s="23"/>
      <c r="P229" s="27" t="s">
        <v>273</v>
      </c>
      <c r="Q229" s="200"/>
      <c r="R229" s="201"/>
      <c r="S229" s="202" t="str">
        <f>IF(AB154="","",AB154)</f>
        <v/>
      </c>
      <c r="T229" s="203"/>
      <c r="U229" s="203"/>
      <c r="V229" s="19"/>
      <c r="X229" s="203"/>
      <c r="Y229" s="24"/>
    </row>
    <row r="230" spans="1:25" ht="14.1" customHeight="1" x14ac:dyDescent="0.2">
      <c r="A230" s="8">
        <v>32</v>
      </c>
      <c r="B230" s="20"/>
      <c r="D230" s="195" t="str">
        <f>IF(LEN(Q243)&lt;=135,"",IF(LEN(Q243)&lt;=260,RIGHT(Q243,LEN(Q243)-SEARCH(" ",Q243,125)),MID(Q243,SEARCH(" ",Q243,130),IF(LEN(Q243)&lt;=265,LEN(Q243),SEARCH(" ",Q243,255)-SEARCH(" ",Q243,130)))))</f>
        <v/>
      </c>
      <c r="E230" s="196"/>
      <c r="F230" s="196"/>
      <c r="G230" s="196"/>
      <c r="H230" s="196"/>
      <c r="I230" s="196"/>
      <c r="J230" s="196"/>
      <c r="K230" s="196"/>
      <c r="L230" s="196"/>
      <c r="M230" s="22"/>
      <c r="O230" s="23"/>
      <c r="P230" s="204" t="s">
        <v>271</v>
      </c>
      <c r="Q230" s="205"/>
      <c r="R230" s="206">
        <f>LEN(Q229)</f>
        <v>0</v>
      </c>
      <c r="S230" s="207"/>
      <c r="T230" s="207"/>
      <c r="U230" s="208" t="s">
        <v>275</v>
      </c>
      <c r="V230" s="207"/>
      <c r="W230" s="207"/>
      <c r="X230" s="207"/>
      <c r="Y230" s="24"/>
    </row>
    <row r="231" spans="1:25" ht="14.1" customHeight="1" x14ac:dyDescent="0.2">
      <c r="A231" s="8">
        <v>33</v>
      </c>
      <c r="B231" s="20"/>
      <c r="D231" s="195" t="str">
        <f>IF(LEN(Q243)&lt;=265,"",RIGHT(Q243,LEN(Q243)-SEARCH(" ",Q243,255)))</f>
        <v/>
      </c>
      <c r="E231" s="196"/>
      <c r="F231" s="196"/>
      <c r="G231" s="196"/>
      <c r="H231" s="196"/>
      <c r="I231" s="196"/>
      <c r="J231" s="196"/>
      <c r="K231" s="196"/>
      <c r="L231" s="196"/>
      <c r="M231" s="22"/>
      <c r="O231" s="23"/>
      <c r="P231" s="27" t="s">
        <v>273</v>
      </c>
      <c r="Q231" s="200"/>
      <c r="R231" s="201"/>
      <c r="S231" s="202" t="str">
        <f>IF(AB156="","",AB156)</f>
        <v/>
      </c>
      <c r="T231" s="203"/>
      <c r="U231" s="203"/>
      <c r="V231" s="19"/>
      <c r="X231" s="203"/>
      <c r="Y231" s="24"/>
    </row>
    <row r="232" spans="1:25" ht="14.1" customHeight="1" x14ac:dyDescent="0.2">
      <c r="A232" s="8">
        <v>34</v>
      </c>
      <c r="B232" s="20"/>
      <c r="D232" s="193" t="str">
        <f>IF(Q245="","",IF(LEN(Q245)&lt;=135,Q245,IF(LEN(Q245)&lt;=260,LEFT(Q245,SEARCH(" ",Q245,125)),LEFT(Q245,SEARCH(" ",Q245,130)))))</f>
        <v/>
      </c>
      <c r="E232" s="194"/>
      <c r="F232" s="194"/>
      <c r="G232" s="194"/>
      <c r="H232" s="194"/>
      <c r="I232" s="194"/>
      <c r="J232" s="194"/>
      <c r="K232" s="194"/>
      <c r="L232" s="194"/>
      <c r="M232" s="22"/>
      <c r="O232" s="23"/>
      <c r="P232" s="204" t="s">
        <v>271</v>
      </c>
      <c r="Q232" s="205"/>
      <c r="R232" s="206">
        <f>LEN(Q231)</f>
        <v>0</v>
      </c>
      <c r="S232" s="207"/>
      <c r="T232" s="207"/>
      <c r="U232" s="208" t="s">
        <v>276</v>
      </c>
      <c r="V232" s="207"/>
      <c r="W232" s="207"/>
      <c r="X232" s="207"/>
      <c r="Y232" s="24"/>
    </row>
    <row r="233" spans="1:25" ht="14.1" customHeight="1" x14ac:dyDescent="0.2">
      <c r="A233" s="8">
        <v>35</v>
      </c>
      <c r="B233" s="20"/>
      <c r="D233" s="195" t="str">
        <f>IF(LEN(Q245)&lt;=135,"",IF(LEN(Q245)&lt;=260,RIGHT(Q245,LEN(Q245)-SEARCH(" ",Q245,125)),MID(Q245,SEARCH(" ",Q245,130),IF(LEN(Q245)&lt;=265,LEN(Q245),SEARCH(" ",Q245,255)-SEARCH(" ",Q245,130)))))</f>
        <v/>
      </c>
      <c r="E233" s="196"/>
      <c r="F233" s="196"/>
      <c r="G233" s="196"/>
      <c r="H233" s="196"/>
      <c r="I233" s="196"/>
      <c r="J233" s="196"/>
      <c r="K233" s="196"/>
      <c r="L233" s="196"/>
      <c r="M233" s="22"/>
      <c r="O233" s="23"/>
      <c r="P233" s="27" t="s">
        <v>273</v>
      </c>
      <c r="Q233" s="200"/>
      <c r="R233" s="201"/>
      <c r="S233" s="202" t="str">
        <f>IF(AB158="","",AB158)</f>
        <v/>
      </c>
      <c r="T233" s="203"/>
      <c r="U233" s="203"/>
      <c r="V233" s="19"/>
      <c r="X233" s="203"/>
      <c r="Y233" s="24"/>
    </row>
    <row r="234" spans="1:25" ht="14.1" customHeight="1" x14ac:dyDescent="0.2">
      <c r="A234" s="8">
        <v>36</v>
      </c>
      <c r="B234" s="20"/>
      <c r="D234" s="195" t="str">
        <f>IF(LEN(Q245)&lt;=265,"",RIGHT(Q245,LEN(Q245)-SEARCH(" ",Q245,255)))</f>
        <v/>
      </c>
      <c r="E234" s="196"/>
      <c r="F234" s="196"/>
      <c r="G234" s="196"/>
      <c r="H234" s="196"/>
      <c r="I234" s="196"/>
      <c r="J234" s="196"/>
      <c r="K234" s="196"/>
      <c r="L234" s="196"/>
      <c r="M234" s="22"/>
      <c r="O234" s="23"/>
      <c r="P234" s="204" t="s">
        <v>271</v>
      </c>
      <c r="Q234" s="205"/>
      <c r="R234" s="206">
        <f>LEN(Q233)</f>
        <v>0</v>
      </c>
      <c r="S234" s="207"/>
      <c r="T234" s="207"/>
      <c r="U234" s="208" t="s">
        <v>277</v>
      </c>
      <c r="V234" s="207"/>
      <c r="W234" s="207"/>
      <c r="X234" s="207"/>
      <c r="Y234" s="24"/>
    </row>
    <row r="235" spans="1:25" ht="14.1" customHeight="1" x14ac:dyDescent="0.2">
      <c r="A235" s="8">
        <v>37</v>
      </c>
      <c r="B235" s="20"/>
      <c r="D235" s="193" t="str">
        <f>IF(Q247="","",IF(LEN(Q247)&lt;=135,Q247,IF(LEN(Q247)&lt;=260,LEFT(Q247,SEARCH(" ",Q247,125)),LEFT(Q247,SEARCH(" ",Q247,130)))))</f>
        <v/>
      </c>
      <c r="E235" s="194"/>
      <c r="F235" s="194"/>
      <c r="G235" s="194"/>
      <c r="H235" s="194"/>
      <c r="I235" s="194"/>
      <c r="J235" s="194"/>
      <c r="K235" s="194"/>
      <c r="L235" s="194"/>
      <c r="M235" s="22"/>
      <c r="O235" s="23"/>
      <c r="P235" s="27" t="s">
        <v>273</v>
      </c>
      <c r="Q235" s="200"/>
      <c r="R235" s="201"/>
      <c r="S235" s="202" t="str">
        <f>IF(AB160="","",AB160)</f>
        <v/>
      </c>
      <c r="T235" s="203"/>
      <c r="U235" s="203"/>
      <c r="V235" s="19"/>
      <c r="X235" s="203"/>
      <c r="Y235" s="24"/>
    </row>
    <row r="236" spans="1:25" ht="14.1" customHeight="1" x14ac:dyDescent="0.2">
      <c r="A236" s="8">
        <v>38</v>
      </c>
      <c r="B236" s="20"/>
      <c r="D236" s="195" t="str">
        <f>IF(LEN(Q247)&lt;=135,"",IF(LEN(Q247)&lt;=260,RIGHT(Q247,LEN(Q247)-SEARCH(" ",Q247,125)),MID(Q247,SEARCH(" ",Q247,130),IF(LEN(Q247)&lt;=265,LEN(Q247),SEARCH(" ",Q247,255)-SEARCH(" ",Q247,130)))))</f>
        <v/>
      </c>
      <c r="E236" s="196"/>
      <c r="F236" s="196"/>
      <c r="G236" s="196"/>
      <c r="H236" s="196"/>
      <c r="I236" s="196"/>
      <c r="J236" s="196"/>
      <c r="K236" s="196"/>
      <c r="L236" s="196"/>
      <c r="M236" s="22"/>
      <c r="O236" s="23"/>
      <c r="P236" s="204" t="s">
        <v>271</v>
      </c>
      <c r="Q236" s="205"/>
      <c r="R236" s="206">
        <f>LEN(Q235)</f>
        <v>0</v>
      </c>
      <c r="S236" s="207"/>
      <c r="T236" s="207"/>
      <c r="U236" s="207"/>
      <c r="V236" s="207"/>
      <c r="W236" s="207"/>
      <c r="X236" s="207"/>
      <c r="Y236" s="24"/>
    </row>
    <row r="237" spans="1:25" ht="14.1" customHeight="1" x14ac:dyDescent="0.2">
      <c r="A237" s="8">
        <v>39</v>
      </c>
      <c r="B237" s="20"/>
      <c r="D237" s="195" t="str">
        <f>IF(LEN(Q247)&lt;=265,"",RIGHT(Q247,LEN(Q247)-SEARCH(" ",Q247,255)))</f>
        <v/>
      </c>
      <c r="E237" s="196"/>
      <c r="F237" s="196"/>
      <c r="G237" s="196"/>
      <c r="H237" s="196"/>
      <c r="I237" s="196"/>
      <c r="J237" s="196"/>
      <c r="K237" s="196"/>
      <c r="L237" s="196"/>
      <c r="M237" s="22"/>
      <c r="O237" s="23"/>
      <c r="P237" s="27" t="s">
        <v>273</v>
      </c>
      <c r="Q237" s="200"/>
      <c r="R237" s="201"/>
      <c r="S237" s="202" t="str">
        <f>IF(AB162="","",AB162)</f>
        <v/>
      </c>
      <c r="T237" s="203"/>
      <c r="U237" s="203"/>
      <c r="V237" s="19"/>
      <c r="X237" s="203"/>
      <c r="Y237" s="24"/>
    </row>
    <row r="238" spans="1:25" ht="14.1" customHeight="1" x14ac:dyDescent="0.2">
      <c r="A238" s="8">
        <v>40</v>
      </c>
      <c r="B238" s="20"/>
      <c r="D238" s="193" t="str">
        <f>IF(Q249="","",IF(LEN(Q249)&lt;=135,Q249,IF(LEN(Q249)&lt;=260,LEFT(Q249,SEARCH(" ",Q249,125)),LEFT(Q249,SEARCH(" ",Q249,130)))))</f>
        <v/>
      </c>
      <c r="E238" s="194"/>
      <c r="F238" s="194"/>
      <c r="G238" s="194"/>
      <c r="H238" s="194"/>
      <c r="I238" s="194"/>
      <c r="J238" s="194"/>
      <c r="K238" s="194"/>
      <c r="L238" s="194"/>
      <c r="M238" s="22"/>
      <c r="O238" s="23"/>
      <c r="P238" s="204" t="s">
        <v>271</v>
      </c>
      <c r="Q238" s="205"/>
      <c r="R238" s="206">
        <f>LEN(Q237)</f>
        <v>0</v>
      </c>
      <c r="S238" s="207"/>
      <c r="T238" s="207"/>
      <c r="U238" s="207"/>
      <c r="V238" s="207"/>
      <c r="W238" s="207"/>
      <c r="X238" s="207"/>
      <c r="Y238" s="24"/>
    </row>
    <row r="239" spans="1:25" ht="14.1" customHeight="1" x14ac:dyDescent="0.2">
      <c r="A239" s="8">
        <v>41</v>
      </c>
      <c r="B239" s="20"/>
      <c r="D239" s="195" t="str">
        <f>IF(LEN(Q249)&lt;=135,"",IF(LEN(Q249)&lt;=260,RIGHT(Q249,LEN(Q249)-SEARCH(" ",Q249,125)),MID(Q249,SEARCH(" ",Q249,130),IF(LEN(Q249)&lt;=265,LEN(Q249),SEARCH(" ",Q249,255)-SEARCH(" ",Q249,130)))))</f>
        <v/>
      </c>
      <c r="E239" s="196"/>
      <c r="F239" s="196"/>
      <c r="G239" s="196"/>
      <c r="H239" s="196"/>
      <c r="I239" s="196"/>
      <c r="J239" s="196"/>
      <c r="K239" s="196"/>
      <c r="L239" s="196"/>
      <c r="M239" s="22"/>
      <c r="O239" s="23"/>
      <c r="P239" s="27" t="s">
        <v>273</v>
      </c>
      <c r="Q239" s="200"/>
      <c r="R239" s="201"/>
      <c r="S239" s="202" t="str">
        <f>IF(AB164="","",AB164)</f>
        <v/>
      </c>
      <c r="T239" s="203"/>
      <c r="U239" s="203"/>
      <c r="V239" s="19"/>
      <c r="X239" s="203"/>
      <c r="Y239" s="24"/>
    </row>
    <row r="240" spans="1:25" ht="14.1" customHeight="1" x14ac:dyDescent="0.2">
      <c r="A240" s="8">
        <v>42</v>
      </c>
      <c r="B240" s="20"/>
      <c r="D240" s="195" t="str">
        <f>IF(LEN(Q249)&lt;=265,"",RIGHT(Q249,LEN(Q249)-SEARCH(" ",Q249,255)))</f>
        <v/>
      </c>
      <c r="E240" s="196"/>
      <c r="F240" s="196"/>
      <c r="G240" s="196"/>
      <c r="H240" s="196"/>
      <c r="I240" s="196"/>
      <c r="J240" s="196"/>
      <c r="K240" s="196"/>
      <c r="L240" s="196"/>
      <c r="M240" s="22"/>
      <c r="O240" s="23"/>
      <c r="P240" s="204" t="s">
        <v>271</v>
      </c>
      <c r="Q240" s="205"/>
      <c r="R240" s="206">
        <f>LEN(Q239)</f>
        <v>0</v>
      </c>
      <c r="S240" s="207"/>
      <c r="T240" s="207"/>
      <c r="U240" s="207"/>
      <c r="V240" s="207"/>
      <c r="W240" s="207"/>
      <c r="X240" s="207"/>
      <c r="Y240" s="24"/>
    </row>
    <row r="241" spans="1:25" ht="14.1" customHeight="1" x14ac:dyDescent="0.2">
      <c r="A241" s="8">
        <v>43</v>
      </c>
      <c r="B241" s="20"/>
      <c r="D241" s="193" t="str">
        <f>IF(Q251="","",IF(LEN(Q251)&lt;=135,Q251,IF(LEN(Q251)&lt;=260,LEFT(Q251,SEARCH(" ",Q251,125)),LEFT(Q251,SEARCH(" ",Q251,130)))))</f>
        <v/>
      </c>
      <c r="E241" s="194"/>
      <c r="F241" s="194"/>
      <c r="G241" s="194"/>
      <c r="H241" s="194"/>
      <c r="I241" s="194"/>
      <c r="J241" s="194"/>
      <c r="K241" s="194"/>
      <c r="L241" s="194"/>
      <c r="M241" s="22"/>
      <c r="O241" s="23"/>
      <c r="P241" s="27" t="s">
        <v>273</v>
      </c>
      <c r="Q241" s="200"/>
      <c r="R241" s="201"/>
      <c r="S241" s="202" t="str">
        <f>IF(AB166="","",AB166)</f>
        <v/>
      </c>
      <c r="T241" s="203"/>
      <c r="U241" s="203"/>
      <c r="V241" s="19"/>
      <c r="X241" s="203"/>
      <c r="Y241" s="24"/>
    </row>
    <row r="242" spans="1:25" ht="14.1" customHeight="1" x14ac:dyDescent="0.2">
      <c r="A242" s="8">
        <v>44</v>
      </c>
      <c r="B242" s="20"/>
      <c r="D242" s="195" t="str">
        <f>IF(LEN(Q251)&lt;=135,"",IF(LEN(Q251)&lt;=260,RIGHT(Q251,LEN(Q251)-SEARCH(" ",Q251,125)),MID(Q251,SEARCH(" ",Q251,130),IF(LEN(Q251)&lt;=265,LEN(Q251),SEARCH(" ",Q251,255)-SEARCH(" ",Q251,130)))))</f>
        <v/>
      </c>
      <c r="E242" s="196"/>
      <c r="F242" s="196"/>
      <c r="G242" s="196"/>
      <c r="H242" s="196"/>
      <c r="I242" s="196"/>
      <c r="J242" s="196"/>
      <c r="K242" s="196"/>
      <c r="L242" s="196"/>
      <c r="M242" s="22"/>
      <c r="O242" s="23"/>
      <c r="P242" s="204" t="s">
        <v>271</v>
      </c>
      <c r="Q242" s="205"/>
      <c r="R242" s="206">
        <f>LEN(Q241)</f>
        <v>0</v>
      </c>
      <c r="S242" s="207"/>
      <c r="T242" s="207"/>
      <c r="U242" s="207"/>
      <c r="V242" s="207"/>
      <c r="W242" s="207"/>
      <c r="X242" s="207"/>
      <c r="Y242" s="24"/>
    </row>
    <row r="243" spans="1:25" ht="14.1" customHeight="1" x14ac:dyDescent="0.2">
      <c r="A243" s="8">
        <v>45</v>
      </c>
      <c r="B243" s="20"/>
      <c r="D243" s="195" t="str">
        <f>IF(LEN(Q251)&lt;=265,"",RIGHT(Q251,LEN(Q251)-SEARCH(" ",Q251,255)))</f>
        <v/>
      </c>
      <c r="E243" s="196"/>
      <c r="F243" s="196"/>
      <c r="G243" s="196"/>
      <c r="H243" s="196"/>
      <c r="I243" s="196"/>
      <c r="J243" s="196"/>
      <c r="K243" s="196"/>
      <c r="L243" s="196"/>
      <c r="M243" s="22"/>
      <c r="O243" s="23"/>
      <c r="P243" s="27" t="s">
        <v>273</v>
      </c>
      <c r="Q243" s="200"/>
      <c r="R243" s="201"/>
      <c r="S243" s="202" t="str">
        <f>IF(AB168="","",AB168)</f>
        <v/>
      </c>
      <c r="T243" s="203"/>
      <c r="U243" s="203"/>
      <c r="V243" s="19"/>
      <c r="X243" s="203"/>
      <c r="Y243" s="24"/>
    </row>
    <row r="244" spans="1:25" ht="14.1" customHeight="1" x14ac:dyDescent="0.2">
      <c r="A244" s="8">
        <v>46</v>
      </c>
      <c r="B244" s="20"/>
      <c r="D244" s="193" t="str">
        <f>IF(Q253="","",IF(LEN(Q253)&lt;=135,Q253,IF(LEN(Q253)&lt;=260,LEFT(Q253,SEARCH(" ",Q253,125)),LEFT(Q253,SEARCH(" ",Q253,130)))))</f>
        <v/>
      </c>
      <c r="E244" s="194"/>
      <c r="F244" s="194"/>
      <c r="G244" s="194"/>
      <c r="H244" s="194"/>
      <c r="I244" s="194"/>
      <c r="J244" s="194"/>
      <c r="K244" s="194"/>
      <c r="L244" s="194"/>
      <c r="M244" s="22"/>
      <c r="O244" s="23"/>
      <c r="P244" s="204" t="s">
        <v>271</v>
      </c>
      <c r="Q244" s="205"/>
      <c r="R244" s="206">
        <f>LEN(Q243)</f>
        <v>0</v>
      </c>
      <c r="S244" s="207"/>
      <c r="T244" s="207"/>
      <c r="U244" s="207"/>
      <c r="V244" s="207"/>
      <c r="W244" s="207"/>
      <c r="X244" s="207"/>
      <c r="Y244" s="24"/>
    </row>
    <row r="245" spans="1:25" ht="14.1" customHeight="1" x14ac:dyDescent="0.2">
      <c r="A245" s="8">
        <v>47</v>
      </c>
      <c r="B245" s="20"/>
      <c r="D245" s="195" t="str">
        <f>IF(LEN(Q253)&lt;=135,"",IF(LEN(Q253)&lt;=260,RIGHT(Q253,LEN(Q253)-SEARCH(" ",Q253,125)),MID(Q253,SEARCH(" ",Q253,130),IF(LEN(Q253)&lt;=265,LEN(Q253),SEARCH(" ",Q253,255)-SEARCH(" ",Q253,130)))))</f>
        <v/>
      </c>
      <c r="E245" s="196"/>
      <c r="F245" s="196"/>
      <c r="G245" s="196"/>
      <c r="H245" s="196"/>
      <c r="I245" s="196"/>
      <c r="J245" s="196"/>
      <c r="K245" s="196"/>
      <c r="L245" s="196"/>
      <c r="M245" s="22"/>
      <c r="O245" s="23"/>
      <c r="P245" s="27" t="s">
        <v>273</v>
      </c>
      <c r="Q245" s="200"/>
      <c r="R245" s="201"/>
      <c r="S245" s="202" t="str">
        <f>IF(AB170="","",AB170)</f>
        <v/>
      </c>
      <c r="T245" s="203"/>
      <c r="U245" s="203"/>
      <c r="V245" s="19"/>
      <c r="X245" s="203"/>
      <c r="Y245" s="24"/>
    </row>
    <row r="246" spans="1:25" ht="14.1" customHeight="1" x14ac:dyDescent="0.2">
      <c r="A246" s="8">
        <v>48</v>
      </c>
      <c r="B246" s="20"/>
      <c r="D246" s="195" t="str">
        <f>IF(LEN(Q253)&lt;=265,"",RIGHT(Q253,LEN(Q253)-SEARCH(" ",Q253,255)))</f>
        <v/>
      </c>
      <c r="E246" s="196"/>
      <c r="F246" s="196"/>
      <c r="G246" s="196"/>
      <c r="H246" s="196"/>
      <c r="I246" s="196"/>
      <c r="J246" s="196"/>
      <c r="K246" s="196"/>
      <c r="L246" s="196"/>
      <c r="M246" s="22"/>
      <c r="O246" s="23"/>
      <c r="P246" s="204" t="s">
        <v>271</v>
      </c>
      <c r="Q246" s="205"/>
      <c r="R246" s="206">
        <f>LEN(Q245)</f>
        <v>0</v>
      </c>
      <c r="S246" s="207"/>
      <c r="T246" s="207"/>
      <c r="U246" s="207"/>
      <c r="V246" s="207"/>
      <c r="W246" s="207"/>
      <c r="X246" s="207"/>
      <c r="Y246" s="24"/>
    </row>
    <row r="247" spans="1:25" ht="14.1" customHeight="1" x14ac:dyDescent="0.2">
      <c r="A247" s="8">
        <v>49</v>
      </c>
      <c r="B247" s="20"/>
      <c r="D247" s="193" t="str">
        <f>IF(Q255="","",IF(LEN(Q255)&lt;=135,Q255,IF(LEN(Q255)&lt;=260,LEFT(Q255,SEARCH(" ",Q255,125)),LEFT(Q255,SEARCH(" ",Q255,130)))))</f>
        <v/>
      </c>
      <c r="E247" s="194"/>
      <c r="F247" s="194"/>
      <c r="G247" s="194"/>
      <c r="H247" s="194"/>
      <c r="I247" s="194"/>
      <c r="J247" s="194"/>
      <c r="K247" s="194"/>
      <c r="L247" s="194"/>
      <c r="M247" s="22"/>
      <c r="O247" s="23"/>
      <c r="P247" s="27" t="s">
        <v>273</v>
      </c>
      <c r="Q247" s="200"/>
      <c r="R247" s="201"/>
      <c r="S247" s="202" t="str">
        <f>IF(AB172="","",AB172)</f>
        <v/>
      </c>
      <c r="T247" s="203"/>
      <c r="U247" s="203"/>
      <c r="V247" s="19"/>
      <c r="X247" s="203"/>
      <c r="Y247" s="24"/>
    </row>
    <row r="248" spans="1:25" ht="14.1" customHeight="1" x14ac:dyDescent="0.2">
      <c r="A248" s="8">
        <v>50</v>
      </c>
      <c r="B248" s="20"/>
      <c r="D248" s="195" t="str">
        <f>IF(LEN(Q255)&lt;=135,"",IF(LEN(Q255)&lt;=260,RIGHT(Q255,LEN(Q255)-SEARCH(" ",Q255,125)),MID(Q255,SEARCH(" ",Q255,130),IF(LEN(Q255)&lt;=265,LEN(Q255),SEARCH(" ",Q255,255)-SEARCH(" ",Q255,130)))))</f>
        <v/>
      </c>
      <c r="E248" s="196"/>
      <c r="F248" s="196"/>
      <c r="G248" s="196"/>
      <c r="H248" s="196"/>
      <c r="I248" s="196"/>
      <c r="J248" s="196"/>
      <c r="K248" s="196"/>
      <c r="L248" s="196"/>
      <c r="M248" s="22"/>
      <c r="O248" s="23"/>
      <c r="P248" s="204" t="s">
        <v>271</v>
      </c>
      <c r="Q248" s="205"/>
      <c r="R248" s="206">
        <f>LEN(Q247)</f>
        <v>0</v>
      </c>
      <c r="S248" s="207"/>
      <c r="T248" s="207"/>
      <c r="U248" s="207"/>
      <c r="V248" s="207"/>
      <c r="W248" s="207"/>
      <c r="X248" s="207"/>
      <c r="Y248" s="24"/>
    </row>
    <row r="249" spans="1:25" ht="14.1" customHeight="1" x14ac:dyDescent="0.2">
      <c r="A249" s="8">
        <v>51</v>
      </c>
      <c r="B249" s="20"/>
      <c r="D249" s="195" t="str">
        <f>IF(LEN(Q255)&lt;=265,"",RIGHT(Q255,LEN(Q255)-SEARCH(" ",Q255,255)))</f>
        <v/>
      </c>
      <c r="E249" s="196"/>
      <c r="F249" s="196"/>
      <c r="G249" s="196"/>
      <c r="H249" s="196"/>
      <c r="I249" s="196"/>
      <c r="J249" s="196"/>
      <c r="K249" s="196"/>
      <c r="L249" s="196"/>
      <c r="M249" s="22"/>
      <c r="O249" s="23"/>
      <c r="P249" s="27" t="s">
        <v>273</v>
      </c>
      <c r="Q249" s="200"/>
      <c r="R249" s="201"/>
      <c r="S249" s="202" t="str">
        <f>IF(AB174="","",AB174)</f>
        <v/>
      </c>
      <c r="T249" s="203"/>
      <c r="U249" s="203"/>
      <c r="V249" s="19"/>
      <c r="X249" s="203"/>
      <c r="Y249" s="24"/>
    </row>
    <row r="250" spans="1:25" ht="14.1" customHeight="1" x14ac:dyDescent="0.2">
      <c r="A250" s="8">
        <v>52</v>
      </c>
      <c r="B250" s="20"/>
      <c r="D250" s="193" t="str">
        <f>IF(Q257="","",IF(LEN(Q257)&lt;=135,Q257,IF(LEN(Q257)&lt;=260,LEFT(Q257,SEARCH(" ",Q257,125)),LEFT(Q257,SEARCH(" ",Q257,130)))))</f>
        <v/>
      </c>
      <c r="E250" s="194"/>
      <c r="F250" s="194"/>
      <c r="G250" s="194"/>
      <c r="H250" s="194"/>
      <c r="I250" s="194"/>
      <c r="J250" s="194"/>
      <c r="K250" s="194"/>
      <c r="L250" s="194"/>
      <c r="M250" s="22"/>
      <c r="O250" s="23"/>
      <c r="P250" s="204" t="s">
        <v>271</v>
      </c>
      <c r="Q250" s="205"/>
      <c r="R250" s="206">
        <f>LEN(Q249)</f>
        <v>0</v>
      </c>
      <c r="S250" s="207"/>
      <c r="T250" s="207"/>
      <c r="U250" s="207"/>
      <c r="V250" s="207"/>
      <c r="W250" s="207"/>
      <c r="X250" s="207"/>
      <c r="Y250" s="24"/>
    </row>
    <row r="251" spans="1:25" ht="14.1" customHeight="1" x14ac:dyDescent="0.2">
      <c r="A251" s="8">
        <v>53</v>
      </c>
      <c r="B251" s="20"/>
      <c r="D251" s="195" t="str">
        <f>IF(LEN(Q257)&lt;=135,"",IF(LEN(Q257)&lt;=260,RIGHT(Q257,LEN(Q257)-SEARCH(" ",Q257,125)),MID(Q257,SEARCH(" ",Q257,130),IF(LEN(Q257)&lt;=265,LEN(Q257),SEARCH(" ",Q257,255)-SEARCH(" ",Q257,130)))))</f>
        <v/>
      </c>
      <c r="E251" s="196"/>
      <c r="F251" s="196"/>
      <c r="G251" s="196"/>
      <c r="H251" s="196"/>
      <c r="I251" s="196"/>
      <c r="J251" s="196"/>
      <c r="K251" s="196"/>
      <c r="L251" s="196"/>
      <c r="M251" s="22"/>
      <c r="O251" s="23"/>
      <c r="P251" s="27" t="s">
        <v>273</v>
      </c>
      <c r="Q251" s="200"/>
      <c r="R251" s="201"/>
      <c r="S251" s="202" t="str">
        <f>IF(AB176="","",AB176)</f>
        <v/>
      </c>
      <c r="T251" s="203"/>
      <c r="U251" s="203"/>
      <c r="V251" s="19"/>
      <c r="X251" s="203"/>
      <c r="Y251" s="24"/>
    </row>
    <row r="252" spans="1:25" ht="14.1" customHeight="1" x14ac:dyDescent="0.2">
      <c r="A252" s="8">
        <v>54</v>
      </c>
      <c r="B252" s="20"/>
      <c r="D252" s="195" t="str">
        <f>IF(LEN(Q257)&lt;=265,"",RIGHT(Q257,LEN(Q257)-SEARCH(" ",Q257,255)))</f>
        <v/>
      </c>
      <c r="E252" s="196"/>
      <c r="F252" s="196"/>
      <c r="G252" s="196"/>
      <c r="H252" s="196"/>
      <c r="I252" s="196"/>
      <c r="J252" s="196"/>
      <c r="K252" s="196"/>
      <c r="L252" s="196"/>
      <c r="M252" s="22"/>
      <c r="O252" s="23"/>
      <c r="P252" s="204" t="s">
        <v>271</v>
      </c>
      <c r="Q252" s="205"/>
      <c r="R252" s="206">
        <f>LEN(Q251)</f>
        <v>0</v>
      </c>
      <c r="S252" s="207"/>
      <c r="T252" s="207"/>
      <c r="U252" s="207"/>
      <c r="V252" s="207"/>
      <c r="W252" s="207"/>
      <c r="X252" s="207"/>
      <c r="Y252" s="24"/>
    </row>
    <row r="253" spans="1:25" ht="14.1" customHeight="1" x14ac:dyDescent="0.2">
      <c r="A253" s="8">
        <v>55</v>
      </c>
      <c r="B253" s="20"/>
      <c r="D253" s="193" t="str">
        <f>IF(Q259="","",IF(LEN(Q259)&lt;=135,Q259,IF(LEN(Q259)&lt;=260,LEFT(Q259,SEARCH(" ",Q259,125)),LEFT(Q259,SEARCH(" ",Q259,130)))))</f>
        <v/>
      </c>
      <c r="E253" s="194"/>
      <c r="F253" s="194"/>
      <c r="G253" s="194"/>
      <c r="H253" s="194"/>
      <c r="I253" s="194"/>
      <c r="J253" s="194"/>
      <c r="K253" s="194"/>
      <c r="L253" s="194"/>
      <c r="M253" s="22"/>
      <c r="O253" s="23"/>
      <c r="P253" s="27" t="s">
        <v>273</v>
      </c>
      <c r="Q253" s="200"/>
      <c r="R253" s="201"/>
      <c r="S253" s="202" t="str">
        <f>IF(AB178="","",AB178)</f>
        <v/>
      </c>
      <c r="T253" s="203"/>
      <c r="U253" s="203"/>
      <c r="V253" s="19"/>
      <c r="X253" s="203"/>
      <c r="Y253" s="24"/>
    </row>
    <row r="254" spans="1:25" ht="14.1" customHeight="1" x14ac:dyDescent="0.2">
      <c r="A254" s="8">
        <v>56</v>
      </c>
      <c r="B254" s="20"/>
      <c r="D254" s="195" t="str">
        <f>IF(LEN(Q259)&lt;=135,"",IF(LEN(Q259)&lt;=260,RIGHT(Q259,LEN(Q259)-SEARCH(" ",Q259,125)),MID(Q259,SEARCH(" ",Q259,130),IF(LEN(Q259)&lt;=265,LEN(Q259),SEARCH(" ",Q259,255)-SEARCH(" ",Q259,130)))))</f>
        <v/>
      </c>
      <c r="E254" s="196"/>
      <c r="F254" s="196"/>
      <c r="G254" s="196"/>
      <c r="H254" s="196"/>
      <c r="I254" s="196"/>
      <c r="J254" s="196"/>
      <c r="K254" s="196"/>
      <c r="L254" s="196"/>
      <c r="M254" s="22"/>
      <c r="O254" s="23"/>
      <c r="P254" s="204" t="s">
        <v>271</v>
      </c>
      <c r="Q254" s="205"/>
      <c r="R254" s="206">
        <f>LEN(Q253)</f>
        <v>0</v>
      </c>
      <c r="S254" s="207"/>
      <c r="T254" s="207"/>
      <c r="U254" s="207"/>
      <c r="V254" s="207"/>
      <c r="W254" s="207"/>
      <c r="X254" s="207"/>
      <c r="Y254" s="24"/>
    </row>
    <row r="255" spans="1:25" ht="14.1" customHeight="1" x14ac:dyDescent="0.2">
      <c r="A255" s="8">
        <v>57</v>
      </c>
      <c r="B255" s="20"/>
      <c r="D255" s="195" t="str">
        <f>IF(LEN(Q259)&lt;=265,"",RIGHT(Q259,LEN(Q259)-SEARCH(" ",Q259,255)))</f>
        <v/>
      </c>
      <c r="E255" s="196"/>
      <c r="F255" s="196"/>
      <c r="G255" s="196"/>
      <c r="H255" s="196"/>
      <c r="I255" s="196"/>
      <c r="J255" s="196"/>
      <c r="K255" s="196"/>
      <c r="L255" s="196"/>
      <c r="M255" s="22"/>
      <c r="O255" s="23"/>
      <c r="P255" s="27" t="s">
        <v>273</v>
      </c>
      <c r="Q255" s="200"/>
      <c r="R255" s="201"/>
      <c r="S255" s="202" t="str">
        <f>IF(AB180="","",AB180)</f>
        <v/>
      </c>
      <c r="T255" s="203"/>
      <c r="U255" s="203"/>
      <c r="V255" s="19"/>
      <c r="X255" s="203"/>
      <c r="Y255" s="24"/>
    </row>
    <row r="256" spans="1:25" ht="14.1" customHeight="1" x14ac:dyDescent="0.2">
      <c r="A256" s="8">
        <v>58</v>
      </c>
      <c r="B256" s="20"/>
      <c r="D256" s="193" t="str">
        <f>IF(Q261="","",IF(LEN(Q261)&lt;=135,Q261,IF(LEN(Q261)&lt;=260,LEFT(Q261,SEARCH(" ",Q261,125)),LEFT(Q261,SEARCH(" ",Q261,130)))))</f>
        <v/>
      </c>
      <c r="E256" s="194"/>
      <c r="F256" s="194"/>
      <c r="G256" s="194"/>
      <c r="H256" s="194"/>
      <c r="I256" s="194"/>
      <c r="J256" s="194"/>
      <c r="K256" s="194"/>
      <c r="L256" s="194"/>
      <c r="M256" s="22"/>
      <c r="O256" s="23"/>
      <c r="P256" s="204" t="s">
        <v>271</v>
      </c>
      <c r="Q256" s="205"/>
      <c r="R256" s="206">
        <f>LEN(Q255)</f>
        <v>0</v>
      </c>
      <c r="S256" s="207"/>
      <c r="T256" s="207"/>
      <c r="U256" s="207"/>
      <c r="V256" s="207"/>
      <c r="W256" s="207"/>
      <c r="X256" s="207"/>
      <c r="Y256" s="24"/>
    </row>
    <row r="257" spans="1:25" ht="14.1" customHeight="1" x14ac:dyDescent="0.2">
      <c r="A257" s="8">
        <v>59</v>
      </c>
      <c r="B257" s="20"/>
      <c r="D257" s="195" t="str">
        <f>IF(LEN(Q261)&lt;=135,"",IF(LEN(Q261)&lt;=260,RIGHT(Q261,LEN(Q261)-SEARCH(" ",Q261,125)),MID(Q261,SEARCH(" ",Q261,130),IF(LEN(Q261)&lt;=265,LEN(Q261),SEARCH(" ",Q261,255)-SEARCH(" ",Q261,130)))))</f>
        <v/>
      </c>
      <c r="E257" s="196"/>
      <c r="F257" s="196"/>
      <c r="G257" s="196"/>
      <c r="H257" s="196"/>
      <c r="I257" s="196"/>
      <c r="J257" s="196"/>
      <c r="K257" s="196"/>
      <c r="L257" s="196"/>
      <c r="M257" s="22"/>
      <c r="O257" s="23"/>
      <c r="P257" s="27" t="s">
        <v>273</v>
      </c>
      <c r="Q257" s="200"/>
      <c r="R257" s="201"/>
      <c r="S257" s="202" t="str">
        <f>IF(AB182="","",AB182)</f>
        <v/>
      </c>
      <c r="T257" s="203"/>
      <c r="U257" s="203"/>
      <c r="V257" s="19"/>
      <c r="X257" s="203"/>
      <c r="Y257" s="24"/>
    </row>
    <row r="258" spans="1:25" ht="14.1" customHeight="1" x14ac:dyDescent="0.2">
      <c r="A258" s="8">
        <v>60</v>
      </c>
      <c r="B258" s="20"/>
      <c r="D258" s="195" t="str">
        <f>IF(LEN(Q261)&lt;=265,"",RIGHT(Q261,LEN(Q261)-SEARCH(" ",Q261,255)))</f>
        <v/>
      </c>
      <c r="E258" s="196"/>
      <c r="F258" s="196"/>
      <c r="G258" s="196"/>
      <c r="H258" s="196"/>
      <c r="I258" s="196"/>
      <c r="J258" s="196"/>
      <c r="K258" s="196"/>
      <c r="L258" s="196"/>
      <c r="M258" s="22"/>
      <c r="O258" s="23"/>
      <c r="P258" s="204" t="s">
        <v>271</v>
      </c>
      <c r="Q258" s="205"/>
      <c r="R258" s="206">
        <f>LEN(Q257)</f>
        <v>0</v>
      </c>
      <c r="S258" s="207"/>
      <c r="T258" s="207"/>
      <c r="U258" s="207"/>
      <c r="V258" s="207"/>
      <c r="W258" s="207"/>
      <c r="X258" s="207"/>
      <c r="Y258" s="24"/>
    </row>
    <row r="259" spans="1:25" ht="14.1" customHeight="1" x14ac:dyDescent="0.2">
      <c r="A259" s="8">
        <v>61</v>
      </c>
      <c r="B259" s="20"/>
      <c r="M259" s="22"/>
      <c r="O259" s="23"/>
      <c r="P259" s="27" t="s">
        <v>273</v>
      </c>
      <c r="Q259" s="200"/>
      <c r="R259" s="201"/>
      <c r="S259" s="202" t="str">
        <f>IF(AB184="","",AB184)</f>
        <v/>
      </c>
      <c r="T259" s="203"/>
      <c r="U259" s="203"/>
      <c r="V259" s="19"/>
      <c r="X259" s="203"/>
      <c r="Y259" s="24"/>
    </row>
    <row r="260" spans="1:25" ht="14.1" customHeight="1" x14ac:dyDescent="0.2">
      <c r="A260" s="8">
        <v>62</v>
      </c>
      <c r="B260" s="20"/>
      <c r="M260" s="22"/>
      <c r="O260" s="23"/>
      <c r="P260" s="204" t="s">
        <v>271</v>
      </c>
      <c r="Q260" s="205"/>
      <c r="R260" s="206">
        <f>LEN(Q259)</f>
        <v>0</v>
      </c>
      <c r="S260" s="207"/>
      <c r="T260" s="207"/>
      <c r="U260" s="207"/>
      <c r="V260" s="207"/>
      <c r="W260" s="207"/>
      <c r="X260" s="207"/>
      <c r="Y260" s="24"/>
    </row>
    <row r="261" spans="1:25" ht="14.1" customHeight="1" x14ac:dyDescent="0.2">
      <c r="A261" s="8">
        <v>63</v>
      </c>
      <c r="B261" s="20"/>
      <c r="M261" s="22"/>
      <c r="O261" s="23"/>
      <c r="P261" s="27" t="s">
        <v>273</v>
      </c>
      <c r="Q261" s="200"/>
      <c r="R261" s="201"/>
      <c r="S261" s="202" t="str">
        <f>IF(AB186="","",AB186)</f>
        <v/>
      </c>
      <c r="T261" s="203"/>
      <c r="U261" s="203"/>
      <c r="V261" s="19"/>
      <c r="X261" s="203"/>
      <c r="Y261" s="24"/>
    </row>
    <row r="262" spans="1:25" ht="14.1" customHeight="1" thickBot="1" x14ac:dyDescent="0.25">
      <c r="A262" s="8">
        <v>64</v>
      </c>
      <c r="B262" s="29"/>
      <c r="C262" s="30"/>
      <c r="D262" s="30"/>
      <c r="E262" s="30"/>
      <c r="F262" s="30"/>
      <c r="G262" s="30"/>
      <c r="H262" s="30"/>
      <c r="I262" s="30"/>
      <c r="J262" s="30"/>
      <c r="K262" s="30"/>
      <c r="L262" s="30"/>
      <c r="M262" s="31"/>
      <c r="O262" s="23"/>
      <c r="P262" s="204" t="s">
        <v>271</v>
      </c>
      <c r="Q262" s="207"/>
      <c r="R262" s="206">
        <f>LEN(Q261)</f>
        <v>0</v>
      </c>
      <c r="S262" s="207"/>
      <c r="T262" s="207"/>
      <c r="U262" s="207"/>
      <c r="V262" s="207"/>
      <c r="W262" s="207"/>
      <c r="X262" s="207"/>
      <c r="Y262" s="24"/>
    </row>
    <row r="263" spans="1:25" ht="14.1" customHeight="1" thickTop="1" thickBot="1" x14ac:dyDescent="0.25">
      <c r="A263" s="8">
        <v>65</v>
      </c>
      <c r="C263" s="27" t="s">
        <v>49</v>
      </c>
      <c r="D263" s="247" t="str">
        <f>IF($P$7="","",$P$7)</f>
        <v/>
      </c>
      <c r="L263" s="27" t="s">
        <v>50</v>
      </c>
      <c r="M263" s="73" t="str">
        <f>IF($X$7="","",$X$7)</f>
        <v>Eugene Mah</v>
      </c>
      <c r="O263" s="32"/>
      <c r="P263" s="33"/>
      <c r="Q263" s="33"/>
      <c r="R263" s="33"/>
      <c r="S263" s="33"/>
      <c r="T263" s="33"/>
      <c r="U263" s="33"/>
      <c r="V263" s="33"/>
      <c r="W263" s="33"/>
      <c r="X263" s="33"/>
      <c r="Y263" s="34"/>
    </row>
    <row r="264" spans="1:25" ht="14.1" customHeight="1" x14ac:dyDescent="0.2">
      <c r="A264" s="8">
        <v>66</v>
      </c>
      <c r="C264" s="27" t="s">
        <v>144</v>
      </c>
      <c r="D264" s="74" t="str">
        <f>IF($R$14="","",$R$14)</f>
        <v/>
      </c>
      <c r="L264" s="27" t="s">
        <v>63</v>
      </c>
      <c r="M264" s="73" t="str">
        <f>IF($R$13="","",$R$13)</f>
        <v/>
      </c>
    </row>
  </sheetData>
  <customSheetViews>
    <customSheetView guid="{25C83B95-F566-493A-A3D1-2FC57CA3E0EA}">
      <rowBreaks count="3" manualBreakCount="3">
        <brk id="66" min="1" max="12" man="1"/>
        <brk id="132" min="1" max="12" man="1"/>
        <brk id="198" min="1" max="12" man="1"/>
      </rowBreaks>
      <colBreaks count="1" manualBreakCount="1">
        <brk id="13" max="1048575" man="1"/>
      </colBreaks>
      <pageMargins left="0.78749999999999998" right="0.78749999999999998" top="0.88611111111111096" bottom="1.0249999999999999" header="0.78749999999999998" footer="0.78749999999999998"/>
      <pageSetup scale="67" orientation="portrait" horizontalDpi="300" verticalDpi="300" r:id="rId1"/>
      <headerFooter>
        <oddFooter>&amp;C&amp;"Arial,Regular"Page &amp;P</oddFooter>
      </headerFooter>
    </customSheetView>
  </customSheetViews>
  <mergeCells count="43">
    <mergeCell ref="U206:U207"/>
    <mergeCell ref="K18:L18"/>
    <mergeCell ref="F20:G20"/>
    <mergeCell ref="P141:P143"/>
    <mergeCell ref="F13:G13"/>
    <mergeCell ref="K13:L13"/>
    <mergeCell ref="F16:G16"/>
    <mergeCell ref="K16:L16"/>
    <mergeCell ref="F17:G17"/>
    <mergeCell ref="K17:L17"/>
    <mergeCell ref="F21:G21"/>
    <mergeCell ref="K21:L21"/>
    <mergeCell ref="K22:L22"/>
    <mergeCell ref="F23:G23"/>
    <mergeCell ref="K23:L23"/>
    <mergeCell ref="F24:G24"/>
    <mergeCell ref="F25:G25"/>
    <mergeCell ref="F10:G10"/>
    <mergeCell ref="K10:L10"/>
    <mergeCell ref="F11:G11"/>
    <mergeCell ref="K11:L11"/>
    <mergeCell ref="F12:G12"/>
    <mergeCell ref="K12:L12"/>
    <mergeCell ref="K26:L26"/>
    <mergeCell ref="F27:G27"/>
    <mergeCell ref="K27:L27"/>
    <mergeCell ref="F28:G28"/>
    <mergeCell ref="F29:G29"/>
    <mergeCell ref="L32:M32"/>
    <mergeCell ref="F70:H70"/>
    <mergeCell ref="I70:J70"/>
    <mergeCell ref="Q70:S70"/>
    <mergeCell ref="T70:U70"/>
    <mergeCell ref="E168:F168"/>
    <mergeCell ref="G168:H168"/>
    <mergeCell ref="F94:H94"/>
    <mergeCell ref="I94:J94"/>
    <mergeCell ref="D97:E99"/>
    <mergeCell ref="O122:P124"/>
    <mergeCell ref="Q119:S119"/>
    <mergeCell ref="T119:U119"/>
    <mergeCell ref="Q90:S90"/>
    <mergeCell ref="T90:U90"/>
  </mergeCells>
  <conditionalFormatting sqref="L33:L38 L60:L63 L41:L57">
    <cfRule type="cellIs" dxfId="36" priority="47" operator="equal">
      <formula>"TBD"</formula>
    </cfRule>
  </conditionalFormatting>
  <conditionalFormatting sqref="Q131:U131 F105:J105">
    <cfRule type="cellIs" dxfId="35" priority="45" operator="equal">
      <formula>"Fail"</formula>
    </cfRule>
  </conditionalFormatting>
  <conditionalFormatting sqref="Q145:T145 E117:H117">
    <cfRule type="cellIs" dxfId="34" priority="43" operator="equal">
      <formula>"Fail"</formula>
    </cfRule>
  </conditionalFormatting>
  <conditionalFormatting sqref="C122">
    <cfRule type="cellIs" dxfId="33" priority="41" operator="equal">
      <formula>"Fail"</formula>
    </cfRule>
    <cfRule type="cellIs" dxfId="32" priority="42" operator="equal">
      <formula>"Pass"</formula>
    </cfRule>
  </conditionalFormatting>
  <conditionalFormatting sqref="C125:C127">
    <cfRule type="cellIs" dxfId="31" priority="39" operator="equal">
      <formula>"Fail"</formula>
    </cfRule>
  </conditionalFormatting>
  <conditionalFormatting sqref="H152">
    <cfRule type="cellIs" dxfId="30" priority="37" operator="equal">
      <formula>"Fail"</formula>
    </cfRule>
  </conditionalFormatting>
  <conditionalFormatting sqref="F163:J163 Q180:U180 K170:K171 F191:F192 Q203:Q204">
    <cfRule type="cellIs" dxfId="29" priority="35" operator="equal">
      <formula>"Fail"</formula>
    </cfRule>
  </conditionalFormatting>
  <conditionalFormatting sqref="Q130:U130">
    <cfRule type="cellIs" dxfId="28" priority="28" operator="lessThan">
      <formula>0.2</formula>
    </cfRule>
    <cfRule type="cellIs" dxfId="27" priority="32" operator="greaterThan">
      <formula>0.2</formula>
    </cfRule>
  </conditionalFormatting>
  <conditionalFormatting sqref="Q129:U129">
    <cfRule type="cellIs" dxfId="26" priority="29" operator="lessThan">
      <formula>0.05</formula>
    </cfRule>
    <cfRule type="cellIs" dxfId="25" priority="30" operator="greaterThan">
      <formula>0.05</formula>
    </cfRule>
  </conditionalFormatting>
  <conditionalFormatting sqref="M33:M38 M60:M63 M41:M57">
    <cfRule type="cellIs" dxfId="24" priority="27" operator="equal">
      <formula>"NO"</formula>
    </cfRule>
  </conditionalFormatting>
  <conditionalFormatting sqref="L138:L141">
    <cfRule type="cellIs" dxfId="23" priority="26" operator="equal">
      <formula>"Fail"</formula>
    </cfRule>
  </conditionalFormatting>
  <conditionalFormatting sqref="Q203:Q204">
    <cfRule type="cellIs" dxfId="22" priority="24" operator="equal">
      <formula>"Fail"</formula>
    </cfRule>
    <cfRule type="cellIs" dxfId="21" priority="25" operator="equal">
      <formula>"Pass"</formula>
    </cfRule>
  </conditionalFormatting>
  <conditionalFormatting sqref="R195:S199">
    <cfRule type="cellIs" dxfId="20" priority="22" operator="greaterThan">
      <formula>5</formula>
    </cfRule>
    <cfRule type="cellIs" dxfId="19" priority="23" operator="lessThan">
      <formula>5</formula>
    </cfRule>
  </conditionalFormatting>
  <conditionalFormatting sqref="H181:H185">
    <cfRule type="cellIs" dxfId="18" priority="21" operator="equal">
      <formula>"Fail"</formula>
    </cfRule>
  </conditionalFormatting>
  <conditionalFormatting sqref="T195:T199">
    <cfRule type="cellIs" dxfId="17" priority="19" operator="equal">
      <formula>"Fail"</formula>
    </cfRule>
    <cfRule type="cellIs" dxfId="16" priority="20" operator="equal">
      <formula>"Pass"</formula>
    </cfRule>
  </conditionalFormatting>
  <conditionalFormatting sqref="P164:V164">
    <cfRule type="cellIs" dxfId="15" priority="15" operator="lessThan">
      <formula>-5</formula>
    </cfRule>
    <cfRule type="cellIs" dxfId="14" priority="16" operator="greaterThan">
      <formula>5</formula>
    </cfRule>
  </conditionalFormatting>
  <conditionalFormatting sqref="X187">
    <cfRule type="cellIs" dxfId="13" priority="13" operator="equal">
      <formula>"Fail"</formula>
    </cfRule>
    <cfRule type="cellIs" dxfId="12" priority="14" operator="equal">
      <formula>"Pass"</formula>
    </cfRule>
  </conditionalFormatting>
  <conditionalFormatting sqref="P191:Q191">
    <cfRule type="cellIs" dxfId="11" priority="11" operator="lessThan">
      <formula>1</formula>
    </cfRule>
    <cfRule type="cellIs" dxfId="10" priority="12" operator="greaterThan">
      <formula>1</formula>
    </cfRule>
  </conditionalFormatting>
  <conditionalFormatting sqref="R191">
    <cfRule type="cellIs" dxfId="9" priority="9" operator="lessThan">
      <formula>0.4</formula>
    </cfRule>
    <cfRule type="cellIs" dxfId="8" priority="10" operator="greaterThan">
      <formula>0.4</formula>
    </cfRule>
  </conditionalFormatting>
  <conditionalFormatting sqref="S191">
    <cfRule type="cellIs" dxfId="7" priority="7" operator="lessThan">
      <formula>1</formula>
    </cfRule>
    <cfRule type="cellIs" dxfId="6" priority="8" operator="greaterThan">
      <formula>1</formula>
    </cfRule>
  </conditionalFormatting>
  <conditionalFormatting sqref="R163:T163">
    <cfRule type="cellIs" dxfId="5" priority="6" operator="between">
      <formula>$X$163</formula>
      <formula>$Y$163</formula>
    </cfRule>
  </conditionalFormatting>
  <conditionalFormatting sqref="R164:T164">
    <cfRule type="cellIs" dxfId="4" priority="5" operator="between">
      <formula>$X$164</formula>
      <formula>$Y$164</formula>
    </cfRule>
  </conditionalFormatting>
  <conditionalFormatting sqref="R166:T166">
    <cfRule type="cellIs" dxfId="3" priority="4" operator="between">
      <formula>$X$165</formula>
      <formula>$Y$165</formula>
    </cfRule>
  </conditionalFormatting>
  <conditionalFormatting sqref="R167:T167">
    <cfRule type="cellIs" dxfId="2" priority="3" operator="between">
      <formula>$X$166</formula>
      <formula>$Y$166</formula>
    </cfRule>
  </conditionalFormatting>
  <conditionalFormatting sqref="R168:T168">
    <cfRule type="cellIs" dxfId="1" priority="2" operator="between">
      <formula>$X$167</formula>
      <formula>$Y$167</formula>
    </cfRule>
  </conditionalFormatting>
  <conditionalFormatting sqref="T219 U217 F127:F128">
    <cfRule type="cellIs" dxfId="0" priority="1" operator="greaterThan">
      <formula>0.3</formula>
    </cfRule>
  </conditionalFormatting>
  <pageMargins left="0.78749999999999998" right="0.78749999999999998" top="0.88611111111111096" bottom="1.0249999999999999" header="0.78749999999999998" footer="0.78749999999999998"/>
  <pageSetup scale="67" orientation="portrait" horizontalDpi="300" verticalDpi="300" r:id="rId2"/>
  <headerFooter>
    <oddFooter>&amp;C&amp;"Arial,Regular"Page &amp;P</oddFooter>
  </headerFooter>
  <rowBreaks count="3" manualBreakCount="3">
    <brk id="66" min="1" max="12" man="1"/>
    <brk id="132" min="1" max="12" man="1"/>
    <brk id="198" min="1" max="12" man="1"/>
  </rowBreaks>
  <colBreaks count="1" manualBreakCount="1">
    <brk id="13"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86"/>
  <sheetViews>
    <sheetView topLeftCell="A51" zoomScale="75" zoomScaleNormal="75" workbookViewId="0">
      <selection activeCell="A81" sqref="A81:A82"/>
    </sheetView>
  </sheetViews>
  <sheetFormatPr defaultRowHeight="12.75" x14ac:dyDescent="0.2"/>
  <cols>
    <col min="1" max="1012" width="12.83203125" customWidth="1"/>
  </cols>
  <sheetData>
    <row r="1" spans="1:4" x14ac:dyDescent="0.2">
      <c r="A1" t="s">
        <v>328</v>
      </c>
    </row>
    <row r="3" spans="1:4" x14ac:dyDescent="0.2">
      <c r="A3" s="6" t="s">
        <v>278</v>
      </c>
      <c r="B3" s="6"/>
      <c r="C3" s="6"/>
      <c r="D3" s="6"/>
    </row>
    <row r="4" spans="1:4" x14ac:dyDescent="0.2">
      <c r="A4" s="312" t="s">
        <v>279</v>
      </c>
      <c r="B4" s="312" t="s">
        <v>280</v>
      </c>
      <c r="C4" s="312"/>
      <c r="D4" s="312"/>
    </row>
    <row r="5" spans="1:4" x14ac:dyDescent="0.2">
      <c r="A5" s="312"/>
      <c r="B5" s="5" t="s">
        <v>281</v>
      </c>
      <c r="C5" s="5" t="s">
        <v>282</v>
      </c>
      <c r="D5" s="5" t="s">
        <v>283</v>
      </c>
    </row>
    <row r="6" spans="1:4" x14ac:dyDescent="0.2">
      <c r="A6" s="5" t="s">
        <v>284</v>
      </c>
      <c r="B6" s="5" t="s">
        <v>285</v>
      </c>
      <c r="C6" s="9">
        <v>3.5</v>
      </c>
      <c r="D6" s="9">
        <v>1</v>
      </c>
    </row>
    <row r="7" spans="1:4" x14ac:dyDescent="0.2">
      <c r="A7" s="5" t="s">
        <v>286</v>
      </c>
      <c r="B7" s="5" t="s">
        <v>285</v>
      </c>
      <c r="C7" s="9">
        <v>6</v>
      </c>
      <c r="D7" s="9">
        <v>1</v>
      </c>
    </row>
    <row r="8" spans="1:4" x14ac:dyDescent="0.2">
      <c r="A8" s="5" t="s">
        <v>287</v>
      </c>
      <c r="B8" s="5" t="s">
        <v>288</v>
      </c>
      <c r="C8" s="9">
        <v>10.5</v>
      </c>
      <c r="D8" s="9">
        <v>1.5</v>
      </c>
    </row>
    <row r="9" spans="1:4" x14ac:dyDescent="0.2">
      <c r="A9" s="5" t="s">
        <v>289</v>
      </c>
      <c r="B9" s="5" t="s">
        <v>288</v>
      </c>
      <c r="C9" s="9">
        <v>11.5</v>
      </c>
      <c r="D9" s="9">
        <v>1.5</v>
      </c>
    </row>
    <row r="10" spans="1:4" x14ac:dyDescent="0.2">
      <c r="A10" s="5" t="s">
        <v>290</v>
      </c>
      <c r="B10" s="5" t="s">
        <v>285</v>
      </c>
      <c r="C10" s="9">
        <v>11.1</v>
      </c>
      <c r="D10" s="9">
        <v>1.5</v>
      </c>
    </row>
    <row r="11" spans="1:4" x14ac:dyDescent="0.2">
      <c r="A11" s="5" t="s">
        <v>291</v>
      </c>
      <c r="B11" s="5" t="s">
        <v>288</v>
      </c>
      <c r="C11" s="9">
        <v>18.8</v>
      </c>
      <c r="D11" s="9">
        <v>1.5</v>
      </c>
    </row>
    <row r="12" spans="1:4" x14ac:dyDescent="0.2">
      <c r="A12" s="5" t="s">
        <v>292</v>
      </c>
      <c r="B12" s="5" t="s">
        <v>285</v>
      </c>
      <c r="C12" s="9">
        <v>19.399999999999999</v>
      </c>
      <c r="D12" s="9">
        <v>1.5</v>
      </c>
    </row>
    <row r="13" spans="1:4" x14ac:dyDescent="0.2">
      <c r="A13" s="5" t="s">
        <v>293</v>
      </c>
      <c r="B13" s="5" t="s">
        <v>285</v>
      </c>
      <c r="C13" s="9">
        <v>24.4</v>
      </c>
      <c r="D13" s="9">
        <v>2</v>
      </c>
    </row>
    <row r="14" spans="1:4" x14ac:dyDescent="0.2">
      <c r="A14" s="5" t="s">
        <v>293</v>
      </c>
      <c r="B14" s="5" t="s">
        <v>288</v>
      </c>
      <c r="C14" s="9">
        <v>27.4</v>
      </c>
      <c r="D14" s="9">
        <v>2</v>
      </c>
    </row>
    <row r="15" spans="1:4" x14ac:dyDescent="0.2">
      <c r="A15" s="5" t="s">
        <v>294</v>
      </c>
      <c r="B15" s="5" t="s">
        <v>285</v>
      </c>
      <c r="C15" s="9">
        <v>44</v>
      </c>
      <c r="D15" s="9">
        <v>2</v>
      </c>
    </row>
    <row r="16" spans="1:4" x14ac:dyDescent="0.2">
      <c r="A16" s="5" t="s">
        <v>295</v>
      </c>
      <c r="B16" s="5" t="s">
        <v>288</v>
      </c>
      <c r="C16" s="9">
        <v>45.5</v>
      </c>
      <c r="D16" s="9">
        <v>2</v>
      </c>
    </row>
    <row r="17" spans="1:4" x14ac:dyDescent="0.2">
      <c r="A17" s="5"/>
      <c r="B17" s="5"/>
      <c r="C17" s="5"/>
      <c r="D17" s="5"/>
    </row>
    <row r="18" spans="1:4" x14ac:dyDescent="0.2">
      <c r="A18" s="312" t="s">
        <v>279</v>
      </c>
      <c r="B18" s="312" t="s">
        <v>296</v>
      </c>
      <c r="C18" s="312"/>
      <c r="D18" s="312"/>
    </row>
    <row r="19" spans="1:4" x14ac:dyDescent="0.2">
      <c r="A19" s="312"/>
      <c r="B19" s="5" t="s">
        <v>281</v>
      </c>
      <c r="C19" s="5" t="s">
        <v>282</v>
      </c>
      <c r="D19" s="5" t="s">
        <v>283</v>
      </c>
    </row>
    <row r="20" spans="1:4" x14ac:dyDescent="0.2">
      <c r="A20" s="5" t="s">
        <v>284</v>
      </c>
      <c r="B20" s="5" t="s">
        <v>285</v>
      </c>
      <c r="C20" s="9">
        <v>4.7</v>
      </c>
      <c r="D20" s="9">
        <v>1</v>
      </c>
    </row>
    <row r="21" spans="1:4" x14ac:dyDescent="0.2">
      <c r="A21" s="5" t="s">
        <v>286</v>
      </c>
      <c r="B21" s="5" t="s">
        <v>285</v>
      </c>
      <c r="C21" s="9">
        <v>6.6</v>
      </c>
      <c r="D21" s="9">
        <v>1</v>
      </c>
    </row>
    <row r="22" spans="1:4" x14ac:dyDescent="0.2">
      <c r="A22" s="5" t="s">
        <v>287</v>
      </c>
      <c r="B22" s="5" t="s">
        <v>288</v>
      </c>
      <c r="C22" s="9">
        <v>11.2</v>
      </c>
      <c r="D22" s="9">
        <v>1</v>
      </c>
    </row>
    <row r="23" spans="1:4" x14ac:dyDescent="0.2">
      <c r="A23" s="5" t="s">
        <v>289</v>
      </c>
      <c r="B23" s="5" t="s">
        <v>285</v>
      </c>
      <c r="C23" s="9">
        <v>8.5</v>
      </c>
      <c r="D23" s="9">
        <v>1</v>
      </c>
    </row>
    <row r="24" spans="1:4" x14ac:dyDescent="0.2">
      <c r="A24" s="5" t="s">
        <v>290</v>
      </c>
      <c r="B24" s="5" t="s">
        <v>285</v>
      </c>
      <c r="C24" s="9">
        <v>11.6</v>
      </c>
      <c r="D24" s="9">
        <v>1</v>
      </c>
    </row>
    <row r="25" spans="1:4" x14ac:dyDescent="0.2">
      <c r="A25" s="5" t="s">
        <v>289</v>
      </c>
      <c r="B25" s="5" t="s">
        <v>288</v>
      </c>
      <c r="C25" s="9">
        <v>11.5</v>
      </c>
      <c r="D25" s="9">
        <v>1</v>
      </c>
    </row>
    <row r="26" spans="1:4" x14ac:dyDescent="0.2">
      <c r="A26" s="5" t="s">
        <v>297</v>
      </c>
      <c r="B26" s="5" t="s">
        <v>285</v>
      </c>
      <c r="C26" s="9">
        <v>11.8</v>
      </c>
      <c r="D26" s="9">
        <v>1</v>
      </c>
    </row>
    <row r="27" spans="1:4" x14ac:dyDescent="0.2">
      <c r="A27" s="5" t="s">
        <v>292</v>
      </c>
      <c r="B27" s="5" t="s">
        <v>285</v>
      </c>
      <c r="C27" s="9">
        <v>19.8</v>
      </c>
      <c r="D27" s="9">
        <v>1</v>
      </c>
    </row>
    <row r="28" spans="1:4" x14ac:dyDescent="0.2">
      <c r="A28" s="5" t="s">
        <v>298</v>
      </c>
      <c r="B28" s="5" t="s">
        <v>285</v>
      </c>
      <c r="C28" s="9">
        <v>41</v>
      </c>
      <c r="D28" s="9">
        <v>1.5</v>
      </c>
    </row>
    <row r="29" spans="1:4" x14ac:dyDescent="0.2">
      <c r="A29" s="5" t="s">
        <v>295</v>
      </c>
      <c r="B29" s="5" t="s">
        <v>288</v>
      </c>
      <c r="C29" s="9">
        <v>45.5</v>
      </c>
      <c r="D29" s="9">
        <v>1.5</v>
      </c>
    </row>
    <row r="30" spans="1:4" x14ac:dyDescent="0.2">
      <c r="A30" s="5" t="s">
        <v>294</v>
      </c>
      <c r="B30" s="5" t="s">
        <v>285</v>
      </c>
      <c r="C30" s="9">
        <v>43.5</v>
      </c>
      <c r="D30" s="9">
        <v>1.5</v>
      </c>
    </row>
    <row r="31" spans="1:4" x14ac:dyDescent="0.2">
      <c r="A31" s="5" t="s">
        <v>299</v>
      </c>
      <c r="B31" s="5" t="s">
        <v>285</v>
      </c>
      <c r="C31" s="9">
        <v>23.5</v>
      </c>
      <c r="D31" s="9">
        <v>1</v>
      </c>
    </row>
    <row r="32" spans="1:4" x14ac:dyDescent="0.2">
      <c r="A32" s="5" t="s">
        <v>293</v>
      </c>
      <c r="B32" s="5" t="s">
        <v>288</v>
      </c>
      <c r="C32" s="9">
        <v>28</v>
      </c>
      <c r="D32" s="9">
        <v>1</v>
      </c>
    </row>
    <row r="33" spans="1:4" x14ac:dyDescent="0.2">
      <c r="A33" s="5" t="s">
        <v>291</v>
      </c>
      <c r="B33" s="5" t="s">
        <v>285</v>
      </c>
      <c r="C33" s="9">
        <v>18</v>
      </c>
      <c r="D33" s="9">
        <v>1</v>
      </c>
    </row>
    <row r="34" spans="1:4" x14ac:dyDescent="0.2">
      <c r="A34" s="5" t="s">
        <v>300</v>
      </c>
      <c r="B34" s="5" t="s">
        <v>285</v>
      </c>
      <c r="C34" s="9">
        <v>25</v>
      </c>
      <c r="D34" s="9">
        <v>1</v>
      </c>
    </row>
    <row r="35" spans="1:4" x14ac:dyDescent="0.2">
      <c r="A35" s="5" t="s">
        <v>291</v>
      </c>
      <c r="B35" s="5" t="s">
        <v>288</v>
      </c>
      <c r="C35" s="9">
        <v>20</v>
      </c>
      <c r="D35" s="9">
        <v>1</v>
      </c>
    </row>
    <row r="37" spans="1:4" x14ac:dyDescent="0.2">
      <c r="A37" s="312" t="s">
        <v>279</v>
      </c>
      <c r="B37" s="312" t="s">
        <v>301</v>
      </c>
      <c r="C37" s="312"/>
    </row>
    <row r="38" spans="1:4" x14ac:dyDescent="0.2">
      <c r="A38" s="312"/>
      <c r="B38" s="5" t="s">
        <v>282</v>
      </c>
      <c r="C38" s="5" t="s">
        <v>283</v>
      </c>
    </row>
    <row r="39" spans="1:4" x14ac:dyDescent="0.2">
      <c r="A39" s="5" t="s">
        <v>299</v>
      </c>
      <c r="B39" s="9">
        <v>22.5</v>
      </c>
      <c r="C39" s="9">
        <v>1.5</v>
      </c>
    </row>
    <row r="40" spans="1:4" x14ac:dyDescent="0.2">
      <c r="A40" s="5" t="s">
        <v>302</v>
      </c>
      <c r="B40" s="9">
        <v>33.5</v>
      </c>
      <c r="C40" s="9">
        <v>1.5</v>
      </c>
    </row>
    <row r="41" spans="1:4" x14ac:dyDescent="0.2">
      <c r="A41" s="5" t="s">
        <v>292</v>
      </c>
      <c r="B41" s="9">
        <v>19.5</v>
      </c>
      <c r="C41" s="9">
        <v>1.5</v>
      </c>
    </row>
    <row r="42" spans="1:4" x14ac:dyDescent="0.2">
      <c r="A42" s="5" t="s">
        <v>290</v>
      </c>
      <c r="B42" s="9">
        <v>11.5</v>
      </c>
      <c r="C42" s="9">
        <v>1.5</v>
      </c>
    </row>
    <row r="43" spans="1:4" x14ac:dyDescent="0.2">
      <c r="A43" s="5" t="s">
        <v>286</v>
      </c>
      <c r="B43" s="9">
        <v>6.5</v>
      </c>
      <c r="C43" s="9">
        <v>1.5</v>
      </c>
    </row>
    <row r="44" spans="1:4" x14ac:dyDescent="0.2">
      <c r="A44" s="5" t="s">
        <v>284</v>
      </c>
      <c r="B44" s="9">
        <v>4</v>
      </c>
      <c r="C44" s="9">
        <v>1</v>
      </c>
    </row>
    <row r="45" spans="1:4" x14ac:dyDescent="0.2">
      <c r="A45" s="5" t="s">
        <v>303</v>
      </c>
      <c r="B45" s="9">
        <v>7</v>
      </c>
      <c r="C45" s="9">
        <v>1</v>
      </c>
    </row>
    <row r="47" spans="1:4" x14ac:dyDescent="0.2">
      <c r="A47" s="312" t="s">
        <v>279</v>
      </c>
      <c r="B47" s="312" t="s">
        <v>304</v>
      </c>
      <c r="C47" s="312"/>
    </row>
    <row r="48" spans="1:4" x14ac:dyDescent="0.2">
      <c r="A48" s="312"/>
      <c r="B48" s="5" t="s">
        <v>282</v>
      </c>
      <c r="C48" s="5" t="s">
        <v>283</v>
      </c>
    </row>
    <row r="49" spans="1:3" x14ac:dyDescent="0.2">
      <c r="A49" s="5" t="s">
        <v>305</v>
      </c>
      <c r="B49" s="9">
        <v>30.5</v>
      </c>
      <c r="C49" s="9">
        <v>1</v>
      </c>
    </row>
    <row r="50" spans="1:3" x14ac:dyDescent="0.2">
      <c r="A50" s="5" t="s">
        <v>306</v>
      </c>
      <c r="B50" s="9">
        <v>18.5</v>
      </c>
      <c r="C50" s="9">
        <v>1</v>
      </c>
    </row>
    <row r="51" spans="1:3" x14ac:dyDescent="0.2">
      <c r="A51" s="5" t="s">
        <v>307</v>
      </c>
      <c r="B51" s="9">
        <v>24.5</v>
      </c>
      <c r="C51" s="9">
        <v>1</v>
      </c>
    </row>
    <row r="52" spans="1:3" x14ac:dyDescent="0.2">
      <c r="A52" s="5" t="s">
        <v>308</v>
      </c>
      <c r="B52" s="9">
        <v>15.5</v>
      </c>
      <c r="C52" s="9">
        <v>1</v>
      </c>
    </row>
    <row r="53" spans="1:3" x14ac:dyDescent="0.2">
      <c r="A53" s="5" t="s">
        <v>309</v>
      </c>
      <c r="B53" s="9">
        <v>12.5</v>
      </c>
      <c r="C53" s="9">
        <v>1</v>
      </c>
    </row>
    <row r="54" spans="1:3" x14ac:dyDescent="0.2">
      <c r="A54" s="5" t="s">
        <v>284</v>
      </c>
      <c r="B54" s="9">
        <v>3.5</v>
      </c>
      <c r="C54" s="9">
        <v>1</v>
      </c>
    </row>
    <row r="55" spans="1:3" x14ac:dyDescent="0.2">
      <c r="A55" s="5" t="s">
        <v>310</v>
      </c>
      <c r="B55" s="9">
        <v>3</v>
      </c>
      <c r="C55" s="9">
        <v>1</v>
      </c>
    </row>
    <row r="57" spans="1:3" x14ac:dyDescent="0.2">
      <c r="A57" s="312" t="s">
        <v>279</v>
      </c>
      <c r="B57" s="312" t="s">
        <v>311</v>
      </c>
      <c r="C57" s="312"/>
    </row>
    <row r="58" spans="1:3" x14ac:dyDescent="0.2">
      <c r="A58" s="312"/>
      <c r="B58" s="5" t="s">
        <v>282</v>
      </c>
      <c r="C58" s="5" t="s">
        <v>283</v>
      </c>
    </row>
    <row r="59" spans="1:3" x14ac:dyDescent="0.2">
      <c r="A59" s="5" t="s">
        <v>312</v>
      </c>
      <c r="B59" s="9">
        <v>4.9000000000000004</v>
      </c>
      <c r="C59" s="9">
        <v>1</v>
      </c>
    </row>
    <row r="60" spans="1:3" x14ac:dyDescent="0.2">
      <c r="A60" s="5" t="s">
        <v>313</v>
      </c>
      <c r="B60" s="9">
        <v>12.6</v>
      </c>
      <c r="C60" s="9">
        <v>1</v>
      </c>
    </row>
    <row r="61" spans="1:3" x14ac:dyDescent="0.2">
      <c r="A61" s="5" t="s">
        <v>314</v>
      </c>
      <c r="B61" s="9">
        <v>14.5</v>
      </c>
      <c r="C61" s="9">
        <v>1</v>
      </c>
    </row>
    <row r="62" spans="1:3" x14ac:dyDescent="0.2">
      <c r="A62" s="5" t="s">
        <v>309</v>
      </c>
      <c r="B62" s="9">
        <v>12.6</v>
      </c>
      <c r="C62" s="9">
        <v>1</v>
      </c>
    </row>
    <row r="63" spans="1:3" x14ac:dyDescent="0.2">
      <c r="A63" s="5" t="s">
        <v>292</v>
      </c>
      <c r="B63" s="9">
        <v>18.5</v>
      </c>
      <c r="C63" s="9">
        <v>1</v>
      </c>
    </row>
    <row r="64" spans="1:3" x14ac:dyDescent="0.2">
      <c r="A64" s="5" t="s">
        <v>315</v>
      </c>
      <c r="B64" s="9">
        <v>18.5</v>
      </c>
      <c r="C64" s="9">
        <v>1</v>
      </c>
    </row>
    <row r="65" spans="1:3" x14ac:dyDescent="0.2">
      <c r="A65" s="5" t="s">
        <v>300</v>
      </c>
      <c r="B65" s="9">
        <v>24.2</v>
      </c>
      <c r="C65" s="9">
        <v>1</v>
      </c>
    </row>
    <row r="67" spans="1:3" x14ac:dyDescent="0.2">
      <c r="A67" s="312" t="s">
        <v>279</v>
      </c>
      <c r="B67" s="312" t="s">
        <v>316</v>
      </c>
      <c r="C67" s="312"/>
    </row>
    <row r="68" spans="1:3" x14ac:dyDescent="0.2">
      <c r="A68" s="312"/>
      <c r="B68" s="5" t="s">
        <v>282</v>
      </c>
      <c r="C68" s="5" t="s">
        <v>283</v>
      </c>
    </row>
    <row r="69" spans="1:3" x14ac:dyDescent="0.2">
      <c r="A69" s="5" t="s">
        <v>284</v>
      </c>
      <c r="B69" s="10">
        <v>3</v>
      </c>
      <c r="C69" s="10">
        <v>1</v>
      </c>
    </row>
    <row r="70" spans="1:3" x14ac:dyDescent="0.2">
      <c r="A70" s="5" t="s">
        <v>317</v>
      </c>
      <c r="B70" s="10">
        <v>7</v>
      </c>
      <c r="C70" s="10">
        <v>1</v>
      </c>
    </row>
    <row r="71" spans="1:3" x14ac:dyDescent="0.2">
      <c r="A71" s="5" t="s">
        <v>286</v>
      </c>
      <c r="B71" s="10">
        <v>7.5</v>
      </c>
      <c r="C71" s="10">
        <v>1</v>
      </c>
    </row>
    <row r="72" spans="1:3" x14ac:dyDescent="0.2">
      <c r="A72" s="5" t="s">
        <v>290</v>
      </c>
      <c r="B72" s="10">
        <v>12</v>
      </c>
      <c r="C72" s="10">
        <v>1.5</v>
      </c>
    </row>
    <row r="73" spans="1:3" x14ac:dyDescent="0.2">
      <c r="A73" s="5" t="s">
        <v>292</v>
      </c>
      <c r="B73" s="10">
        <v>24</v>
      </c>
      <c r="C73" s="10">
        <v>2</v>
      </c>
    </row>
    <row r="74" spans="1:3" x14ac:dyDescent="0.2">
      <c r="A74" s="5" t="s">
        <v>318</v>
      </c>
      <c r="B74" s="10">
        <v>22.5</v>
      </c>
      <c r="C74" s="10">
        <v>2</v>
      </c>
    </row>
    <row r="75" spans="1:3" x14ac:dyDescent="0.2">
      <c r="A75" s="5" t="s">
        <v>319</v>
      </c>
      <c r="B75" s="10">
        <v>24.5</v>
      </c>
      <c r="C75" s="10">
        <v>2</v>
      </c>
    </row>
    <row r="76" spans="1:3" x14ac:dyDescent="0.2">
      <c r="A76" s="5" t="s">
        <v>320</v>
      </c>
      <c r="B76" s="10">
        <v>28.5</v>
      </c>
      <c r="C76" s="10">
        <v>2</v>
      </c>
    </row>
    <row r="77" spans="1:3" x14ac:dyDescent="0.2">
      <c r="A77" s="5" t="s">
        <v>295</v>
      </c>
      <c r="B77" s="10">
        <v>47.5</v>
      </c>
      <c r="C77" s="10">
        <v>2</v>
      </c>
    </row>
    <row r="78" spans="1:3" x14ac:dyDescent="0.2">
      <c r="A78" s="5" t="s">
        <v>321</v>
      </c>
      <c r="B78" s="10">
        <v>66</v>
      </c>
      <c r="C78" s="10">
        <v>2</v>
      </c>
    </row>
    <row r="79" spans="1:3" x14ac:dyDescent="0.2">
      <c r="A79" s="5" t="s">
        <v>322</v>
      </c>
      <c r="B79" s="10">
        <v>67</v>
      </c>
      <c r="C79" s="10">
        <v>2</v>
      </c>
    </row>
    <row r="81" spans="1:3" x14ac:dyDescent="0.2">
      <c r="A81" s="311" t="s">
        <v>279</v>
      </c>
      <c r="B81" t="s">
        <v>337</v>
      </c>
    </row>
    <row r="82" spans="1:3" x14ac:dyDescent="0.2">
      <c r="A82" s="311"/>
      <c r="B82" t="s">
        <v>282</v>
      </c>
      <c r="C82" t="s">
        <v>283</v>
      </c>
    </row>
    <row r="83" spans="1:3" x14ac:dyDescent="0.2">
      <c r="A83" t="s">
        <v>291</v>
      </c>
      <c r="B83">
        <v>18.8</v>
      </c>
      <c r="C83">
        <v>1.5</v>
      </c>
    </row>
    <row r="84" spans="1:3" x14ac:dyDescent="0.2">
      <c r="A84" t="s">
        <v>284</v>
      </c>
      <c r="B84">
        <v>3.5</v>
      </c>
      <c r="C84">
        <v>1</v>
      </c>
    </row>
    <row r="85" spans="1:3" x14ac:dyDescent="0.2">
      <c r="A85" t="s">
        <v>292</v>
      </c>
      <c r="B85">
        <v>19.8</v>
      </c>
      <c r="C85">
        <v>1.5</v>
      </c>
    </row>
    <row r="86" spans="1:3" x14ac:dyDescent="0.2">
      <c r="A86" t="s">
        <v>300</v>
      </c>
      <c r="B86">
        <v>25</v>
      </c>
      <c r="C86">
        <v>2</v>
      </c>
    </row>
  </sheetData>
  <customSheetViews>
    <customSheetView guid="{25C83B95-F566-493A-A3D1-2FC57CA3E0EA}" scale="75" topLeftCell="A51">
      <selection activeCell="A81" sqref="A81:A82"/>
      <pageMargins left="0.78749999999999998" right="0.78749999999999998" top="0.88611111111111096" bottom="1.0249999999999999" header="0.78749999999999998" footer="0.78749999999999998"/>
      <pageSetup scale="69" orientation="portrait" horizontalDpi="300" verticalDpi="300"/>
      <headerFooter>
        <oddFooter>&amp;C&amp;"Arial,Regular"Page &amp;P</oddFooter>
      </headerFooter>
    </customSheetView>
  </customSheetViews>
  <mergeCells count="13">
    <mergeCell ref="A4:A5"/>
    <mergeCell ref="B4:D4"/>
    <mergeCell ref="A18:A19"/>
    <mergeCell ref="B18:D18"/>
    <mergeCell ref="A37:A38"/>
    <mergeCell ref="B37:C37"/>
    <mergeCell ref="A81:A82"/>
    <mergeCell ref="A47:A48"/>
    <mergeCell ref="B47:C47"/>
    <mergeCell ref="A57:A58"/>
    <mergeCell ref="B57:C57"/>
    <mergeCell ref="A67:A68"/>
    <mergeCell ref="B67:C67"/>
  </mergeCells>
  <pageMargins left="0.78749999999999998" right="0.78749999999999998" top="0.88611111111111096" bottom="1.0249999999999999" header="0.78749999999999998" footer="0.78749999999999998"/>
  <pageSetup scale="69" orientation="portrait" horizontalDpi="300" verticalDpi="300"/>
  <headerFooter>
    <oddFooter>&amp;C&amp;"Arial,Regular"Page &amp;P</oddFooter>
  </headerFooter>
</worksheet>
</file>

<file path=docProps/app.xml><?xml version="1.0" encoding="utf-8"?>
<Properties xmlns="http://schemas.openxmlformats.org/officeDocument/2006/extended-properties" xmlns:vt="http://schemas.openxmlformats.org/officeDocument/2006/docPropsVTypes">
  <Template/>
  <TotalTime>1574</TotalTime>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Summary</vt:lpstr>
      <vt:lpstr>Sheet1</vt:lpstr>
      <vt:lpstr>Sheet2</vt:lpstr>
      <vt:lpstr>ACRPhantom</vt:lpstr>
      <vt:lpstr>Comments</vt:lpstr>
      <vt:lpstr>CTDI</vt:lpstr>
      <vt:lpstr>First</vt:lpstr>
      <vt:lpstr>Sheet1!Print_Area</vt:lpstr>
      <vt:lpstr>Summary!Print_Area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Eugene Mah</dc:creator>
  <dc:description/>
  <cp:lastModifiedBy>Eugene Mah</cp:lastModifiedBy>
  <cp:revision>184</cp:revision>
  <cp:lastPrinted>2019-06-10T18:18:34Z</cp:lastPrinted>
  <dcterms:created xsi:type="dcterms:W3CDTF">2014-08-07T08:31:53Z</dcterms:created>
  <dcterms:modified xsi:type="dcterms:W3CDTF">2022-01-31T14:41:38Z</dcterms:modified>
  <dc:language>en-US</dc:language>
</cp:coreProperties>
</file>