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8" r:id="rId1"/>
    <sheet name="Tech QC Eval-Siemens" sheetId="9" r:id="rId2"/>
    <sheet name="MQSA Requirements" sheetId="12" r:id="rId3"/>
    <sheet name="Sheet1" sheetId="1" r:id="rId4"/>
    <sheet name="HVL Processing" sheetId="11" r:id="rId5"/>
    <sheet name="Tables" sheetId="4" r:id="rId6"/>
    <sheet name="Corrected kV" sheetId="5" r:id="rId7"/>
    <sheet name="dropdowns" sheetId="10" r:id="rId8"/>
  </sheets>
  <definedNames>
    <definedName name="_xlnm._FilterDatabase" localSheetId="7" hidden="1">dropdowns!#REF!</definedName>
    <definedName name="ESE">Sheet1!$X$263</definedName>
    <definedName name="FiberLst">dropdowns!$A$11:$A$22</definedName>
    <definedName name="MGD">Sheet1!$X$265</definedName>
    <definedName name="NA">dropdowns!$A$6:$A$8</definedName>
    <definedName name="PF">dropdowns!$A$2:$A$3</definedName>
    <definedName name="_xlnm.Print_Area" localSheetId="2">'MQSA Requirements'!$A$1:$E$40</definedName>
    <definedName name="_xlnm.Print_Area" localSheetId="0">'QC Test Summary-Siemens'!$A$1:$N$58</definedName>
    <definedName name="_xlnm.Print_Area" localSheetId="3">Sheet1!$B$1:$M$504</definedName>
    <definedName name="_xlnm.Print_Area" localSheetId="1">'Tech QC Eval-Siemens'!$A$1:$K$29</definedName>
    <definedName name="Siemens_Models">dropdowns!#REF!</definedName>
    <definedName name="SpeckMassLst">dropdowns!$A$13:$A$22</definedName>
  </definedNames>
  <calcPr calcId="162913"/>
</workbook>
</file>

<file path=xl/calcChain.xml><?xml version="1.0" encoding="utf-8"?>
<calcChain xmlns="http://schemas.openxmlformats.org/spreadsheetml/2006/main">
  <c r="X350" i="1" l="1"/>
  <c r="X349" i="1"/>
  <c r="U350" i="1"/>
  <c r="U349" i="1"/>
  <c r="R350" i="1"/>
  <c r="R349" i="1"/>
  <c r="E7" i="12" l="1"/>
  <c r="G281" i="1" l="1"/>
  <c r="G280" i="1"/>
  <c r="G279" i="1"/>
  <c r="L185" i="1"/>
  <c r="I185" i="1"/>
  <c r="X175" i="1"/>
  <c r="L181" i="1" s="1"/>
  <c r="S297" i="1" l="1"/>
  <c r="L40" i="8" l="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S287" i="1" s="1"/>
  <c r="R286" i="1"/>
  <c r="R287" i="1" s="1"/>
  <c r="Q286" i="1"/>
  <c r="T285" i="1"/>
  <c r="T284" i="1"/>
  <c r="T283" i="1"/>
  <c r="T282" i="1"/>
  <c r="Q298" i="1" l="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47" i="1"/>
  <c r="X345" i="1"/>
  <c r="U348" i="1"/>
  <c r="T350" i="1" s="1"/>
  <c r="U347" i="1"/>
  <c r="U345" i="1"/>
  <c r="Q348" i="1"/>
  <c r="R348" i="1" s="1"/>
  <c r="Q350" i="1" s="1"/>
  <c r="Q347" i="1"/>
  <c r="R347" i="1" s="1"/>
  <c r="Q349" i="1" s="1"/>
  <c r="Q346" i="1"/>
  <c r="AD131" i="1" l="1"/>
  <c r="W349" i="1"/>
  <c r="AD134" i="1" s="1"/>
  <c r="T349" i="1"/>
  <c r="E415" i="1" s="1"/>
  <c r="F416" i="1"/>
  <c r="AD135" i="1"/>
  <c r="F415" i="1"/>
  <c r="AD133" i="1"/>
  <c r="R315" i="1"/>
  <c r="F409" i="1" s="1"/>
  <c r="R314" i="1"/>
  <c r="F408" i="1" s="1"/>
  <c r="R313" i="1"/>
  <c r="L137" i="1" s="1"/>
  <c r="V276" i="1"/>
  <c r="H281" i="1" s="1"/>
  <c r="V275" i="1"/>
  <c r="H280" i="1" s="1"/>
  <c r="V274" i="1"/>
  <c r="L135" i="1" s="1"/>
  <c r="E416" i="1" l="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V2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L5" i="8"/>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S453" i="1"/>
  <c r="J397" i="1" s="1"/>
  <c r="R453" i="1"/>
  <c r="I397" i="1" s="1"/>
  <c r="Q453" i="1"/>
  <c r="H397" i="1" s="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E385" i="1"/>
  <c r="T265" i="1"/>
  <c r="G270" i="1" s="1"/>
  <c r="E384" i="1"/>
  <c r="T264" i="1"/>
  <c r="G269" i="1" s="1"/>
  <c r="E383" i="1"/>
  <c r="E382" i="1"/>
  <c r="G271"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V33" i="1"/>
  <c r="AD43" i="1" s="1"/>
  <c r="AC43" i="1" s="1"/>
  <c r="V32" i="1"/>
  <c r="AD42" i="1" s="1"/>
  <c r="AC42" i="1" s="1"/>
  <c r="R31" i="1"/>
  <c r="R30" i="1"/>
  <c r="F29" i="1" s="1"/>
  <c r="V29" i="1"/>
  <c r="AD37" i="1" s="1"/>
  <c r="AC37" i="1" s="1"/>
  <c r="R29" i="1"/>
  <c r="AD33" i="1" s="1"/>
  <c r="AC33" i="1" s="1"/>
  <c r="V28" i="1"/>
  <c r="AD36" i="1" s="1"/>
  <c r="AC36" i="1" s="1"/>
  <c r="R27" i="1"/>
  <c r="AD32" i="1" s="1"/>
  <c r="AC32" i="1" s="1"/>
  <c r="R26" i="1"/>
  <c r="AD31" i="1" s="1"/>
  <c r="AC31" i="1" s="1"/>
  <c r="V25" i="1"/>
  <c r="AL89" i="1" s="1"/>
  <c r="R25" i="1"/>
  <c r="AD30" i="1" s="1"/>
  <c r="AC30" i="1" s="1"/>
  <c r="V24" i="1"/>
  <c r="R23" i="1"/>
  <c r="F22" i="1" s="1"/>
  <c r="V22" i="1"/>
  <c r="R22" i="1"/>
  <c r="AD28" i="1" s="1"/>
  <c r="AC28" i="1" s="1"/>
  <c r="AD38" i="1"/>
  <c r="AC38" i="1" s="1"/>
  <c r="V19" i="1"/>
  <c r="AD26" i="1" s="1"/>
  <c r="AC26" i="1" s="1"/>
  <c r="R19" i="1"/>
  <c r="V18" i="1"/>
  <c r="R18" i="1"/>
  <c r="E4" i="12" s="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2" s="1"/>
  <c r="AA3" i="1"/>
  <c r="C4" i="8" l="1"/>
  <c r="B3" i="12"/>
  <c r="D504" i="1"/>
  <c r="E6" i="12"/>
  <c r="K17" i="1"/>
  <c r="B5" i="12"/>
  <c r="F16" i="1"/>
  <c r="B4" i="12"/>
  <c r="AD24" i="1"/>
  <c r="AC24" i="1" s="1"/>
  <c r="E5" i="12"/>
  <c r="K223" i="1"/>
  <c r="U218" i="1"/>
  <c r="X221" i="1" s="1"/>
  <c r="K226" i="1" s="1"/>
  <c r="I30" i="8"/>
  <c r="AD119" i="1"/>
  <c r="V462" i="1"/>
  <c r="G30" i="8"/>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E8" i="8"/>
  <c r="L8" i="8"/>
  <c r="D432" i="1"/>
  <c r="AD22" i="1"/>
  <c r="AC22" i="1" s="1"/>
  <c r="L7" i="8"/>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X295" i="1"/>
  <c r="X299" i="1" s="1"/>
  <c r="X284" i="1"/>
  <c r="X288" i="1" s="1"/>
  <c r="K270" i="1" l="1"/>
  <c r="X269" i="1"/>
  <c r="L39" i="8"/>
  <c r="S304" i="1"/>
  <c r="AD86" i="1"/>
  <c r="S305" i="1"/>
  <c r="M281" i="1" s="1"/>
  <c r="AD87" i="1"/>
  <c r="M280" i="1"/>
  <c r="X267" i="1"/>
  <c r="K272" i="1" s="1"/>
  <c r="X270" i="1"/>
  <c r="K275" i="1" s="1"/>
  <c r="X297" i="1"/>
  <c r="X300" i="1"/>
  <c r="K274" i="1"/>
  <c r="AD85" i="1"/>
  <c r="X286" i="1"/>
  <c r="X289" i="1"/>
  <c r="S306" i="1" l="1"/>
  <c r="L41" i="8" s="1"/>
  <c r="V304" i="1" l="1"/>
  <c r="M282" i="1"/>
  <c r="M283" i="1" l="1"/>
  <c r="L136" i="1"/>
  <c r="M136" i="1"/>
</calcChain>
</file>

<file path=xl/comments1.xml><?xml version="1.0" encoding="utf-8"?>
<comments xmlns="http://schemas.openxmlformats.org/spreadsheetml/2006/main">
  <authors>
    <author>pennyb</author>
  </authors>
  <commentList>
    <comment ref="N21" authorId="0" shapeId="0">
      <text>
        <r>
          <rPr>
            <b/>
            <sz val="8"/>
            <color indexed="81"/>
            <rFont val="Tahoma"/>
            <family val="2"/>
          </rPr>
          <t>Click in boxes to use drop-down lists</t>
        </r>
      </text>
    </comment>
    <comment ref="H36"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<sst xmlns="http://schemas.openxmlformats.org/spreadsheetml/2006/main" count="1942" uniqueCount="762">
  <si>
    <t>Revision 1.0-20140918</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</si>
  <si>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</si>
  <si>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</si>
  <si>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</si>
  <si>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</si>
  <si>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</si>
  <si>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</si>
  <si>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</si>
  <si>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</si>
  <si>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</si>
  <si>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</si>
  <si>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</si>
  <si>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</si>
  <si>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</si>
  <si>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</si>
  <si>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</si>
  <si>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</si>
  <si>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</si>
  <si>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</si>
  <si>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</si>
  <si>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</si>
  <si>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</si>
  <si>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</si>
  <si>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</si>
  <si>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</si>
  <si>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</si>
  <si>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</si>
  <si>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</si>
  <si>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</si>
  <si>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</si>
  <si>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</si>
  <si>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</si>
  <si>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</si>
  <si>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</si>
  <si>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</si>
  <si>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</si>
  <si>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</si>
  <si>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</si>
  <si>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</si>
  <si>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</si>
  <si>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</si>
  <si>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</si>
  <si>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</si>
  <si>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</si>
  <si>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</si>
  <si>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</si>
  <si>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</si>
  <si>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</si>
  <si>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</si>
  <si>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</si>
  <si>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</si>
  <si>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</si>
  <si>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</si>
  <si>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</si>
  <si>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</si>
  <si>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</si>
  <si>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</si>
  <si>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</si>
  <si>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</si>
  <si>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</si>
  <si>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</si>
  <si>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</si>
  <si>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</si>
  <si>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</si>
  <si>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</si>
  <si>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</si>
  <si>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</si>
  <si>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</si>
  <si>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</si>
  <si>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</si>
  <si>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</si>
  <si>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</si>
  <si>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</si>
  <si>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</si>
  <si>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</si>
  <si>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</si>
  <si>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</si>
  <si>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</si>
  <si>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</si>
  <si>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</si>
  <si>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</si>
  <si>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</si>
  <si>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</si>
  <si>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</si>
  <si>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</si>
  <si>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</si>
  <si>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</si>
  <si>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</si>
  <si>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</si>
  <si>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</si>
  <si>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</si>
  <si>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</si>
  <si>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</si>
  <si>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</si>
  <si>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</si>
  <si>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</si>
  <si>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</si>
  <si>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</si>
  <si>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</si>
  <si>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</si>
  <si>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</si>
  <si>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</si>
  <si>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</si>
  <si>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</si>
  <si>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</si>
  <si>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</si>
  <si>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</si>
  <si>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</si>
  <si>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</si>
  <si>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</si>
  <si>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</si>
  <si>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</si>
  <si>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</si>
  <si>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</si>
  <si>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</si>
  <si>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</si>
  <si>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</si>
  <si>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</si>
  <si>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</si>
  <si>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</si>
  <si>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</si>
  <si>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</si>
  <si>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</si>
  <si>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</si>
  <si>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</si>
  <si>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</si>
  <si>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</si>
  <si>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</si>
  <si>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</si>
  <si>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</si>
  <si>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</si>
  <si>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</si>
  <si>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</si>
  <si>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</si>
  <si>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</si>
  <si>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</si>
  <si>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</si>
  <si>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</si>
  <si>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</si>
  <si>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</si>
  <si>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</si>
  <si>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</si>
  <si>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</si>
  <si>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</si>
  <si>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</si>
  <si>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</si>
  <si>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</si>
  <si>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</si>
  <si>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</si>
  <si>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</si>
  <si>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</si>
  <si>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</si>
  <si>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</si>
  <si>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</si>
  <si>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</si>
  <si>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</si>
  <si>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</si>
  <si>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</si>
  <si>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</si>
  <si>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</si>
  <si>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</si>
  <si>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</si>
  <si>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</si>
  <si>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</si>
  <si>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</si>
  <si>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</si>
  <si>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</si>
  <si>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</si>
  <si>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</si>
  <si>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</si>
  <si>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</si>
  <si>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</si>
  <si>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</si>
  <si>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</si>
  <si>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</si>
  <si>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</si>
  <si>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</si>
  <si>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</si>
  <si>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</si>
  <si>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</si>
  <si>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</si>
  <si>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</si>
  <si>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</si>
  <si>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</si>
  <si>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</si>
  <si>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</si>
  <si>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</si>
  <si>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</si>
  <si>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</si>
  <si>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</si>
  <si>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</si>
  <si>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</si>
  <si>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</si>
  <si>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</si>
  <si>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</si>
  <si>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</si>
  <si>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</si>
  <si>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</si>
  <si>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</si>
  <si>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</si>
  <si>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</si>
  <si>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</si>
  <si>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</si>
  <si>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</si>
  <si>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</si>
  <si>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</si>
  <si>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</si>
  <si>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</si>
  <si>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</si>
  <si>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</si>
  <si>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</si>
  <si>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</si>
  <si>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</si>
  <si>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</si>
  <si>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</si>
  <si>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</si>
  <si>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</si>
  <si>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</si>
  <si>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</si>
  <si>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</si>
  <si>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</si>
  <si>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</si>
  <si>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</si>
  <si>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</si>
  <si>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</si>
  <si>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</si>
  <si>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</si>
  <si>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</si>
  <si>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</si>
  <si>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</si>
  <si>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</si>
  <si>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</si>
  <si>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</si>
  <si>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</si>
  <si>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</si>
  <si>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</si>
  <si>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</si>
  <si>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</si>
  <si>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</si>
  <si>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</si>
  <si>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</si>
  <si>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</si>
  <si>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</si>
  <si>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</si>
  <si>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</si>
  <si>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</si>
  <si>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</si>
  <si>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</si>
  <si>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</si>
  <si>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</si>
  <si>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</si>
  <si>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</si>
  <si>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</si>
  <si>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</si>
  <si>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</si>
  <si>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</si>
  <si>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</si>
  <si>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</si>
  <si>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</si>
  <si>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</si>
  <si>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</si>
  <si>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</si>
  <si>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</si>
  <si>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</si>
  <si>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</si>
  <si>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</si>
  <si>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</si>
  <si>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</si>
  <si>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</si>
  <si>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</si>
  <si>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</si>
  <si>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</si>
  <si>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</si>
  <si>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</si>
  <si>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</si>
  <si>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</si>
  <si>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</si>
  <si>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</si>
  <si>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</si>
  <si>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</si>
  <si>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</si>
  <si>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</si>
  <si>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</si>
  <si>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</si>
  <si>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</si>
  <si>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</si>
  <si>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</si>
  <si>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</si>
  <si>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</si>
  <si>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</si>
  <si>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</si>
  <si>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</si>
  <si>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</si>
  <si>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</si>
  <si>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</si>
  <si>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</si>
  <si>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</si>
  <si>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</si>
  <si>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</si>
  <si>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</si>
  <si>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</si>
  <si>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</si>
  <si>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</si>
  <si>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</si>
  <si>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</si>
  <si>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</si>
  <si>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</si>
  <si>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</si>
  <si>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</si>
  <si>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</si>
  <si>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</si>
  <si>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</si>
  <si>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</si>
  <si>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</si>
  <si>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</si>
  <si>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</si>
  <si>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</si>
  <si>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</si>
  <si>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</si>
  <si>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</si>
  <si>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</si>
  <si>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</si>
  <si>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</si>
  <si>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</si>
  <si>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</si>
  <si>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</si>
  <si>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</si>
  <si>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</si>
  <si>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</si>
  <si>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</si>
  <si>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</si>
  <si>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</si>
  <si>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</si>
  <si>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</si>
  <si>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</si>
  <si>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</si>
  <si>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</si>
  <si>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</si>
  <si>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</si>
  <si>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</si>
  <si>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</si>
  <si>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</si>
  <si>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</si>
  <si>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</si>
  <si>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</si>
  <si>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</si>
  <si>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</si>
  <si>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</si>
  <si>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</si>
  <si>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</si>
  <si>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</si>
  <si>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</si>
  <si>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</si>
  <si>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</si>
  <si>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</si>
  <si>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</si>
  <si>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</si>
  <si>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</si>
  <si>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</si>
  <si>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</si>
  <si>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</si>
  <si>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</si>
  <si>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</si>
  <si>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</si>
  <si>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</si>
  <si>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</si>
  <si>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</si>
  <si>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</si>
  <si>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</si>
  <si>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</si>
  <si>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</si>
  <si>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</si>
  <si>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</si>
  <si>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</si>
  <si>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</si>
  <si>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</si>
  <si>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</si>
  <si>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</si>
  <si>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</si>
  <si>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</si>
  <si>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</si>
  <si>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</si>
  <si>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</si>
  <si>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</si>
  <si>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</si>
  <si>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</si>
  <si>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</si>
  <si>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</si>
  <si>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</si>
  <si>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</si>
  <si>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</si>
  <si>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</si>
  <si>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</si>
  <si>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</si>
  <si>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</si>
  <si>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</si>
  <si>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</si>
  <si>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PASS/FAIL</t>
  </si>
  <si>
    <t>2.    Mechanical Inspection</t>
  </si>
  <si>
    <t>3.    Acquisition Workstation Monitor Check</t>
  </si>
  <si>
    <t>4.    Detector Uniformity</t>
  </si>
  <si>
    <t>5.    Artifact Detection</t>
  </si>
  <si>
    <t>6.    Collimation, Dead Space &amp; Compression Paddle Position</t>
  </si>
  <si>
    <t>7.    AEC Thickness Tracking</t>
  </si>
  <si>
    <t>9.    SNR, CNR and AEC Repeatability</t>
  </si>
  <si>
    <t>Measured values:</t>
  </si>
  <si>
    <t>Max deviation of mean pixel values and SNR within ±15% of mean for measurements</t>
  </si>
  <si>
    <t>10.    Image Quality</t>
  </si>
  <si>
    <t>Phantom image scores:</t>
  </si>
  <si>
    <t>11.  Radiation Dose</t>
  </si>
  <si>
    <t>13.  Tube Voltage Measurement &amp; Reproducibility</t>
  </si>
  <si>
    <t>14.  Film Printer Check</t>
  </si>
  <si>
    <t>(Siemens, continued)</t>
  </si>
  <si>
    <t>Evaluation of Technologist QC Program</t>
  </si>
  <si>
    <t>FREQUENCY</t>
  </si>
  <si>
    <t>1.</t>
  </si>
  <si>
    <t>Phantom Image Quality</t>
  </si>
  <si>
    <t>Daily</t>
  </si>
  <si>
    <t>2.</t>
  </si>
  <si>
    <t>Detector Calibration</t>
  </si>
  <si>
    <t>Novation-Weekly; Inspiration-Quarterly</t>
  </si>
  <si>
    <t>3.</t>
  </si>
  <si>
    <t>Artifact Detection</t>
  </si>
  <si>
    <t>Weekly</t>
  </si>
  <si>
    <t>4.</t>
  </si>
  <si>
    <t>SNR and CNR Measurements</t>
  </si>
  <si>
    <t>5.</t>
  </si>
  <si>
    <t>Repeat Analysis</t>
  </si>
  <si>
    <t>Quarterly</t>
  </si>
  <si>
    <t>6.</t>
  </si>
  <si>
    <t>Compression Force</t>
  </si>
  <si>
    <t>Semi-annually</t>
  </si>
  <si>
    <t>7.</t>
  </si>
  <si>
    <t>Film Printer Check</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</si>
  <si>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</si>
  <si>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</si>
  <si>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</si>
  <si>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</si>
  <si>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</si>
  <si>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</si>
  <si>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</si>
  <si>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</si>
  <si>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</si>
  <si>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</si>
  <si>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</si>
  <si>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</si>
  <si>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</si>
  <si>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</si>
  <si>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</si>
  <si>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</si>
  <si>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</si>
  <si>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</si>
  <si>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</si>
  <si>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</si>
  <si>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</si>
  <si>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</si>
  <si>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</si>
  <si>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</si>
  <si>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</si>
  <si>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</si>
  <si>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</si>
  <si>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</si>
  <si>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</si>
  <si>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</si>
  <si>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</si>
  <si>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</si>
  <si>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</si>
  <si>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</si>
  <si>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</si>
  <si>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</si>
  <si>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</si>
  <si>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</si>
  <si>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</si>
  <si>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</si>
  <si>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</si>
  <si>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</si>
  <si>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</si>
  <si>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</si>
  <si>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</si>
  <si>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</si>
  <si>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</si>
  <si>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</si>
  <si>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</si>
  <si>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</si>
  <si>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</si>
  <si>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</si>
  <si>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</si>
  <si>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</si>
  <si>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</si>
  <si>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</si>
  <si>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</si>
  <si>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</si>
  <si>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</si>
  <si>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</si>
  <si>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</si>
  <si>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</si>
  <si>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</si>
  <si>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</si>
  <si>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</si>
  <si>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</si>
  <si>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</si>
  <si>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</si>
  <si>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</si>
  <si>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</si>
  <si>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</si>
  <si>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</si>
  <si>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</si>
  <si>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</si>
  <si>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</si>
  <si>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</si>
  <si>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</si>
  <si>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</si>
  <si>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</si>
  <si>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</si>
  <si>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</si>
  <si>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</si>
  <si>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</si>
  <si>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</si>
  <si>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</si>
  <si>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</si>
  <si>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</si>
  <si>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</si>
  <si>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</si>
  <si>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</si>
  <si>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</si>
  <si>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</si>
  <si>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</si>
  <si>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</si>
  <si>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</si>
  <si>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</si>
  <si>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</si>
  <si>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</si>
  <si>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</si>
  <si>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</si>
  <si>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</si>
  <si>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</si>
  <si>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</si>
  <si>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</si>
  <si>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</si>
  <si>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</si>
  <si>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</si>
  <si>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</si>
  <si>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</si>
  <si>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</si>
  <si>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</si>
  <si>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</si>
  <si>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</si>
  <si>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</si>
  <si>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</si>
  <si>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</si>
  <si>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</si>
  <si>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</si>
  <si>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</si>
  <si>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</si>
  <si>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</si>
  <si>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</si>
  <si>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</si>
  <si>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</si>
  <si>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</si>
  <si>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15.  Review Workstation (RWS) Tests </t>
    </r>
    <r>
      <rPr>
        <i/>
        <sz val="10"/>
        <rFont val="Arial"/>
        <family val="2"/>
      </rPr>
      <t>(for all RWS, even if located offsite; NA if only hardcopy read)</t>
    </r>
  </si>
  <si>
    <r>
      <t xml:space="preserve">12.  HVL and Radiation Output </t>
    </r>
    <r>
      <rPr>
        <i/>
        <sz val="10"/>
        <rFont val="Arial"/>
        <family val="2"/>
      </rPr>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</si>
  <si>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</si>
  <si>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</si>
  <si>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</si>
  <si>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</si>
  <si>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r>
      <t>8.    Spatial Resolution</t>
    </r>
    <r>
      <rPr>
        <i/>
        <sz val="10"/>
        <rFont val="Arial"/>
        <family val="2"/>
      </rPr>
      <t/>
    </r>
  </si>
  <si>
    <t xml:space="preserve">1.    Site Audit/Evaluation of Technologist QC Program </t>
  </si>
  <si>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</si>
  <si>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</si>
  <si>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</si>
  <si>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</si>
  <si>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</si>
  <si>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</si>
  <si>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</si>
  <si>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</si>
  <si>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</si>
  <si>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</si>
  <si>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</si>
  <si>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</si>
  <si>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</si>
  <si>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</si>
  <si>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</si>
  <si>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</si>
  <si>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</si>
  <si>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</si>
  <si>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</si>
  <si>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</si>
  <si>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</si>
  <si>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</si>
  <si>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</si>
  <si>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</si>
  <si>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</si>
  <si>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</si>
  <si>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</si>
  <si>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</si>
  <si>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</si>
  <si>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</si>
  <si>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</si>
  <si>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</si>
  <si>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</si>
  <si>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</si>
  <si>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</si>
  <si>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</si>
  <si>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</si>
  <si>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</si>
  <si>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</si>
  <si>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</si>
  <si>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</si>
  <si>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</si>
  <si>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</si>
  <si>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</si>
  <si>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</si>
  <si>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</si>
  <si>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</si>
  <si>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</si>
  <si>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</si>
  <si>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</si>
  <si>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</si>
  <si>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</si>
  <si>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</si>
  <si>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</si>
  <si>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</si>
  <si>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</si>
  <si>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</si>
  <si>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</si>
  <si>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</si>
  <si>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</si>
  <si>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</si>
  <si>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</si>
  <si>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</si>
  <si>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</si>
  <si>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</si>
  <si>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</si>
  <si>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</si>
  <si>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</si>
  <si>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</si>
  <si>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</si>
  <si>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</si>
  <si>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</si>
  <si>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</si>
  <si>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</si>
  <si>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</si>
  <si>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</si>
  <si>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</si>
  <si>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</si>
  <si>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</si>
  <si>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</si>
  <si>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 + Tomoscan</t>
  </si>
  <si>
    <t>2D</t>
  </si>
  <si>
    <t>Tomoscan</t>
  </si>
  <si>
    <t>Measured phantom thickness is 35-43 mm</t>
  </si>
  <si>
    <t>Conventional</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</si>
  <si>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</si>
  <si>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</si>
  <si>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</si>
  <si>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</si>
  <si>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</si>
  <si>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</si>
  <si>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</si>
  <si>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</si>
  <si>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</si>
  <si>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</si>
  <si>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</si>
  <si>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</si>
  <si>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</si>
  <si>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</si>
  <si>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</si>
  <si>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</si>
  <si>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</si>
  <si>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</si>
  <si>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</si>
  <si>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</si>
  <si>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</si>
  <si>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</si>
  <si>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</si>
  <si>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</si>
  <si>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</si>
  <si>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</si>
  <si>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</si>
  <si>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</si>
  <si>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</si>
  <si>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</si>
  <si>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</si>
  <si>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</si>
  <si>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Meets FDA Requirements? (if NA, please explain)</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</si>
  <si>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</si>
  <si>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</si>
  <si>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</si>
  <si>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</si>
  <si>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</si>
  <si>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</si>
  <si>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</si>
  <si>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</si>
  <si>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</si>
  <si>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</si>
  <si>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</si>
  <si>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</si>
  <si>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</si>
  <si>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</si>
  <si>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</si>
  <si>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</si>
  <si>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</si>
  <si>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</si>
  <si>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</si>
  <si>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</si>
  <si>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</si>
  <si>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</si>
  <si>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</si>
  <si>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</si>
  <si>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</si>
  <si>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</si>
  <si>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</si>
  <si>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</si>
  <si>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</si>
  <si>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</si>
  <si>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</si>
  <si>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</si>
  <si>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</si>
  <si>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</si>
  <si>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</si>
  <si>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</si>
  <si>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</si>
  <si>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</si>
  <si>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</si>
  <si>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</si>
  <si>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</si>
  <si>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</si>
  <si>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</si>
  <si>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</si>
  <si>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</si>
  <si>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</si>
  <si>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</si>
  <si>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</si>
  <si>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</si>
  <si>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</si>
  <si>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</si>
  <si>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</si>
  <si>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</si>
  <si>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</si>
  <si>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</si>
  <si>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</si>
  <si>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</si>
  <si>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</si>
  <si>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</si>
  <si>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</si>
  <si>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X-ray film*</t>
  </si>
  <si>
    <t>The facility shall use X-ray film for mammography that has been designated by the film manufacturer as appropriate for mammography.</t>
  </si>
  <si>
    <t>Intensifying screens*</t>
  </si>
  <si>
    <t>The facility shall use intensifying screens for mammography that have been designated by the screen manufacturer as appropriate for mammography and shall use film that is matched to the screen’s spectral output as specified by the manufacturer.</t>
  </si>
  <si>
    <t>Film processing solutions*</t>
  </si>
  <si>
    <t>For processing mammography films, the facility shall use chemical solutions that are capable of developing the films used by the facility in a manner equivalent to the minimum requirements specified by the film manufacturer.</t>
  </si>
  <si>
    <t>Lighting*</t>
  </si>
  <si>
    <t>The facility shall make special lights for film illumination, i.e., hot-lights, capable of producing light levels greater than that provided by the view box, available to the interpreting physicians.</t>
  </si>
  <si>
    <t>S-F &amp;
FFDM (for hardcopy comparison)</t>
  </si>
  <si>
    <t>Film masking devices*</t>
  </si>
  <si>
    <t>Facilities shall ensure that film masking devices that can limit the illuminated area to a region equal to or smaller than the exposed portion of the film are available to all interpreting physicians interpreting for the facility.</t>
  </si>
  <si>
    <t>* NA is acceptable for new units at existing facilities if these were previously evaluated and have not changed</t>
  </si>
  <si>
    <t>For any mammography system with a light beam that passes through the X-ray beam-limiting device, the light shall provide an average illumination of not less than 160 lux (15 ft-candles) at 100 cm or the maximum source-image receptor distance (SID), whichever is less.</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</si>
  <si>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</si>
  <si>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Test 5: Artifact Detection - No clinically relevant artifacts found</t>
  </si>
  <si>
    <t>Test 3: Radiation field - Collimator or compression paddle are not visible in the +/- 25 degree images</t>
  </si>
  <si>
    <t>Test 4: Tomo Phantom Image Quality - Minmum number of objects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</si>
</sst>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67">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sz val="10"/>
      <color theme="1"/>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7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1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92" xfId="11" applyFont="1" applyFill="1" applyBorder="1" applyAlignment="1">
      <alignment horizontal="center"/>
    </xf>
    <xf numFmtId="0" fontId="26" fillId="0" borderId="0" xfId="11" applyFont="1" applyFill="1" applyAlignment="1">
      <alignment horizontal="center"/>
    </xf>
    <xf numFmtId="0" fontId="27" fillId="0" borderId="0" xfId="11" applyFont="1" applyFill="1"/>
    <xf numFmtId="0" fontId="28" fillId="0" borderId="80" xfId="11" applyFont="1" applyFill="1" applyBorder="1" applyAlignment="1">
      <alignment horizontal="right"/>
    </xf>
    <xf numFmtId="0" fontId="28" fillId="0" borderId="0" xfId="11" applyFont="1" applyFill="1" applyBorder="1" applyAlignment="1">
      <alignment horizontal="right"/>
    </xf>
    <xf numFmtId="0" fontId="30" fillId="0" borderId="0" xfId="11" applyFont="1" applyAlignment="1">
      <alignment horizontal="center"/>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38" fillId="0" borderId="0" xfId="11" applyFont="1" applyAlignment="1">
      <alignment horizont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2" fontId="23" fillId="0" borderId="73" xfId="11" applyNumberFormat="1" applyFont="1" applyFill="1" applyBorder="1" applyAlignment="1">
      <alignment horizontal="center"/>
    </xf>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5"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18" xfId="0" applyFont="1" applyBorder="1" applyAlignment="1">
      <alignment horizontal="center" vertical="center"/>
    </xf>
    <xf numFmtId="0" fontId="7" fillId="0" borderId="91" xfId="0"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3" xfId="0" applyFont="1" applyBorder="1" applyAlignment="1">
      <alignment horizontal="left" vertical="center" wrapText="1"/>
    </xf>
    <xf numFmtId="0" fontId="2" fillId="0" borderId="8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2" fillId="0" borderId="88" xfId="0" applyFont="1" applyBorder="1" applyAlignment="1">
      <alignment horizontal="center" vertical="center" wrapText="1"/>
    </xf>
    <xf numFmtId="0" fontId="2" fillId="0" borderId="169" xfId="0" applyFont="1" applyBorder="1" applyAlignment="1">
      <alignment horizontal="center" vertical="center" wrapText="1"/>
    </xf>
    <xf numFmtId="0" fontId="2" fillId="0" borderId="170" xfId="0" applyFont="1" applyBorder="1" applyAlignment="1">
      <alignment horizontal="center" vertical="center" wrapText="1"/>
    </xf>
    <xf numFmtId="0" fontId="2" fillId="0" borderId="171" xfId="0" applyFont="1" applyBorder="1" applyAlignment="1">
      <alignment horizontal="center" vertical="center" wrapText="1"/>
    </xf>
    <xf numFmtId="0" fontId="2" fillId="0" borderId="173" xfId="0" applyFont="1" applyBorder="1" applyAlignment="1">
      <alignment horizontal="center" vertical="center" wrapText="1"/>
    </xf>
    <xf numFmtId="0" fontId="2" fillId="0" borderId="173" xfId="0" applyFont="1" applyBorder="1" applyAlignment="1">
      <alignment horizontal="left" vertical="center" wrapText="1"/>
    </xf>
    <xf numFmtId="0" fontId="2" fillId="0" borderId="174" xfId="0" applyFont="1" applyBorder="1" applyAlignment="1">
      <alignment horizontal="center" vertical="center" wrapText="1"/>
    </xf>
    <xf numFmtId="0" fontId="2" fillId="0" borderId="94" xfId="0" applyFont="1" applyBorder="1" applyAlignment="1">
      <alignment horizontal="left" vertical="center" wrapText="1"/>
    </xf>
    <xf numFmtId="0" fontId="2" fillId="0" borderId="175" xfId="0" applyFont="1" applyBorder="1" applyAlignment="1">
      <alignment horizontal="center" vertical="center" wrapText="1"/>
    </xf>
    <xf numFmtId="0" fontId="2" fillId="0" borderId="176" xfId="0" applyFont="1" applyBorder="1" applyAlignment="1">
      <alignment horizontal="center" vertical="center" wrapText="1"/>
    </xf>
    <xf numFmtId="0" fontId="2" fillId="0" borderId="176" xfId="0" applyFont="1" applyBorder="1" applyAlignment="1">
      <alignment horizontal="left" vertical="center" wrapText="1"/>
    </xf>
    <xf numFmtId="0" fontId="2" fillId="0" borderId="177"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120" xfId="0" applyFont="1" applyBorder="1" applyAlignment="1">
      <alignment horizontal="left" vertical="center" wrapText="1"/>
    </xf>
    <xf numFmtId="0" fontId="2" fillId="0" borderId="121" xfId="0" applyFont="1" applyBorder="1" applyAlignment="1">
      <alignment horizontal="center" vertical="center" wrapText="1"/>
    </xf>
    <xf numFmtId="0" fontId="2" fillId="0" borderId="80" xfId="0" applyFont="1" applyBorder="1" applyAlignment="1">
      <alignment horizontal="center" vertical="center" wrapText="1"/>
    </xf>
    <xf numFmtId="175" fontId="2" fillId="0" borderId="92" xfId="0" applyNumberFormat="1" applyFont="1" applyBorder="1" applyAlignment="1">
      <alignment horizontal="center" vertical="center" wrapText="1"/>
    </xf>
    <xf numFmtId="0" fontId="2" fillId="0" borderId="92" xfId="0" applyFont="1" applyBorder="1" applyAlignment="1">
      <alignment horizontal="center" vertical="center" wrapText="1"/>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0" fontId="23" fillId="0" borderId="148" xfId="11" applyFont="1" applyBorder="1" applyAlignment="1">
      <alignment horizontal="center"/>
    </xf>
    <xf numFmtId="0" fontId="23" fillId="0" borderId="147" xfId="11" applyFont="1" applyBorder="1" applyAlignment="1">
      <alignment horizontal="center"/>
    </xf>
    <xf numFmtId="0" fontId="23" fillId="0" borderId="146" xfId="11" applyFont="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4" xfId="11" applyFont="1" applyBorder="1" applyAlignment="1">
      <alignment horizontal="center"/>
    </xf>
    <xf numFmtId="0" fontId="23" fillId="0" borderId="143" xfId="11" applyFont="1" applyBorder="1" applyAlignment="1">
      <alignment horizontal="center"/>
    </xf>
    <xf numFmtId="0" fontId="48" fillId="7" borderId="11" xfId="0" applyFont="1" applyFill="1" applyBorder="1" applyAlignment="1">
      <alignment horizontal="center" vertical="top"/>
    </xf>
    <xf numFmtId="0" fontId="33" fillId="17" borderId="81" xfId="11" applyFont="1" applyFill="1" applyBorder="1" applyAlignment="1">
      <alignment horizontal="center"/>
    </xf>
    <xf numFmtId="0" fontId="33" fillId="17" borderId="92" xfId="11" applyFont="1" applyFill="1" applyBorder="1" applyAlignment="1">
      <alignment horizontal="center"/>
    </xf>
    <xf numFmtId="0" fontId="33" fillId="17" borderId="142" xfId="11" applyFont="1" applyFill="1" applyBorder="1" applyAlignment="1">
      <alignment horizontal="center"/>
    </xf>
    <xf numFmtId="0" fontId="24" fillId="0" borderId="0" xfId="11" applyFont="1" applyBorder="1" applyAlignment="1">
      <alignment horizontal="center"/>
    </xf>
    <xf numFmtId="0" fontId="27" fillId="0" borderId="0" xfId="11" applyFont="1" applyAlignment="1">
      <alignment horizontal="center" vertic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81" xfId="11" applyFont="1" applyBorder="1" applyAlignment="1">
      <alignment horizontal="center"/>
    </xf>
    <xf numFmtId="0" fontId="23" fillId="0" borderId="92" xfId="11" applyFont="1" applyBorder="1" applyAlignment="1">
      <alignment horizontal="center"/>
    </xf>
    <xf numFmtId="0" fontId="23" fillId="0" borderId="142" xfId="11" applyFont="1" applyBorder="1" applyAlignment="1">
      <alignment horizontal="center"/>
    </xf>
    <xf numFmtId="0" fontId="31" fillId="0" borderId="0" xfId="11" applyFont="1" applyAlignment="1">
      <alignment horizontal="center" vertical="center"/>
    </xf>
    <xf numFmtId="0" fontId="27" fillId="0" borderId="0" xfId="11" applyFont="1" applyAlignment="1">
      <alignment horizontal="left" vertical="center" wrapText="1"/>
    </xf>
    <xf numFmtId="0" fontId="28" fillId="0" borderId="145" xfId="11" applyFont="1" applyBorder="1" applyAlignment="1">
      <alignment horizontal="center"/>
    </xf>
    <xf numFmtId="0" fontId="28" fillId="0" borderId="143" xfId="11" applyFont="1" applyBorder="1" applyAlignment="1">
      <alignment horizontal="center"/>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38" fillId="0" borderId="0" xfId="11" applyFont="1" applyBorder="1" applyAlignment="1">
      <alignment horizontal="center"/>
    </xf>
    <xf numFmtId="0" fontId="30" fillId="0" borderId="0" xfId="11" applyFont="1" applyAlignment="1">
      <alignment horizontal="center"/>
    </xf>
    <xf numFmtId="0" fontId="26" fillId="0" borderId="0" xfId="11" applyFont="1" applyAlignment="1">
      <alignment horizontal="center"/>
    </xf>
    <xf numFmtId="0" fontId="43" fillId="17" borderId="0" xfId="12" applyNumberFormat="1" applyFont="1" applyFill="1" applyBorder="1" applyAlignment="1">
      <alignment horizontal="left" wrapText="1"/>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 fillId="0" borderId="93" xfId="0" applyFont="1" applyBorder="1" applyAlignment="1">
      <alignment horizontal="center" vertical="center" wrapText="1"/>
    </xf>
    <xf numFmtId="0" fontId="2" fillId="0" borderId="84" xfId="0" applyFont="1" applyBorder="1" applyAlignment="1">
      <alignment horizontal="center" vertical="center" wrapText="1"/>
    </xf>
    <xf numFmtId="0" fontId="2" fillId="0" borderId="86" xfId="0" applyFont="1" applyBorder="1" applyAlignment="1">
      <alignment horizontal="center" vertical="center" wrapText="1"/>
    </xf>
    <xf numFmtId="0" fontId="66" fillId="0" borderId="0" xfId="0" applyFont="1" applyAlignment="1">
      <alignment horizontal="center" vertical="center" wrapText="1"/>
    </xf>
    <xf numFmtId="0" fontId="2" fillId="0" borderId="0" xfId="0" applyFont="1" applyAlignment="1">
      <alignment horizontal="center" vertical="center" wrapText="1"/>
    </xf>
    <xf numFmtId="0" fontId="2" fillId="0" borderId="80"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172" xfId="0" applyFont="1" applyBorder="1" applyAlignment="1">
      <alignment horizontal="center" vertical="center" wrapText="1"/>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78">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114300</xdr:colOff>
      <xdr:row>5</xdr:row>
      <xdr:rowOff>0</xdr:rowOff>
    </xdr:from>
    <xdr:to>
      <xdr:col>13</xdr:col>
      <xdr:colOff>352425</xdr:colOff>
      <xdr:row>6</xdr:row>
      <xdr:rowOff>12097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55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1276350</xdr:colOff>
      <xdr:row>6</xdr:row>
      <xdr:rowOff>9525</xdr:rowOff>
    </xdr:from>
    <xdr:to>
      <xdr:col>2</xdr:col>
      <xdr:colOff>1952625</xdr:colOff>
      <xdr:row>7</xdr:row>
      <xdr:rowOff>49355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162050"/>
          <a:ext cx="676275" cy="201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8"/>
  <sheetViews>
    <sheetView workbookViewId="0">
      <selection activeCell="E7" sqref="E7:H7"/>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14" t="s">
        <v>374</v>
      </c>
      <c r="B1" s="814"/>
      <c r="C1" s="814"/>
      <c r="D1" s="814"/>
      <c r="E1" s="814"/>
      <c r="F1" s="814"/>
      <c r="G1" s="814"/>
      <c r="H1" s="814"/>
      <c r="I1" s="814"/>
      <c r="J1" s="814"/>
      <c r="K1" s="814"/>
      <c r="L1" s="814"/>
      <c r="M1" s="814"/>
      <c r="N1" s="814"/>
    </row>
    <row r="2" spans="1:14" ht="26.25">
      <c r="A2" s="814" t="s">
        <v>375</v>
      </c>
      <c r="B2" s="814"/>
      <c r="C2" s="814"/>
      <c r="D2" s="814"/>
      <c r="E2" s="814"/>
      <c r="F2" s="814"/>
      <c r="G2" s="814"/>
      <c r="H2" s="814"/>
      <c r="I2" s="814"/>
      <c r="J2" s="814"/>
      <c r="K2" s="814"/>
      <c r="L2" s="814"/>
      <c r="M2" s="814"/>
      <c r="N2" s="814"/>
    </row>
    <row r="3" spans="1:14" ht="16.5" customHeight="1">
      <c r="A3" s="538"/>
      <c r="B3" s="538"/>
      <c r="C3" s="538"/>
      <c r="D3" s="538"/>
      <c r="E3" s="538"/>
      <c r="F3" s="538"/>
      <c r="G3" s="538"/>
      <c r="H3" s="538"/>
      <c r="I3" s="538"/>
      <c r="J3" s="538"/>
      <c r="K3" s="538"/>
      <c r="L3" s="538"/>
      <c r="M3" s="538"/>
      <c r="N3" s="538"/>
    </row>
    <row r="4" spans="1:14" ht="16.5" customHeight="1">
      <c r="A4" s="517" t="s">
        <v>376</v>
      </c>
      <c r="B4" s="517"/>
      <c r="C4" s="815" t="str">
        <f>Sheet1!R10</f>
        <v/>
      </c>
      <c r="D4" s="816"/>
      <c r="E4" s="816"/>
      <c r="F4" s="816"/>
      <c r="G4" s="816"/>
      <c r="H4" s="817"/>
      <c r="J4" s="536"/>
      <c r="K4" s="535" t="s">
        <v>377</v>
      </c>
      <c r="L4" s="821"/>
      <c r="M4" s="822"/>
      <c r="N4" s="823"/>
    </row>
    <row r="5" spans="1:14" ht="16.5" customHeight="1">
      <c r="A5" s="517" t="s">
        <v>378</v>
      </c>
      <c r="B5" s="517"/>
      <c r="C5" s="815"/>
      <c r="D5" s="816"/>
      <c r="E5" s="816"/>
      <c r="F5" s="816"/>
      <c r="G5" s="816"/>
      <c r="H5" s="817"/>
      <c r="J5" s="536"/>
      <c r="K5" s="535" t="s">
        <v>379</v>
      </c>
      <c r="L5" s="821">
        <f>Sheet1!P7</f>
        <v>0</v>
      </c>
      <c r="M5" s="822"/>
      <c r="N5" s="823"/>
    </row>
    <row r="6" spans="1:14" ht="16.5" customHeight="1">
      <c r="A6" s="517" t="s">
        <v>380</v>
      </c>
      <c r="B6" s="517"/>
      <c r="C6" s="517"/>
      <c r="D6" s="517"/>
      <c r="E6" s="833" t="s">
        <v>13</v>
      </c>
      <c r="F6" s="833"/>
      <c r="G6" s="833"/>
      <c r="H6" s="833"/>
      <c r="J6" s="536"/>
      <c r="K6" s="535" t="s">
        <v>381</v>
      </c>
      <c r="L6" s="815"/>
      <c r="M6" s="816"/>
      <c r="N6" s="817"/>
    </row>
    <row r="7" spans="1:14" ht="16.5" customHeight="1">
      <c r="A7" s="517" t="s">
        <v>382</v>
      </c>
      <c r="B7" s="517"/>
      <c r="C7" s="517"/>
      <c r="D7" s="517"/>
      <c r="E7" s="834" t="s">
        <v>383</v>
      </c>
      <c r="F7" s="835"/>
      <c r="G7" s="835"/>
      <c r="H7" s="836"/>
      <c r="J7" s="536"/>
      <c r="K7" s="535" t="s">
        <v>384</v>
      </c>
      <c r="L7" s="815" t="str">
        <f>Sheet1!R18</f>
        <v/>
      </c>
      <c r="M7" s="816"/>
      <c r="N7" s="817"/>
    </row>
    <row r="8" spans="1:14" ht="16.5" customHeight="1">
      <c r="A8" s="517" t="s">
        <v>385</v>
      </c>
      <c r="B8" s="517"/>
      <c r="C8" s="517"/>
      <c r="D8" s="517"/>
      <c r="E8" s="827" t="str">
        <f>Sheet1!V12</f>
        <v/>
      </c>
      <c r="F8" s="828"/>
      <c r="G8" s="828"/>
      <c r="H8" s="829"/>
      <c r="J8" s="536"/>
      <c r="K8" s="535" t="s">
        <v>386</v>
      </c>
      <c r="L8" s="815" t="str">
        <f>Sheet1!R14</f>
        <v/>
      </c>
      <c r="M8" s="816"/>
      <c r="N8" s="817"/>
    </row>
    <row r="9" spans="1:14" ht="11.25" customHeight="1">
      <c r="A9" s="517"/>
      <c r="B9" s="517"/>
      <c r="C9" s="517"/>
      <c r="D9" s="517"/>
      <c r="E9" s="537"/>
      <c r="F9" s="534"/>
      <c r="G9" s="534"/>
      <c r="H9" s="534"/>
      <c r="J9" s="536"/>
      <c r="K9" s="535"/>
      <c r="L9" s="534"/>
      <c r="M9" s="534"/>
      <c r="N9" s="534"/>
    </row>
    <row r="10" spans="1:14" ht="16.5" customHeight="1">
      <c r="A10" s="529" t="s">
        <v>569</v>
      </c>
      <c r="E10" s="824" t="s">
        <v>645</v>
      </c>
      <c r="F10" s="825"/>
      <c r="G10" s="825"/>
      <c r="H10" s="826"/>
      <c r="I10" s="533" t="s">
        <v>568</v>
      </c>
    </row>
    <row r="11" spans="1:14" ht="11.25" customHeight="1">
      <c r="C11" s="517"/>
      <c r="D11" s="517"/>
      <c r="E11" s="517"/>
      <c r="F11" s="517"/>
      <c r="G11" s="517"/>
      <c r="H11" s="532"/>
      <c r="I11" s="532"/>
      <c r="K11" s="531"/>
      <c r="L11" s="531"/>
      <c r="M11" s="531"/>
      <c r="N11" s="531"/>
    </row>
    <row r="12" spans="1:14" ht="16.5" customHeight="1" thickBot="1">
      <c r="A12" s="517" t="s">
        <v>388</v>
      </c>
      <c r="B12" s="517"/>
      <c r="C12" s="517"/>
      <c r="D12" s="517"/>
      <c r="E12" s="818" t="s">
        <v>389</v>
      </c>
      <c r="F12" s="820"/>
      <c r="G12" s="818" t="s">
        <v>384</v>
      </c>
      <c r="H12" s="820"/>
      <c r="I12" s="818" t="s">
        <v>17</v>
      </c>
      <c r="J12" s="820"/>
      <c r="K12" s="818" t="s">
        <v>387</v>
      </c>
      <c r="L12" s="819"/>
      <c r="M12" s="819"/>
      <c r="N12" s="820"/>
    </row>
    <row r="13" spans="1:14" ht="16.5" customHeight="1" thickTop="1">
      <c r="A13" s="517"/>
      <c r="B13" s="517"/>
      <c r="C13" s="517"/>
      <c r="D13" s="523" t="s">
        <v>390</v>
      </c>
      <c r="E13" s="830"/>
      <c r="F13" s="832"/>
      <c r="G13" s="830"/>
      <c r="H13" s="832"/>
      <c r="I13" s="846"/>
      <c r="J13" s="847"/>
      <c r="K13" s="830"/>
      <c r="L13" s="831"/>
      <c r="M13" s="831"/>
      <c r="N13" s="832"/>
    </row>
    <row r="14" spans="1:14" ht="16.5" customHeight="1">
      <c r="D14" s="523" t="s">
        <v>391</v>
      </c>
      <c r="E14" s="841"/>
      <c r="F14" s="843"/>
      <c r="G14" s="841"/>
      <c r="H14" s="843"/>
      <c r="I14" s="839"/>
      <c r="J14" s="840"/>
      <c r="K14" s="841"/>
      <c r="L14" s="842"/>
      <c r="M14" s="842"/>
      <c r="N14" s="843"/>
    </row>
    <row r="15" spans="1:14" s="530" customFormat="1" ht="36" customHeight="1">
      <c r="A15" s="845" t="s">
        <v>392</v>
      </c>
      <c r="B15" s="845"/>
      <c r="C15" s="845"/>
      <c r="D15" s="845"/>
      <c r="E15" s="845"/>
      <c r="F15" s="845"/>
      <c r="G15" s="845"/>
      <c r="H15" s="845"/>
      <c r="I15" s="845"/>
      <c r="J15" s="845"/>
      <c r="K15" s="845"/>
      <c r="L15" s="845"/>
      <c r="M15" s="845"/>
      <c r="N15" s="845"/>
    </row>
    <row r="16" spans="1:14" ht="16.5" customHeight="1">
      <c r="A16" s="529" t="s">
        <v>393</v>
      </c>
      <c r="B16" s="529"/>
      <c r="C16" s="528"/>
      <c r="D16" s="524" t="s">
        <v>394</v>
      </c>
      <c r="E16" s="524"/>
      <c r="F16" s="524"/>
      <c r="G16" s="525"/>
      <c r="H16" s="527"/>
      <c r="I16" s="526"/>
      <c r="J16" s="525"/>
      <c r="K16" s="524"/>
      <c r="L16" s="524"/>
      <c r="N16" s="523" t="s">
        <v>395</v>
      </c>
    </row>
    <row r="17" spans="1:14" ht="13.5" customHeight="1">
      <c r="A17" s="522"/>
      <c r="B17" s="522"/>
      <c r="C17" s="521"/>
      <c r="D17" s="520"/>
      <c r="E17" s="521"/>
      <c r="F17" s="521"/>
      <c r="G17" s="520"/>
      <c r="H17" s="519"/>
      <c r="I17" s="518"/>
      <c r="J17" s="518"/>
      <c r="K17" s="518"/>
      <c r="L17" s="518"/>
      <c r="M17" s="518"/>
    </row>
    <row r="18" spans="1:14" ht="21" customHeight="1">
      <c r="A18" s="844" t="s">
        <v>396</v>
      </c>
      <c r="B18" s="844"/>
      <c r="C18" s="844"/>
      <c r="D18" s="844"/>
      <c r="E18" s="844"/>
      <c r="F18" s="844"/>
      <c r="G18" s="844"/>
      <c r="H18" s="844"/>
      <c r="I18" s="844"/>
      <c r="J18" s="844"/>
      <c r="K18" s="844"/>
      <c r="L18" s="844"/>
      <c r="M18" s="844"/>
      <c r="N18" s="844"/>
    </row>
    <row r="19" spans="1:14" ht="15" customHeight="1">
      <c r="A19" s="838" t="s">
        <v>567</v>
      </c>
      <c r="B19" s="838"/>
      <c r="C19" s="838"/>
      <c r="D19" s="838"/>
      <c r="E19" s="838"/>
      <c r="F19" s="838"/>
      <c r="G19" s="838"/>
      <c r="H19" s="838"/>
      <c r="I19" s="838"/>
      <c r="J19" s="838"/>
      <c r="K19" s="838"/>
      <c r="L19" s="838"/>
      <c r="M19" s="838"/>
      <c r="N19" s="838"/>
    </row>
    <row r="20" spans="1:14" ht="15" customHeight="1">
      <c r="A20" s="517"/>
      <c r="B20" s="517"/>
      <c r="C20" s="517"/>
      <c r="D20" s="517"/>
      <c r="E20" s="517"/>
      <c r="F20" s="517"/>
      <c r="G20" s="517"/>
      <c r="H20" s="517"/>
      <c r="I20" s="517"/>
      <c r="J20" s="517"/>
      <c r="K20" s="517"/>
      <c r="L20" s="517"/>
      <c r="M20" s="517"/>
      <c r="N20" s="516" t="s">
        <v>397</v>
      </c>
    </row>
    <row r="21" spans="1:14" ht="15.75" customHeight="1">
      <c r="A21" s="502" t="s">
        <v>566</v>
      </c>
      <c r="B21" s="502"/>
      <c r="C21" s="502"/>
      <c r="D21" s="502"/>
      <c r="E21" s="502"/>
      <c r="F21" s="502"/>
      <c r="G21" s="502"/>
      <c r="H21" s="502"/>
      <c r="I21" s="502"/>
      <c r="J21" s="502"/>
      <c r="K21" s="502"/>
      <c r="L21" s="502"/>
      <c r="M21" s="502"/>
      <c r="N21" s="503"/>
    </row>
    <row r="22" spans="1:14" ht="15.75" customHeight="1">
      <c r="A22" s="502" t="s">
        <v>398</v>
      </c>
      <c r="B22" s="502"/>
      <c r="C22" s="502"/>
      <c r="D22" s="502"/>
      <c r="E22" s="502"/>
      <c r="F22" s="502"/>
      <c r="G22" s="502"/>
      <c r="H22" s="502"/>
      <c r="I22" s="502"/>
      <c r="J22" s="502"/>
      <c r="K22" s="502"/>
      <c r="L22" s="502"/>
      <c r="M22" s="502"/>
      <c r="N22" s="503"/>
    </row>
    <row r="23" spans="1:14" ht="15.75" customHeight="1">
      <c r="A23" s="502" t="s">
        <v>399</v>
      </c>
      <c r="B23" s="502"/>
      <c r="C23" s="502"/>
      <c r="D23" s="502"/>
      <c r="E23" s="502"/>
      <c r="F23" s="502"/>
      <c r="G23" s="502"/>
      <c r="H23" s="502"/>
      <c r="I23" s="502"/>
      <c r="J23" s="502"/>
      <c r="K23" s="502"/>
      <c r="L23" s="502"/>
      <c r="M23" s="502"/>
      <c r="N23" s="503"/>
    </row>
    <row r="24" spans="1:14" ht="15.75" customHeight="1">
      <c r="A24" s="502" t="s">
        <v>400</v>
      </c>
      <c r="B24" s="502"/>
      <c r="C24" s="502"/>
      <c r="D24" s="502"/>
      <c r="E24" s="502"/>
      <c r="F24" s="502"/>
      <c r="G24" s="502"/>
      <c r="H24" s="502"/>
      <c r="I24" s="502"/>
      <c r="J24" s="502"/>
      <c r="K24" s="502"/>
      <c r="L24" s="502"/>
      <c r="M24" s="502"/>
      <c r="N24" s="503"/>
    </row>
    <row r="25" spans="1:14" ht="15.75" customHeight="1">
      <c r="A25" s="502" t="s">
        <v>401</v>
      </c>
      <c r="B25" s="502"/>
      <c r="C25" s="502"/>
      <c r="D25" s="502"/>
      <c r="E25" s="502"/>
      <c r="F25" s="502"/>
      <c r="G25" s="502"/>
      <c r="H25" s="502"/>
      <c r="I25" s="502"/>
      <c r="J25" s="502"/>
      <c r="K25" s="502"/>
      <c r="L25" s="502"/>
      <c r="M25" s="502"/>
      <c r="N25" s="503"/>
    </row>
    <row r="26" spans="1:14" ht="15.75" customHeight="1">
      <c r="A26" s="502" t="s">
        <v>402</v>
      </c>
      <c r="B26" s="502"/>
      <c r="C26" s="502"/>
      <c r="D26" s="502"/>
      <c r="E26" s="502"/>
      <c r="F26" s="502"/>
      <c r="G26" s="502"/>
      <c r="H26" s="502"/>
      <c r="I26" s="502"/>
      <c r="J26" s="502"/>
      <c r="K26" s="502"/>
      <c r="L26" s="502"/>
      <c r="M26" s="502"/>
      <c r="N26" s="503"/>
    </row>
    <row r="27" spans="1:14" ht="15.75" customHeight="1">
      <c r="A27" s="502" t="s">
        <v>403</v>
      </c>
      <c r="B27" s="502"/>
      <c r="C27" s="502"/>
      <c r="D27" s="502"/>
      <c r="E27" s="502"/>
      <c r="F27" s="502"/>
      <c r="G27" s="502"/>
      <c r="H27" s="502"/>
      <c r="I27" s="502"/>
      <c r="J27" s="502"/>
      <c r="K27" s="502"/>
      <c r="L27" s="502"/>
      <c r="M27" s="502"/>
      <c r="N27" s="503"/>
    </row>
    <row r="28" spans="1:14" ht="15.75" customHeight="1">
      <c r="A28" s="502" t="s">
        <v>565</v>
      </c>
      <c r="B28" s="502"/>
      <c r="C28" s="502"/>
      <c r="D28" s="502"/>
      <c r="E28" s="502"/>
      <c r="F28" s="502"/>
      <c r="G28" s="502"/>
      <c r="H28" s="502"/>
      <c r="I28" s="502"/>
      <c r="J28" s="502"/>
      <c r="K28" s="502"/>
      <c r="L28" s="502"/>
      <c r="M28" s="502"/>
      <c r="N28" s="503"/>
    </row>
    <row r="29" spans="1:14" ht="15.75" customHeight="1">
      <c r="A29" s="502" t="s">
        <v>404</v>
      </c>
      <c r="B29" s="502"/>
      <c r="C29" s="502"/>
      <c r="D29" s="502"/>
      <c r="E29" s="502"/>
      <c r="F29" s="508"/>
      <c r="G29" s="514"/>
      <c r="H29" s="515"/>
      <c r="I29" s="514"/>
      <c r="J29" s="502"/>
      <c r="K29" s="502"/>
      <c r="L29" s="502"/>
      <c r="M29" s="502"/>
      <c r="N29" s="503"/>
    </row>
    <row r="30" spans="1:14" ht="15.75" customHeight="1">
      <c r="A30" s="502"/>
      <c r="B30" s="502"/>
      <c r="C30" s="505" t="s">
        <v>405</v>
      </c>
      <c r="D30" s="502"/>
      <c r="E30" s="502"/>
      <c r="F30" s="508" t="s">
        <v>286</v>
      </c>
      <c r="G30" s="570" t="str">
        <f>Sheet1!T461</f>
        <v/>
      </c>
      <c r="H30" s="508" t="s">
        <v>287</v>
      </c>
      <c r="I30" s="570" t="str">
        <f>Sheet1!T462</f>
        <v/>
      </c>
      <c r="J30" s="513"/>
      <c r="K30" s="502"/>
      <c r="L30" s="502"/>
      <c r="M30" s="502"/>
      <c r="N30" s="512"/>
    </row>
    <row r="31" spans="1:14" ht="15.75" customHeight="1">
      <c r="A31" s="502"/>
      <c r="B31" s="502"/>
      <c r="C31" s="505" t="s">
        <v>564</v>
      </c>
      <c r="D31" s="502"/>
      <c r="E31" s="502"/>
      <c r="F31" s="502"/>
      <c r="G31" s="502"/>
      <c r="H31" s="502"/>
      <c r="I31" s="502"/>
      <c r="J31" s="502"/>
      <c r="K31" s="502"/>
      <c r="L31" s="502"/>
      <c r="M31" s="502"/>
      <c r="N31" s="503"/>
    </row>
    <row r="32" spans="1:14" ht="15.75" customHeight="1">
      <c r="A32" s="502"/>
      <c r="B32" s="502"/>
      <c r="C32" s="505" t="s">
        <v>406</v>
      </c>
      <c r="D32" s="502"/>
      <c r="E32" s="502"/>
      <c r="F32" s="502"/>
      <c r="G32" s="502"/>
      <c r="H32" s="502"/>
      <c r="I32" s="502"/>
      <c r="J32" s="502"/>
      <c r="K32" s="502"/>
      <c r="L32" s="502"/>
      <c r="M32" s="502"/>
      <c r="N32" s="503"/>
    </row>
    <row r="33" spans="1:14" ht="15.75" customHeight="1">
      <c r="A33" s="502" t="s">
        <v>407</v>
      </c>
      <c r="B33" s="502"/>
      <c r="C33" s="502"/>
      <c r="D33" s="502"/>
      <c r="E33" s="502"/>
      <c r="F33" s="502"/>
      <c r="G33" s="502"/>
      <c r="H33" s="502"/>
      <c r="I33" s="502"/>
      <c r="J33" s="502"/>
      <c r="K33" s="502"/>
      <c r="L33" s="502"/>
      <c r="M33" s="502"/>
      <c r="N33" s="511"/>
    </row>
    <row r="34" spans="1:14" ht="15.75" customHeight="1">
      <c r="A34" s="502"/>
      <c r="B34" s="502"/>
      <c r="C34" s="505" t="s">
        <v>563</v>
      </c>
      <c r="D34" s="502"/>
      <c r="E34" s="502"/>
      <c r="F34" s="502"/>
      <c r="G34" s="502"/>
      <c r="H34" s="502"/>
      <c r="I34" s="502"/>
      <c r="J34" s="502"/>
      <c r="K34" s="502"/>
      <c r="L34" s="502"/>
      <c r="M34" s="502"/>
      <c r="N34" s="503"/>
    </row>
    <row r="35" spans="1:14" ht="15.75" customHeight="1">
      <c r="A35" s="502"/>
      <c r="B35" s="502"/>
      <c r="C35" s="510" t="s">
        <v>562</v>
      </c>
      <c r="D35" s="502"/>
      <c r="E35" s="502"/>
      <c r="F35" s="502"/>
      <c r="G35" s="502"/>
      <c r="H35" s="502"/>
      <c r="I35" s="502"/>
      <c r="J35" s="502"/>
      <c r="K35" s="502"/>
      <c r="L35" s="502"/>
      <c r="M35" s="502"/>
      <c r="N35" s="501"/>
    </row>
    <row r="36" spans="1:14" ht="15.75" customHeight="1">
      <c r="A36" s="504"/>
      <c r="B36" s="504"/>
      <c r="C36" s="509" t="s">
        <v>408</v>
      </c>
      <c r="D36" s="505"/>
      <c r="E36" s="505"/>
      <c r="F36" s="508"/>
      <c r="G36" s="508" t="s">
        <v>362</v>
      </c>
      <c r="H36" s="507"/>
      <c r="I36" s="508" t="s">
        <v>363</v>
      </c>
      <c r="J36" s="507"/>
      <c r="K36" s="508" t="s">
        <v>364</v>
      </c>
      <c r="L36" s="507"/>
      <c r="M36" s="506"/>
      <c r="N36" s="504"/>
    </row>
    <row r="37" spans="1:14" ht="15.75" customHeight="1">
      <c r="A37" s="502" t="s">
        <v>409</v>
      </c>
      <c r="B37" s="502"/>
      <c r="C37" s="502"/>
      <c r="D37" s="502"/>
      <c r="E37" s="502"/>
      <c r="F37" s="502"/>
      <c r="G37" s="502"/>
      <c r="H37" s="502"/>
      <c r="I37" s="502"/>
      <c r="J37" s="502"/>
      <c r="K37" s="502"/>
      <c r="L37" s="502"/>
      <c r="M37" s="502"/>
      <c r="N37" s="503"/>
    </row>
    <row r="38" spans="1:14" ht="15.75" customHeight="1">
      <c r="A38" s="502"/>
      <c r="B38" s="502"/>
      <c r="C38" s="505" t="s">
        <v>561</v>
      </c>
      <c r="D38" s="505"/>
      <c r="E38" s="505"/>
      <c r="F38" s="502"/>
      <c r="G38" s="502"/>
      <c r="H38" s="502"/>
      <c r="I38" s="502"/>
      <c r="J38" s="502"/>
      <c r="K38" s="502"/>
      <c r="N38" s="504"/>
    </row>
    <row r="39" spans="1:14" ht="15.75" customHeight="1">
      <c r="A39" s="502"/>
      <c r="B39" s="502"/>
      <c r="C39" s="505"/>
      <c r="D39" s="505"/>
      <c r="E39" s="505"/>
      <c r="F39" s="502"/>
      <c r="G39" s="502"/>
      <c r="H39" s="502"/>
      <c r="I39" s="502"/>
      <c r="J39" s="502"/>
      <c r="K39" s="508" t="s">
        <v>651</v>
      </c>
      <c r="L39" s="570" t="str">
        <f>IF(MGD="","",MGD)</f>
        <v/>
      </c>
      <c r="M39" s="505" t="s">
        <v>342</v>
      </c>
      <c r="N39" s="504"/>
    </row>
    <row r="40" spans="1:14" ht="15.75" customHeight="1">
      <c r="A40" s="502"/>
      <c r="B40" s="502"/>
      <c r="C40" s="505"/>
      <c r="D40" s="505"/>
      <c r="E40" s="505"/>
      <c r="F40" s="502"/>
      <c r="G40" s="502"/>
      <c r="H40" s="502"/>
      <c r="I40" s="502"/>
      <c r="J40" s="502"/>
      <c r="K40" s="508" t="s">
        <v>649</v>
      </c>
      <c r="L40" s="570" t="str">
        <f>IF(Sheet1!S275="","",Sheet1!S275)</f>
        <v/>
      </c>
      <c r="M40" s="505" t="s">
        <v>342</v>
      </c>
      <c r="N40" s="504"/>
    </row>
    <row r="41" spans="1:14" ht="15.75" customHeight="1">
      <c r="A41" s="502"/>
      <c r="B41" s="502"/>
      <c r="C41" s="505"/>
      <c r="D41" s="505"/>
      <c r="E41" s="505"/>
      <c r="F41" s="502"/>
      <c r="G41" s="502"/>
      <c r="H41" s="502"/>
      <c r="I41" s="502"/>
      <c r="J41" s="502"/>
      <c r="K41" s="508" t="s">
        <v>647</v>
      </c>
      <c r="L41" s="570" t="str">
        <f>IF(Sheet1!S306="","",Sheet1!S306)</f>
        <v/>
      </c>
      <c r="M41" s="505" t="s">
        <v>342</v>
      </c>
      <c r="N41" s="504"/>
    </row>
    <row r="42" spans="1:14" ht="15.75" customHeight="1">
      <c r="A42" s="502" t="s">
        <v>560</v>
      </c>
      <c r="B42" s="502"/>
      <c r="C42" s="502"/>
      <c r="D42" s="502"/>
      <c r="E42" s="502"/>
      <c r="F42" s="502"/>
      <c r="G42" s="502"/>
      <c r="H42" s="502"/>
      <c r="I42" s="502"/>
      <c r="J42" s="502"/>
      <c r="K42" s="502"/>
      <c r="L42" s="502"/>
      <c r="M42" s="502"/>
      <c r="N42" s="503"/>
    </row>
    <row r="43" spans="1:14" ht="15.75" customHeight="1">
      <c r="A43" s="502" t="s">
        <v>410</v>
      </c>
      <c r="B43" s="502"/>
      <c r="C43" s="502"/>
      <c r="D43" s="502"/>
      <c r="E43" s="502"/>
      <c r="F43" s="502"/>
      <c r="G43" s="502"/>
      <c r="H43" s="502"/>
      <c r="I43" s="502"/>
      <c r="J43" s="502"/>
      <c r="K43" s="502"/>
      <c r="L43" s="502"/>
      <c r="M43" s="502"/>
      <c r="N43" s="503"/>
    </row>
    <row r="44" spans="1:14" ht="15.75" customHeight="1">
      <c r="A44" s="502" t="s">
        <v>411</v>
      </c>
      <c r="B44" s="502"/>
      <c r="C44" s="502"/>
      <c r="D44" s="502"/>
      <c r="E44" s="502"/>
      <c r="F44" s="502"/>
      <c r="G44" s="502"/>
      <c r="H44" s="502"/>
      <c r="I44" s="502"/>
      <c r="J44" s="502"/>
      <c r="K44" s="502"/>
      <c r="L44" s="502"/>
      <c r="M44" s="502"/>
      <c r="N44" s="503"/>
    </row>
    <row r="45" spans="1:14" ht="15.75" customHeight="1">
      <c r="A45" s="502" t="s">
        <v>559</v>
      </c>
      <c r="B45" s="502"/>
      <c r="C45" s="502"/>
      <c r="D45" s="502"/>
      <c r="E45" s="502"/>
      <c r="F45" s="502"/>
      <c r="G45" s="502"/>
      <c r="H45" s="502"/>
      <c r="I45" s="502"/>
      <c r="J45" s="502"/>
      <c r="K45" s="502"/>
      <c r="L45" s="502"/>
      <c r="M45" s="502"/>
      <c r="N45" s="503"/>
    </row>
    <row r="46" spans="1:14" ht="15.75" customHeight="1">
      <c r="A46" s="502"/>
      <c r="B46" s="502"/>
      <c r="C46" s="502"/>
      <c r="D46" s="502"/>
      <c r="E46" s="502"/>
      <c r="F46" s="502"/>
      <c r="G46" s="502"/>
      <c r="H46" s="502"/>
      <c r="I46" s="502"/>
      <c r="J46" s="502"/>
      <c r="K46" s="502"/>
      <c r="L46" s="502"/>
      <c r="M46" s="502"/>
      <c r="N46" s="501"/>
    </row>
    <row r="47" spans="1:14" ht="15.75" customHeight="1">
      <c r="A47" s="502"/>
      <c r="B47" s="502"/>
      <c r="C47" s="502"/>
      <c r="D47" s="502"/>
      <c r="E47" s="502"/>
      <c r="F47" s="502"/>
      <c r="G47" s="502"/>
      <c r="H47" s="502"/>
      <c r="I47" s="502"/>
      <c r="J47" s="502"/>
      <c r="K47" s="502"/>
      <c r="L47" s="502"/>
      <c r="M47" s="502"/>
      <c r="N47" s="501"/>
    </row>
    <row r="48" spans="1:14" ht="15.75" customHeight="1">
      <c r="A48" s="502"/>
      <c r="B48" s="502"/>
      <c r="C48" s="502"/>
      <c r="D48" s="502"/>
      <c r="E48" s="502"/>
      <c r="F48" s="502"/>
      <c r="G48" s="502"/>
      <c r="H48" s="502"/>
      <c r="I48" s="502"/>
      <c r="J48" s="502"/>
      <c r="K48" s="502"/>
      <c r="L48" s="502"/>
      <c r="M48" s="502"/>
      <c r="N48" s="501"/>
    </row>
    <row r="49" spans="1:14" ht="15.75" customHeight="1">
      <c r="A49" s="502"/>
      <c r="B49" s="502"/>
      <c r="C49" s="502"/>
      <c r="D49" s="502"/>
      <c r="E49" s="502"/>
      <c r="F49" s="502"/>
      <c r="G49" s="502"/>
      <c r="H49" s="502"/>
      <c r="I49" s="502"/>
      <c r="J49" s="502"/>
      <c r="K49" s="502"/>
      <c r="L49" s="502"/>
      <c r="M49" s="502"/>
      <c r="N49" s="501"/>
    </row>
    <row r="50" spans="1:14" ht="15.75" customHeight="1">
      <c r="A50" s="502"/>
      <c r="B50" s="502"/>
      <c r="C50" s="502"/>
      <c r="D50" s="502"/>
      <c r="E50" s="502"/>
      <c r="F50" s="502"/>
      <c r="G50" s="502"/>
      <c r="H50" s="502"/>
      <c r="I50" s="502"/>
      <c r="J50" s="502"/>
      <c r="K50" s="502"/>
      <c r="L50" s="502"/>
      <c r="M50" s="502"/>
      <c r="N50" s="501"/>
    </row>
    <row r="51" spans="1:14" ht="15.75" customHeight="1">
      <c r="A51" s="502"/>
      <c r="B51" s="502"/>
      <c r="C51" s="502"/>
      <c r="D51" s="502"/>
      <c r="E51" s="502"/>
      <c r="F51" s="502"/>
      <c r="G51" s="502"/>
      <c r="H51" s="502"/>
      <c r="I51" s="502"/>
      <c r="J51" s="502"/>
      <c r="K51" s="502"/>
      <c r="L51" s="502"/>
      <c r="M51" s="502"/>
      <c r="N51" s="501"/>
    </row>
    <row r="52" spans="1:14" ht="15.75" customHeight="1">
      <c r="A52" s="502"/>
      <c r="B52" s="502"/>
      <c r="C52" s="502"/>
      <c r="D52" s="502"/>
      <c r="E52" s="502"/>
      <c r="F52" s="502"/>
      <c r="G52" s="502"/>
      <c r="H52" s="502"/>
      <c r="I52" s="502"/>
      <c r="J52" s="502"/>
      <c r="K52" s="502"/>
      <c r="L52" s="502"/>
      <c r="M52" s="502"/>
      <c r="N52" s="501"/>
    </row>
    <row r="53" spans="1:14" ht="15.75" customHeight="1">
      <c r="A53" s="502"/>
      <c r="B53" s="502"/>
      <c r="C53" s="502"/>
      <c r="D53" s="502"/>
      <c r="E53" s="502"/>
      <c r="F53" s="502"/>
      <c r="G53" s="502"/>
      <c r="H53" s="502"/>
      <c r="I53" s="502"/>
      <c r="J53" s="502"/>
      <c r="K53" s="502"/>
      <c r="L53" s="502"/>
      <c r="M53" s="502"/>
      <c r="N53" s="501"/>
    </row>
    <row r="54" spans="1:14" ht="15.75" customHeight="1">
      <c r="A54" s="502"/>
      <c r="B54" s="502"/>
      <c r="C54" s="502"/>
      <c r="D54" s="502"/>
      <c r="E54" s="502"/>
      <c r="F54" s="502"/>
      <c r="G54" s="502"/>
      <c r="H54" s="502"/>
      <c r="I54" s="502"/>
      <c r="J54" s="502"/>
      <c r="K54" s="502"/>
      <c r="L54" s="502"/>
      <c r="M54" s="502"/>
      <c r="N54" s="501"/>
    </row>
    <row r="55" spans="1:14" ht="15.75" customHeight="1">
      <c r="A55" s="502"/>
      <c r="B55" s="502"/>
      <c r="C55" s="502"/>
      <c r="D55" s="502"/>
      <c r="E55" s="502"/>
      <c r="F55" s="502"/>
      <c r="G55" s="502"/>
      <c r="H55" s="502"/>
      <c r="I55" s="502"/>
      <c r="J55" s="502"/>
      <c r="K55" s="502"/>
      <c r="L55" s="502"/>
      <c r="M55" s="502"/>
      <c r="N55" s="501"/>
    </row>
    <row r="56" spans="1:14" ht="15.75" customHeight="1">
      <c r="A56" s="502"/>
      <c r="B56" s="502"/>
      <c r="C56" s="502"/>
      <c r="D56" s="502"/>
      <c r="E56" s="502"/>
      <c r="F56" s="502"/>
      <c r="G56" s="502"/>
      <c r="H56" s="502"/>
      <c r="I56" s="502"/>
      <c r="J56" s="502"/>
      <c r="K56" s="502"/>
      <c r="L56" s="502"/>
      <c r="M56" s="502"/>
      <c r="N56" s="501"/>
    </row>
    <row r="57" spans="1:14" ht="15.75" customHeight="1">
      <c r="A57" s="502"/>
      <c r="B57" s="502"/>
      <c r="C57" s="502"/>
      <c r="D57" s="502"/>
      <c r="E57" s="502"/>
      <c r="F57" s="502"/>
      <c r="G57" s="502"/>
      <c r="H57" s="502"/>
      <c r="I57" s="502"/>
      <c r="J57" s="502"/>
      <c r="K57" s="502"/>
      <c r="L57" s="502"/>
      <c r="M57" s="502"/>
      <c r="N57" s="501"/>
    </row>
    <row r="58" spans="1:14" ht="15.75" customHeight="1">
      <c r="A58" s="837" t="s">
        <v>558</v>
      </c>
      <c r="B58" s="837"/>
      <c r="C58" s="837"/>
      <c r="D58" s="837"/>
      <c r="E58" s="837"/>
      <c r="F58" s="837"/>
      <c r="G58" s="837"/>
      <c r="H58" s="837"/>
      <c r="I58" s="837"/>
      <c r="J58" s="837"/>
      <c r="K58" s="837"/>
      <c r="L58" s="837"/>
      <c r="M58" s="837"/>
      <c r="N58" s="837"/>
    </row>
  </sheetData>
  <mergeCells count="29">
    <mergeCell ref="K13:N13"/>
    <mergeCell ref="E6:H6"/>
    <mergeCell ref="E7:H7"/>
    <mergeCell ref="A58:N58"/>
    <mergeCell ref="G13:H13"/>
    <mergeCell ref="A19:N19"/>
    <mergeCell ref="I14:J14"/>
    <mergeCell ref="K14:N14"/>
    <mergeCell ref="A18:N18"/>
    <mergeCell ref="E14:F14"/>
    <mergeCell ref="G14:H14"/>
    <mergeCell ref="A15:N15"/>
    <mergeCell ref="E13:F13"/>
    <mergeCell ref="I13:J13"/>
    <mergeCell ref="A1:N1"/>
    <mergeCell ref="A2:N2"/>
    <mergeCell ref="L7:N7"/>
    <mergeCell ref="K12:N12"/>
    <mergeCell ref="L4:N4"/>
    <mergeCell ref="L5:N5"/>
    <mergeCell ref="E10:H10"/>
    <mergeCell ref="C4:H4"/>
    <mergeCell ref="C5:H5"/>
    <mergeCell ref="L6:N6"/>
    <mergeCell ref="L8:N8"/>
    <mergeCell ref="E8:H8"/>
    <mergeCell ref="E12:F12"/>
    <mergeCell ref="G12:H12"/>
    <mergeCell ref="I12:J12"/>
  </mergeCells>
  <conditionalFormatting sqref="N21:N24 N28:N30 N32:N57">
    <cfRule type="cellIs" dxfId="77" priority="5" stopIfTrue="1" operator="equal">
      <formula>"Fail"</formula>
    </cfRule>
  </conditionalFormatting>
  <conditionalFormatting sqref="N25">
    <cfRule type="cellIs" dxfId="76" priority="4" stopIfTrue="1" operator="equal">
      <formula>"Fail"</formula>
    </cfRule>
  </conditionalFormatting>
  <conditionalFormatting sqref="N26">
    <cfRule type="cellIs" dxfId="75" priority="3" stopIfTrue="1" operator="equal">
      <formula>"Fail"</formula>
    </cfRule>
  </conditionalFormatting>
  <conditionalFormatting sqref="N27">
    <cfRule type="cellIs" dxfId="74" priority="2" stopIfTrue="1" operator="equal">
      <formula>"Fail"</formula>
    </cfRule>
  </conditionalFormatting>
  <conditionalFormatting sqref="N31">
    <cfRule type="cellIs" dxfId="73" priority="1" stopIfTrue="1" operator="equal">
      <formula>"Fail"</formula>
    </cfRule>
  </conditionalFormatting>
  <dataValidations count="4">
    <dataValidation type="list" allowBlank="1" showInputMessage="1" showError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formula1>SpeckMassLst</formula1>
    </dataValidation>
    <dataValidation type="list" allowBlank="1" showInputMessage="1" showErrorMessage="1" sqref="H36 JD36 SZ36 ACV36 AMR36 AWN36 BGJ36 BQF36 CAB36 CJX36 CTT36 DDP36 DNL36 DXH36 EHD36 EQZ36 FAV36 FKR36 FUN36 GEJ36 GOF36 GYB36 HHX36 HRT36 IBP36 ILL36 IVH36 JFD36 JOZ36 JYV36 KIR36 KSN36 LCJ36 LMF36 LWB36 MFX36 MPT36 MZP36 NJL36 NTH36 ODD36 OMZ36 OWV36 PGR36 PQN36 QAJ36 QKF36 QUB36 RDX36 RNT36 RXP36 SHL36 SRH36 TBD36 TKZ36 TUV36 UER36 UON36 UYJ36 VIF36 VSB36 WBX36 WLT36 WVP36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formula1>FiberLst</formula1>
    </dataValidation>
    <dataValidation type="list" allowBlank="1" showInputMessage="1" showErrorMessage="1" sqref="N42:N44 JJ42:JJ44 TF42:TF44 ADB42:ADB44 AMX42:AMX44 AWT42:AWT44 BGP42:BGP44 BQL42:BQL44 CAH42:CAH44 CKD42:CKD44 CTZ42:CTZ44 DDV42:DDV44 DNR42:DNR44 DXN42:DXN44 EHJ42:EHJ44 ERF42:ERF44 FBB42:FBB44 FKX42:FKX44 FUT42:FUT44 GEP42:GEP44 GOL42:GOL44 GYH42:GYH44 HID42:HID44 HRZ42:HRZ44 IBV42:IBV44 ILR42:ILR44 IVN42:IVN44 JFJ42:JFJ44 JPF42:JPF44 JZB42:JZB44 KIX42:KIX44 KST42:KST44 LCP42:LCP44 LML42:LML44 LWH42:LWH44 MGD42:MGD44 MPZ42:MPZ44 MZV42:MZV44 NJR42:NJR44 NTN42:NTN44 ODJ42:ODJ44 ONF42:ONF44 OXB42:OXB44 PGX42:PGX44 PQT42:PQT44 QAP42:QAP44 QKL42:QKL44 QUH42:QUH44 RED42:RED44 RNZ42:RNZ44 RXV42:RXV44 SHR42:SHR44 SRN42:SRN44 TBJ42:TBJ44 TLF42:TLF44 TVB42:TVB44 UEX42:UEX44 UOT42:UOT44 UYP42:UYP44 VIL42:VIL44 VSH42:VSH44 WCD42:WCD44 WLZ42:WLZ44 WVV42:WVV44 N65578:N65580 JJ65578:JJ65580 TF65578:TF65580 ADB65578:ADB65580 AMX65578:AMX65580 AWT65578:AWT65580 BGP65578:BGP65580 BQL65578:BQL65580 CAH65578:CAH65580 CKD65578:CKD65580 CTZ65578:CTZ65580 DDV65578:DDV65580 DNR65578:DNR65580 DXN65578:DXN65580 EHJ65578:EHJ65580 ERF65578:ERF65580 FBB65578:FBB65580 FKX65578:FKX65580 FUT65578:FUT65580 GEP65578:GEP65580 GOL65578:GOL65580 GYH65578:GYH65580 HID65578:HID65580 HRZ65578:HRZ65580 IBV65578:IBV65580 ILR65578:ILR65580 IVN65578:IVN65580 JFJ65578:JFJ65580 JPF65578:JPF65580 JZB65578:JZB65580 KIX65578:KIX65580 KST65578:KST65580 LCP65578:LCP65580 LML65578:LML65580 LWH65578:LWH65580 MGD65578:MGD65580 MPZ65578:MPZ65580 MZV65578:MZV65580 NJR65578:NJR65580 NTN65578:NTN65580 ODJ65578:ODJ65580 ONF65578:ONF65580 OXB65578:OXB65580 PGX65578:PGX65580 PQT65578:PQT65580 QAP65578:QAP65580 QKL65578:QKL65580 QUH65578:QUH65580 RED65578:RED65580 RNZ65578:RNZ65580 RXV65578:RXV65580 SHR65578:SHR65580 SRN65578:SRN65580 TBJ65578:TBJ65580 TLF65578:TLF65580 TVB65578:TVB65580 UEX65578:UEX65580 UOT65578:UOT65580 UYP65578:UYP65580 VIL65578:VIL65580 VSH65578:VSH65580 WCD65578:WCD65580 WLZ65578:WLZ65580 WVV65578:WVV65580 N131114:N131116 JJ131114:JJ131116 TF131114:TF131116 ADB131114:ADB131116 AMX131114:AMX131116 AWT131114:AWT131116 BGP131114:BGP131116 BQL131114:BQL131116 CAH131114:CAH131116 CKD131114:CKD131116 CTZ131114:CTZ131116 DDV131114:DDV131116 DNR131114:DNR131116 DXN131114:DXN131116 EHJ131114:EHJ131116 ERF131114:ERF131116 FBB131114:FBB131116 FKX131114:FKX131116 FUT131114:FUT131116 GEP131114:GEP131116 GOL131114:GOL131116 GYH131114:GYH131116 HID131114:HID131116 HRZ131114:HRZ131116 IBV131114:IBV131116 ILR131114:ILR131116 IVN131114:IVN131116 JFJ131114:JFJ131116 JPF131114:JPF131116 JZB131114:JZB131116 KIX131114:KIX131116 KST131114:KST131116 LCP131114:LCP131116 LML131114:LML131116 LWH131114:LWH131116 MGD131114:MGD131116 MPZ131114:MPZ131116 MZV131114:MZV131116 NJR131114:NJR131116 NTN131114:NTN131116 ODJ131114:ODJ131116 ONF131114:ONF131116 OXB131114:OXB131116 PGX131114:PGX131116 PQT131114:PQT131116 QAP131114:QAP131116 QKL131114:QKL131116 QUH131114:QUH131116 RED131114:RED131116 RNZ131114:RNZ131116 RXV131114:RXV131116 SHR131114:SHR131116 SRN131114:SRN131116 TBJ131114:TBJ131116 TLF131114:TLF131116 TVB131114:TVB131116 UEX131114:UEX131116 UOT131114:UOT131116 UYP131114:UYP131116 VIL131114:VIL131116 VSH131114:VSH131116 WCD131114:WCD131116 WLZ131114:WLZ131116 WVV131114:WVV131116 N196650:N196652 JJ196650:JJ196652 TF196650:TF196652 ADB196650:ADB196652 AMX196650:AMX196652 AWT196650:AWT196652 BGP196650:BGP196652 BQL196650:BQL196652 CAH196650:CAH196652 CKD196650:CKD196652 CTZ196650:CTZ196652 DDV196650:DDV196652 DNR196650:DNR196652 DXN196650:DXN196652 EHJ196650:EHJ196652 ERF196650:ERF196652 FBB196650:FBB196652 FKX196650:FKX196652 FUT196650:FUT196652 GEP196650:GEP196652 GOL196650:GOL196652 GYH196650:GYH196652 HID196650:HID196652 HRZ196650:HRZ196652 IBV196650:IBV196652 ILR196650:ILR196652 IVN196650:IVN196652 JFJ196650:JFJ196652 JPF196650:JPF196652 JZB196650:JZB196652 KIX196650:KIX196652 KST196650:KST196652 LCP196650:LCP196652 LML196650:LML196652 LWH196650:LWH196652 MGD196650:MGD196652 MPZ196650:MPZ196652 MZV196650:MZV196652 NJR196650:NJR196652 NTN196650:NTN196652 ODJ196650:ODJ196652 ONF196650:ONF196652 OXB196650:OXB196652 PGX196650:PGX196652 PQT196650:PQT196652 QAP196650:QAP196652 QKL196650:QKL196652 QUH196650:QUH196652 RED196650:RED196652 RNZ196650:RNZ196652 RXV196650:RXV196652 SHR196650:SHR196652 SRN196650:SRN196652 TBJ196650:TBJ196652 TLF196650:TLF196652 TVB196650:TVB196652 UEX196650:UEX196652 UOT196650:UOT196652 UYP196650:UYP196652 VIL196650:VIL196652 VSH196650:VSH196652 WCD196650:WCD196652 WLZ196650:WLZ196652 WVV196650:WVV196652 N262186:N262188 JJ262186:JJ262188 TF262186:TF262188 ADB262186:ADB262188 AMX262186:AMX262188 AWT262186:AWT262188 BGP262186:BGP262188 BQL262186:BQL262188 CAH262186:CAH262188 CKD262186:CKD262188 CTZ262186:CTZ262188 DDV262186:DDV262188 DNR262186:DNR262188 DXN262186:DXN262188 EHJ262186:EHJ262188 ERF262186:ERF262188 FBB262186:FBB262188 FKX262186:FKX262188 FUT262186:FUT262188 GEP262186:GEP262188 GOL262186:GOL262188 GYH262186:GYH262188 HID262186:HID262188 HRZ262186:HRZ262188 IBV262186:IBV262188 ILR262186:ILR262188 IVN262186:IVN262188 JFJ262186:JFJ262188 JPF262186:JPF262188 JZB262186:JZB262188 KIX262186:KIX262188 KST262186:KST262188 LCP262186:LCP262188 LML262186:LML262188 LWH262186:LWH262188 MGD262186:MGD262188 MPZ262186:MPZ262188 MZV262186:MZV262188 NJR262186:NJR262188 NTN262186:NTN262188 ODJ262186:ODJ262188 ONF262186:ONF262188 OXB262186:OXB262188 PGX262186:PGX262188 PQT262186:PQT262188 QAP262186:QAP262188 QKL262186:QKL262188 QUH262186:QUH262188 RED262186:RED262188 RNZ262186:RNZ262188 RXV262186:RXV262188 SHR262186:SHR262188 SRN262186:SRN262188 TBJ262186:TBJ262188 TLF262186:TLF262188 TVB262186:TVB262188 UEX262186:UEX262188 UOT262186:UOT262188 UYP262186:UYP262188 VIL262186:VIL262188 VSH262186:VSH262188 WCD262186:WCD262188 WLZ262186:WLZ262188 WVV262186:WVV262188 N327722:N327724 JJ327722:JJ327724 TF327722:TF327724 ADB327722:ADB327724 AMX327722:AMX327724 AWT327722:AWT327724 BGP327722:BGP327724 BQL327722:BQL327724 CAH327722:CAH327724 CKD327722:CKD327724 CTZ327722:CTZ327724 DDV327722:DDV327724 DNR327722:DNR327724 DXN327722:DXN327724 EHJ327722:EHJ327724 ERF327722:ERF327724 FBB327722:FBB327724 FKX327722:FKX327724 FUT327722:FUT327724 GEP327722:GEP327724 GOL327722:GOL327724 GYH327722:GYH327724 HID327722:HID327724 HRZ327722:HRZ327724 IBV327722:IBV327724 ILR327722:ILR327724 IVN327722:IVN327724 JFJ327722:JFJ327724 JPF327722:JPF327724 JZB327722:JZB327724 KIX327722:KIX327724 KST327722:KST327724 LCP327722:LCP327724 LML327722:LML327724 LWH327722:LWH327724 MGD327722:MGD327724 MPZ327722:MPZ327724 MZV327722:MZV327724 NJR327722:NJR327724 NTN327722:NTN327724 ODJ327722:ODJ327724 ONF327722:ONF327724 OXB327722:OXB327724 PGX327722:PGX327724 PQT327722:PQT327724 QAP327722:QAP327724 QKL327722:QKL327724 QUH327722:QUH327724 RED327722:RED327724 RNZ327722:RNZ327724 RXV327722:RXV327724 SHR327722:SHR327724 SRN327722:SRN327724 TBJ327722:TBJ327724 TLF327722:TLF327724 TVB327722:TVB327724 UEX327722:UEX327724 UOT327722:UOT327724 UYP327722:UYP327724 VIL327722:VIL327724 VSH327722:VSH327724 WCD327722:WCD327724 WLZ327722:WLZ327724 WVV327722:WVV327724 N393258:N393260 JJ393258:JJ393260 TF393258:TF393260 ADB393258:ADB393260 AMX393258:AMX393260 AWT393258:AWT393260 BGP393258:BGP393260 BQL393258:BQL393260 CAH393258:CAH393260 CKD393258:CKD393260 CTZ393258:CTZ393260 DDV393258:DDV393260 DNR393258:DNR393260 DXN393258:DXN393260 EHJ393258:EHJ393260 ERF393258:ERF393260 FBB393258:FBB393260 FKX393258:FKX393260 FUT393258:FUT393260 GEP393258:GEP393260 GOL393258:GOL393260 GYH393258:GYH393260 HID393258:HID393260 HRZ393258:HRZ393260 IBV393258:IBV393260 ILR393258:ILR393260 IVN393258:IVN393260 JFJ393258:JFJ393260 JPF393258:JPF393260 JZB393258:JZB393260 KIX393258:KIX393260 KST393258:KST393260 LCP393258:LCP393260 LML393258:LML393260 LWH393258:LWH393260 MGD393258:MGD393260 MPZ393258:MPZ393260 MZV393258:MZV393260 NJR393258:NJR393260 NTN393258:NTN393260 ODJ393258:ODJ393260 ONF393258:ONF393260 OXB393258:OXB393260 PGX393258:PGX393260 PQT393258:PQT393260 QAP393258:QAP393260 QKL393258:QKL393260 QUH393258:QUH393260 RED393258:RED393260 RNZ393258:RNZ393260 RXV393258:RXV393260 SHR393258:SHR393260 SRN393258:SRN393260 TBJ393258:TBJ393260 TLF393258:TLF393260 TVB393258:TVB393260 UEX393258:UEX393260 UOT393258:UOT393260 UYP393258:UYP393260 VIL393258:VIL393260 VSH393258:VSH393260 WCD393258:WCD393260 WLZ393258:WLZ393260 WVV393258:WVV393260 N458794:N458796 JJ458794:JJ458796 TF458794:TF458796 ADB458794:ADB458796 AMX458794:AMX458796 AWT458794:AWT458796 BGP458794:BGP458796 BQL458794:BQL458796 CAH458794:CAH458796 CKD458794:CKD458796 CTZ458794:CTZ458796 DDV458794:DDV458796 DNR458794:DNR458796 DXN458794:DXN458796 EHJ458794:EHJ458796 ERF458794:ERF458796 FBB458794:FBB458796 FKX458794:FKX458796 FUT458794:FUT458796 GEP458794:GEP458796 GOL458794:GOL458796 GYH458794:GYH458796 HID458794:HID458796 HRZ458794:HRZ458796 IBV458794:IBV458796 ILR458794:ILR458796 IVN458794:IVN458796 JFJ458794:JFJ458796 JPF458794:JPF458796 JZB458794:JZB458796 KIX458794:KIX458796 KST458794:KST458796 LCP458794:LCP458796 LML458794:LML458796 LWH458794:LWH458796 MGD458794:MGD458796 MPZ458794:MPZ458796 MZV458794:MZV458796 NJR458794:NJR458796 NTN458794:NTN458796 ODJ458794:ODJ458796 ONF458794:ONF458796 OXB458794:OXB458796 PGX458794:PGX458796 PQT458794:PQT458796 QAP458794:QAP458796 QKL458794:QKL458796 QUH458794:QUH458796 RED458794:RED458796 RNZ458794:RNZ458796 RXV458794:RXV458796 SHR458794:SHR458796 SRN458794:SRN458796 TBJ458794:TBJ458796 TLF458794:TLF458796 TVB458794:TVB458796 UEX458794:UEX458796 UOT458794:UOT458796 UYP458794:UYP458796 VIL458794:VIL458796 VSH458794:VSH458796 WCD458794:WCD458796 WLZ458794:WLZ458796 WVV458794:WVV458796 N524330:N524332 JJ524330:JJ524332 TF524330:TF524332 ADB524330:ADB524332 AMX524330:AMX524332 AWT524330:AWT524332 BGP524330:BGP524332 BQL524330:BQL524332 CAH524330:CAH524332 CKD524330:CKD524332 CTZ524330:CTZ524332 DDV524330:DDV524332 DNR524330:DNR524332 DXN524330:DXN524332 EHJ524330:EHJ524332 ERF524330:ERF524332 FBB524330:FBB524332 FKX524330:FKX524332 FUT524330:FUT524332 GEP524330:GEP524332 GOL524330:GOL524332 GYH524330:GYH524332 HID524330:HID524332 HRZ524330:HRZ524332 IBV524330:IBV524332 ILR524330:ILR524332 IVN524330:IVN524332 JFJ524330:JFJ524332 JPF524330:JPF524332 JZB524330:JZB524332 KIX524330:KIX524332 KST524330:KST524332 LCP524330:LCP524332 LML524330:LML524332 LWH524330:LWH524332 MGD524330:MGD524332 MPZ524330:MPZ524332 MZV524330:MZV524332 NJR524330:NJR524332 NTN524330:NTN524332 ODJ524330:ODJ524332 ONF524330:ONF524332 OXB524330:OXB524332 PGX524330:PGX524332 PQT524330:PQT524332 QAP524330:QAP524332 QKL524330:QKL524332 QUH524330:QUH524332 RED524330:RED524332 RNZ524330:RNZ524332 RXV524330:RXV524332 SHR524330:SHR524332 SRN524330:SRN524332 TBJ524330:TBJ524332 TLF524330:TLF524332 TVB524330:TVB524332 UEX524330:UEX524332 UOT524330:UOT524332 UYP524330:UYP524332 VIL524330:VIL524332 VSH524330:VSH524332 WCD524330:WCD524332 WLZ524330:WLZ524332 WVV524330:WVV524332 N589866:N589868 JJ589866:JJ589868 TF589866:TF589868 ADB589866:ADB589868 AMX589866:AMX589868 AWT589866:AWT589868 BGP589866:BGP589868 BQL589866:BQL589868 CAH589866:CAH589868 CKD589866:CKD589868 CTZ589866:CTZ589868 DDV589866:DDV589868 DNR589866:DNR589868 DXN589866:DXN589868 EHJ589866:EHJ589868 ERF589866:ERF589868 FBB589866:FBB589868 FKX589866:FKX589868 FUT589866:FUT589868 GEP589866:GEP589868 GOL589866:GOL589868 GYH589866:GYH589868 HID589866:HID589868 HRZ589866:HRZ589868 IBV589866:IBV589868 ILR589866:ILR589868 IVN589866:IVN589868 JFJ589866:JFJ589868 JPF589866:JPF589868 JZB589866:JZB589868 KIX589866:KIX589868 KST589866:KST589868 LCP589866:LCP589868 LML589866:LML589868 LWH589866:LWH589868 MGD589866:MGD589868 MPZ589866:MPZ589868 MZV589866:MZV589868 NJR589866:NJR589868 NTN589866:NTN589868 ODJ589866:ODJ589868 ONF589866:ONF589868 OXB589866:OXB589868 PGX589866:PGX589868 PQT589866:PQT589868 QAP589866:QAP589868 QKL589866:QKL589868 QUH589866:QUH589868 RED589866:RED589868 RNZ589866:RNZ589868 RXV589866:RXV589868 SHR589866:SHR589868 SRN589866:SRN589868 TBJ589866:TBJ589868 TLF589866:TLF589868 TVB589866:TVB589868 UEX589866:UEX589868 UOT589866:UOT589868 UYP589866:UYP589868 VIL589866:VIL589868 VSH589866:VSH589868 WCD589866:WCD589868 WLZ589866:WLZ589868 WVV589866:WVV589868 N655402:N655404 JJ655402:JJ655404 TF655402:TF655404 ADB655402:ADB655404 AMX655402:AMX655404 AWT655402:AWT655404 BGP655402:BGP655404 BQL655402:BQL655404 CAH655402:CAH655404 CKD655402:CKD655404 CTZ655402:CTZ655404 DDV655402:DDV655404 DNR655402:DNR655404 DXN655402:DXN655404 EHJ655402:EHJ655404 ERF655402:ERF655404 FBB655402:FBB655404 FKX655402:FKX655404 FUT655402:FUT655404 GEP655402:GEP655404 GOL655402:GOL655404 GYH655402:GYH655404 HID655402:HID655404 HRZ655402:HRZ655404 IBV655402:IBV655404 ILR655402:ILR655404 IVN655402:IVN655404 JFJ655402:JFJ655404 JPF655402:JPF655404 JZB655402:JZB655404 KIX655402:KIX655404 KST655402:KST655404 LCP655402:LCP655404 LML655402:LML655404 LWH655402:LWH655404 MGD655402:MGD655404 MPZ655402:MPZ655404 MZV655402:MZV655404 NJR655402:NJR655404 NTN655402:NTN655404 ODJ655402:ODJ655404 ONF655402:ONF655404 OXB655402:OXB655404 PGX655402:PGX655404 PQT655402:PQT655404 QAP655402:QAP655404 QKL655402:QKL655404 QUH655402:QUH655404 RED655402:RED655404 RNZ655402:RNZ655404 RXV655402:RXV655404 SHR655402:SHR655404 SRN655402:SRN655404 TBJ655402:TBJ655404 TLF655402:TLF655404 TVB655402:TVB655404 UEX655402:UEX655404 UOT655402:UOT655404 UYP655402:UYP655404 VIL655402:VIL655404 VSH655402:VSH655404 WCD655402:WCD655404 WLZ655402:WLZ655404 WVV655402:WVV655404 N720938:N720940 JJ720938:JJ720940 TF720938:TF720940 ADB720938:ADB720940 AMX720938:AMX720940 AWT720938:AWT720940 BGP720938:BGP720940 BQL720938:BQL720940 CAH720938:CAH720940 CKD720938:CKD720940 CTZ720938:CTZ720940 DDV720938:DDV720940 DNR720938:DNR720940 DXN720938:DXN720940 EHJ720938:EHJ720940 ERF720938:ERF720940 FBB720938:FBB720940 FKX720938:FKX720940 FUT720938:FUT720940 GEP720938:GEP720940 GOL720938:GOL720940 GYH720938:GYH720940 HID720938:HID720940 HRZ720938:HRZ720940 IBV720938:IBV720940 ILR720938:ILR720940 IVN720938:IVN720940 JFJ720938:JFJ720940 JPF720938:JPF720940 JZB720938:JZB720940 KIX720938:KIX720940 KST720938:KST720940 LCP720938:LCP720940 LML720938:LML720940 LWH720938:LWH720940 MGD720938:MGD720940 MPZ720938:MPZ720940 MZV720938:MZV720940 NJR720938:NJR720940 NTN720938:NTN720940 ODJ720938:ODJ720940 ONF720938:ONF720940 OXB720938:OXB720940 PGX720938:PGX720940 PQT720938:PQT720940 QAP720938:QAP720940 QKL720938:QKL720940 QUH720938:QUH720940 RED720938:RED720940 RNZ720938:RNZ720940 RXV720938:RXV720940 SHR720938:SHR720940 SRN720938:SRN720940 TBJ720938:TBJ720940 TLF720938:TLF720940 TVB720938:TVB720940 UEX720938:UEX720940 UOT720938:UOT720940 UYP720938:UYP720940 VIL720938:VIL720940 VSH720938:VSH720940 WCD720938:WCD720940 WLZ720938:WLZ720940 WVV720938:WVV720940 N786474:N786476 JJ786474:JJ786476 TF786474:TF786476 ADB786474:ADB786476 AMX786474:AMX786476 AWT786474:AWT786476 BGP786474:BGP786476 BQL786474:BQL786476 CAH786474:CAH786476 CKD786474:CKD786476 CTZ786474:CTZ786476 DDV786474:DDV786476 DNR786474:DNR786476 DXN786474:DXN786476 EHJ786474:EHJ786476 ERF786474:ERF786476 FBB786474:FBB786476 FKX786474:FKX786476 FUT786474:FUT786476 GEP786474:GEP786476 GOL786474:GOL786476 GYH786474:GYH786476 HID786474:HID786476 HRZ786474:HRZ786476 IBV786474:IBV786476 ILR786474:ILR786476 IVN786474:IVN786476 JFJ786474:JFJ786476 JPF786474:JPF786476 JZB786474:JZB786476 KIX786474:KIX786476 KST786474:KST786476 LCP786474:LCP786476 LML786474:LML786476 LWH786474:LWH786476 MGD786474:MGD786476 MPZ786474:MPZ786476 MZV786474:MZV786476 NJR786474:NJR786476 NTN786474:NTN786476 ODJ786474:ODJ786476 ONF786474:ONF786476 OXB786474:OXB786476 PGX786474:PGX786476 PQT786474:PQT786476 QAP786474:QAP786476 QKL786474:QKL786476 QUH786474:QUH786476 RED786474:RED786476 RNZ786474:RNZ786476 RXV786474:RXV786476 SHR786474:SHR786476 SRN786474:SRN786476 TBJ786474:TBJ786476 TLF786474:TLF786476 TVB786474:TVB786476 UEX786474:UEX786476 UOT786474:UOT786476 UYP786474:UYP786476 VIL786474:VIL786476 VSH786474:VSH786476 WCD786474:WCD786476 WLZ786474:WLZ786476 WVV786474:WVV786476 N852010:N852012 JJ852010:JJ852012 TF852010:TF852012 ADB852010:ADB852012 AMX852010:AMX852012 AWT852010:AWT852012 BGP852010:BGP852012 BQL852010:BQL852012 CAH852010:CAH852012 CKD852010:CKD852012 CTZ852010:CTZ852012 DDV852010:DDV852012 DNR852010:DNR852012 DXN852010:DXN852012 EHJ852010:EHJ852012 ERF852010:ERF852012 FBB852010:FBB852012 FKX852010:FKX852012 FUT852010:FUT852012 GEP852010:GEP852012 GOL852010:GOL852012 GYH852010:GYH852012 HID852010:HID852012 HRZ852010:HRZ852012 IBV852010:IBV852012 ILR852010:ILR852012 IVN852010:IVN852012 JFJ852010:JFJ852012 JPF852010:JPF852012 JZB852010:JZB852012 KIX852010:KIX852012 KST852010:KST852012 LCP852010:LCP852012 LML852010:LML852012 LWH852010:LWH852012 MGD852010:MGD852012 MPZ852010:MPZ852012 MZV852010:MZV852012 NJR852010:NJR852012 NTN852010:NTN852012 ODJ852010:ODJ852012 ONF852010:ONF852012 OXB852010:OXB852012 PGX852010:PGX852012 PQT852010:PQT852012 QAP852010:QAP852012 QKL852010:QKL852012 QUH852010:QUH852012 RED852010:RED852012 RNZ852010:RNZ852012 RXV852010:RXV852012 SHR852010:SHR852012 SRN852010:SRN852012 TBJ852010:TBJ852012 TLF852010:TLF852012 TVB852010:TVB852012 UEX852010:UEX852012 UOT852010:UOT852012 UYP852010:UYP852012 VIL852010:VIL852012 VSH852010:VSH852012 WCD852010:WCD852012 WLZ852010:WLZ852012 WVV852010:WVV852012 N917546:N917548 JJ917546:JJ917548 TF917546:TF917548 ADB917546:ADB917548 AMX917546:AMX917548 AWT917546:AWT917548 BGP917546:BGP917548 BQL917546:BQL917548 CAH917546:CAH917548 CKD917546:CKD917548 CTZ917546:CTZ917548 DDV917546:DDV917548 DNR917546:DNR917548 DXN917546:DXN917548 EHJ917546:EHJ917548 ERF917546:ERF917548 FBB917546:FBB917548 FKX917546:FKX917548 FUT917546:FUT917548 GEP917546:GEP917548 GOL917546:GOL917548 GYH917546:GYH917548 HID917546:HID917548 HRZ917546:HRZ917548 IBV917546:IBV917548 ILR917546:ILR917548 IVN917546:IVN917548 JFJ917546:JFJ917548 JPF917546:JPF917548 JZB917546:JZB917548 KIX917546:KIX917548 KST917546:KST917548 LCP917546:LCP917548 LML917546:LML917548 LWH917546:LWH917548 MGD917546:MGD917548 MPZ917546:MPZ917548 MZV917546:MZV917548 NJR917546:NJR917548 NTN917546:NTN917548 ODJ917546:ODJ917548 ONF917546:ONF917548 OXB917546:OXB917548 PGX917546:PGX917548 PQT917546:PQT917548 QAP917546:QAP917548 QKL917546:QKL917548 QUH917546:QUH917548 RED917546:RED917548 RNZ917546:RNZ917548 RXV917546:RXV917548 SHR917546:SHR917548 SRN917546:SRN917548 TBJ917546:TBJ917548 TLF917546:TLF917548 TVB917546:TVB917548 UEX917546:UEX917548 UOT917546:UOT917548 UYP917546:UYP917548 VIL917546:VIL917548 VSH917546:VSH917548 WCD917546:WCD917548 WLZ917546:WLZ917548 WVV917546:WVV917548 N983082:N983084 JJ983082:JJ983084 TF983082:TF983084 ADB983082:ADB983084 AMX983082:AMX983084 AWT983082:AWT983084 BGP983082:BGP983084 BQL983082:BQL983084 CAH983082:CAH983084 CKD983082:CKD983084 CTZ983082:CTZ983084 DDV983082:DDV983084 DNR983082:DNR983084 DXN983082:DXN983084 EHJ983082:EHJ983084 ERF983082:ERF983084 FBB983082:FBB983084 FKX983082:FKX983084 FUT983082:FUT983084 GEP983082:GEP983084 GOL983082:GOL983084 GYH983082:GYH983084 HID983082:HID983084 HRZ983082:HRZ983084 IBV983082:IBV983084 ILR983082:ILR983084 IVN983082:IVN983084 JFJ983082:JFJ983084 JPF983082:JPF983084 JZB983082:JZB983084 KIX983082:KIX983084 KST983082:KST983084 LCP983082:LCP983084 LML983082:LML983084 LWH983082:LWH983084 MGD983082:MGD983084 MPZ983082:MPZ983084 MZV983082:MZV983084 NJR983082:NJR983084 NTN983082:NTN983084 ODJ983082:ODJ983084 ONF983082:ONF983084 OXB983082:OXB983084 PGX983082:PGX983084 PQT983082:PQT983084 QAP983082:QAP983084 QKL983082:QKL983084 QUH983082:QUH983084 RED983082:RED983084 RNZ983082:RNZ983084 RXV983082:RXV983084 SHR983082:SHR983084 SRN983082:SRN983084 TBJ983082:TBJ983084 TLF983082:TLF983084 TVB983082:TVB983084 UEX983082:UEX983084 UOT983082:UOT983084 UYP983082:UYP983084 VIL983082:VIL983084 VSH983082:VSH983084 WCD983082:WCD983084 WLZ983082:WLZ983084 WVV983082:WVV983084 N37 JJ37 TF37 ADB37 AMX37 AWT37 BGP37 BQL37 CAH37 CKD37 CTZ37 DDV37 DNR37 DXN37 EHJ37 ERF37 FBB37 FKX37 FUT37 GEP37 GOL37 GYH37 HID37 HRZ37 IBV37 ILR37 IVN37 JFJ37 JPF37 JZB37 KIX37 KST37 LCP37 LML37 LWH37 MGD37 MPZ37 MZV37 NJR37 NTN37 ODJ37 ONF37 OXB37 PGX37 PQT37 QAP37 QKL37 QUH37 RED37 RNZ37 RXV37 SHR37 SRN37 TBJ37 TLF37 TVB37 UEX37 UOT37 UYP37 VIL37 VSH37 WCD37 WLZ37 WVV37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N21:N29 JJ21:JJ29 TF21:TF29 ADB21:ADB29 AMX21:AMX29 AWT21:AWT29 BGP21:BGP29 BQL21:BQL29 CAH21:CAH29 CKD21:CKD29 CTZ21:CTZ29 DDV21:DDV29 DNR21:DNR29 DXN21:DXN29 EHJ21:EHJ29 ERF21:ERF29 FBB21:FBB29 FKX21:FKX29 FUT21:FUT29 GEP21:GEP29 GOL21:GOL29 GYH21:GYH29 HID21:HID29 HRZ21:HRZ29 IBV21:IBV29 ILR21:ILR29 IVN21:IVN29 JFJ21:JFJ29 JPF21:JPF29 JZB21:JZB29 KIX21:KIX29 KST21:KST29 LCP21:LCP29 LML21:LML29 LWH21:LWH29 MGD21:MGD29 MPZ21:MPZ29 MZV21:MZV29 NJR21:NJR29 NTN21:NTN29 ODJ21:ODJ29 ONF21:ONF29 OXB21:OXB29 PGX21:PGX29 PQT21:PQT29 QAP21:QAP29 QKL21:QKL29 QUH21:QUH29 RED21:RED29 RNZ21:RNZ29 RXV21:RXV29 SHR21:SHR29 SRN21:SRN29 TBJ21:TBJ29 TLF21:TLF29 TVB21:TVB29 UEX21:UEX29 UOT21:UOT29 UYP21:UYP29 VIL21:VIL29 VSH21:VSH29 WCD21:WCD29 WLZ21:WLZ29 WVV21:WVV29 N65560:N65568 JJ65560:JJ65568 TF65560:TF65568 ADB65560:ADB65568 AMX65560:AMX65568 AWT65560:AWT65568 BGP65560:BGP65568 BQL65560:BQL65568 CAH65560:CAH65568 CKD65560:CKD65568 CTZ65560:CTZ65568 DDV65560:DDV65568 DNR65560:DNR65568 DXN65560:DXN65568 EHJ65560:EHJ65568 ERF65560:ERF65568 FBB65560:FBB65568 FKX65560:FKX65568 FUT65560:FUT65568 GEP65560:GEP65568 GOL65560:GOL65568 GYH65560:GYH65568 HID65560:HID65568 HRZ65560:HRZ65568 IBV65560:IBV65568 ILR65560:ILR65568 IVN65560:IVN65568 JFJ65560:JFJ65568 JPF65560:JPF65568 JZB65560:JZB65568 KIX65560:KIX65568 KST65560:KST65568 LCP65560:LCP65568 LML65560:LML65568 LWH65560:LWH65568 MGD65560:MGD65568 MPZ65560:MPZ65568 MZV65560:MZV65568 NJR65560:NJR65568 NTN65560:NTN65568 ODJ65560:ODJ65568 ONF65560:ONF65568 OXB65560:OXB65568 PGX65560:PGX65568 PQT65560:PQT65568 QAP65560:QAP65568 QKL65560:QKL65568 QUH65560:QUH65568 RED65560:RED65568 RNZ65560:RNZ65568 RXV65560:RXV65568 SHR65560:SHR65568 SRN65560:SRN65568 TBJ65560:TBJ65568 TLF65560:TLF65568 TVB65560:TVB65568 UEX65560:UEX65568 UOT65560:UOT65568 UYP65560:UYP65568 VIL65560:VIL65568 VSH65560:VSH65568 WCD65560:WCD65568 WLZ65560:WLZ65568 WVV65560:WVV65568 N131096:N131104 JJ131096:JJ131104 TF131096:TF131104 ADB131096:ADB131104 AMX131096:AMX131104 AWT131096:AWT131104 BGP131096:BGP131104 BQL131096:BQL131104 CAH131096:CAH131104 CKD131096:CKD131104 CTZ131096:CTZ131104 DDV131096:DDV131104 DNR131096:DNR131104 DXN131096:DXN131104 EHJ131096:EHJ131104 ERF131096:ERF131104 FBB131096:FBB131104 FKX131096:FKX131104 FUT131096:FUT131104 GEP131096:GEP131104 GOL131096:GOL131104 GYH131096:GYH131104 HID131096:HID131104 HRZ131096:HRZ131104 IBV131096:IBV131104 ILR131096:ILR131104 IVN131096:IVN131104 JFJ131096:JFJ131104 JPF131096:JPF131104 JZB131096:JZB131104 KIX131096:KIX131104 KST131096:KST131104 LCP131096:LCP131104 LML131096:LML131104 LWH131096:LWH131104 MGD131096:MGD131104 MPZ131096:MPZ131104 MZV131096:MZV131104 NJR131096:NJR131104 NTN131096:NTN131104 ODJ131096:ODJ131104 ONF131096:ONF131104 OXB131096:OXB131104 PGX131096:PGX131104 PQT131096:PQT131104 QAP131096:QAP131104 QKL131096:QKL131104 QUH131096:QUH131104 RED131096:RED131104 RNZ131096:RNZ131104 RXV131096:RXV131104 SHR131096:SHR131104 SRN131096:SRN131104 TBJ131096:TBJ131104 TLF131096:TLF131104 TVB131096:TVB131104 UEX131096:UEX131104 UOT131096:UOT131104 UYP131096:UYP131104 VIL131096:VIL131104 VSH131096:VSH131104 WCD131096:WCD131104 WLZ131096:WLZ131104 WVV131096:WVV131104 N196632:N196640 JJ196632:JJ196640 TF196632:TF196640 ADB196632:ADB196640 AMX196632:AMX196640 AWT196632:AWT196640 BGP196632:BGP196640 BQL196632:BQL196640 CAH196632:CAH196640 CKD196632:CKD196640 CTZ196632:CTZ196640 DDV196632:DDV196640 DNR196632:DNR196640 DXN196632:DXN196640 EHJ196632:EHJ196640 ERF196632:ERF196640 FBB196632:FBB196640 FKX196632:FKX196640 FUT196632:FUT196640 GEP196632:GEP196640 GOL196632:GOL196640 GYH196632:GYH196640 HID196632:HID196640 HRZ196632:HRZ196640 IBV196632:IBV196640 ILR196632:ILR196640 IVN196632:IVN196640 JFJ196632:JFJ196640 JPF196632:JPF196640 JZB196632:JZB196640 KIX196632:KIX196640 KST196632:KST196640 LCP196632:LCP196640 LML196632:LML196640 LWH196632:LWH196640 MGD196632:MGD196640 MPZ196632:MPZ196640 MZV196632:MZV196640 NJR196632:NJR196640 NTN196632:NTN196640 ODJ196632:ODJ196640 ONF196632:ONF196640 OXB196632:OXB196640 PGX196632:PGX196640 PQT196632:PQT196640 QAP196632:QAP196640 QKL196632:QKL196640 QUH196632:QUH196640 RED196632:RED196640 RNZ196632:RNZ196640 RXV196632:RXV196640 SHR196632:SHR196640 SRN196632:SRN196640 TBJ196632:TBJ196640 TLF196632:TLF196640 TVB196632:TVB196640 UEX196632:UEX196640 UOT196632:UOT196640 UYP196632:UYP196640 VIL196632:VIL196640 VSH196632:VSH196640 WCD196632:WCD196640 WLZ196632:WLZ196640 WVV196632:WVV196640 N262168:N262176 JJ262168:JJ262176 TF262168:TF262176 ADB262168:ADB262176 AMX262168:AMX262176 AWT262168:AWT262176 BGP262168:BGP262176 BQL262168:BQL262176 CAH262168:CAH262176 CKD262168:CKD262176 CTZ262168:CTZ262176 DDV262168:DDV262176 DNR262168:DNR262176 DXN262168:DXN262176 EHJ262168:EHJ262176 ERF262168:ERF262176 FBB262168:FBB262176 FKX262168:FKX262176 FUT262168:FUT262176 GEP262168:GEP262176 GOL262168:GOL262176 GYH262168:GYH262176 HID262168:HID262176 HRZ262168:HRZ262176 IBV262168:IBV262176 ILR262168:ILR262176 IVN262168:IVN262176 JFJ262168:JFJ262176 JPF262168:JPF262176 JZB262168:JZB262176 KIX262168:KIX262176 KST262168:KST262176 LCP262168:LCP262176 LML262168:LML262176 LWH262168:LWH262176 MGD262168:MGD262176 MPZ262168:MPZ262176 MZV262168:MZV262176 NJR262168:NJR262176 NTN262168:NTN262176 ODJ262168:ODJ262176 ONF262168:ONF262176 OXB262168:OXB262176 PGX262168:PGX262176 PQT262168:PQT262176 QAP262168:QAP262176 QKL262168:QKL262176 QUH262168:QUH262176 RED262168:RED262176 RNZ262168:RNZ262176 RXV262168:RXV262176 SHR262168:SHR262176 SRN262168:SRN262176 TBJ262168:TBJ262176 TLF262168:TLF262176 TVB262168:TVB262176 UEX262168:UEX262176 UOT262168:UOT262176 UYP262168:UYP262176 VIL262168:VIL262176 VSH262168:VSH262176 WCD262168:WCD262176 WLZ262168:WLZ262176 WVV262168:WVV262176 N327704:N327712 JJ327704:JJ327712 TF327704:TF327712 ADB327704:ADB327712 AMX327704:AMX327712 AWT327704:AWT327712 BGP327704:BGP327712 BQL327704:BQL327712 CAH327704:CAH327712 CKD327704:CKD327712 CTZ327704:CTZ327712 DDV327704:DDV327712 DNR327704:DNR327712 DXN327704:DXN327712 EHJ327704:EHJ327712 ERF327704:ERF327712 FBB327704:FBB327712 FKX327704:FKX327712 FUT327704:FUT327712 GEP327704:GEP327712 GOL327704:GOL327712 GYH327704:GYH327712 HID327704:HID327712 HRZ327704:HRZ327712 IBV327704:IBV327712 ILR327704:ILR327712 IVN327704:IVN327712 JFJ327704:JFJ327712 JPF327704:JPF327712 JZB327704:JZB327712 KIX327704:KIX327712 KST327704:KST327712 LCP327704:LCP327712 LML327704:LML327712 LWH327704:LWH327712 MGD327704:MGD327712 MPZ327704:MPZ327712 MZV327704:MZV327712 NJR327704:NJR327712 NTN327704:NTN327712 ODJ327704:ODJ327712 ONF327704:ONF327712 OXB327704:OXB327712 PGX327704:PGX327712 PQT327704:PQT327712 QAP327704:QAP327712 QKL327704:QKL327712 QUH327704:QUH327712 RED327704:RED327712 RNZ327704:RNZ327712 RXV327704:RXV327712 SHR327704:SHR327712 SRN327704:SRN327712 TBJ327704:TBJ327712 TLF327704:TLF327712 TVB327704:TVB327712 UEX327704:UEX327712 UOT327704:UOT327712 UYP327704:UYP327712 VIL327704:VIL327712 VSH327704:VSH327712 WCD327704:WCD327712 WLZ327704:WLZ327712 WVV327704:WVV327712 N393240:N393248 JJ393240:JJ393248 TF393240:TF393248 ADB393240:ADB393248 AMX393240:AMX393248 AWT393240:AWT393248 BGP393240:BGP393248 BQL393240:BQL393248 CAH393240:CAH393248 CKD393240:CKD393248 CTZ393240:CTZ393248 DDV393240:DDV393248 DNR393240:DNR393248 DXN393240:DXN393248 EHJ393240:EHJ393248 ERF393240:ERF393248 FBB393240:FBB393248 FKX393240:FKX393248 FUT393240:FUT393248 GEP393240:GEP393248 GOL393240:GOL393248 GYH393240:GYH393248 HID393240:HID393248 HRZ393240:HRZ393248 IBV393240:IBV393248 ILR393240:ILR393248 IVN393240:IVN393248 JFJ393240:JFJ393248 JPF393240:JPF393248 JZB393240:JZB393248 KIX393240:KIX393248 KST393240:KST393248 LCP393240:LCP393248 LML393240:LML393248 LWH393240:LWH393248 MGD393240:MGD393248 MPZ393240:MPZ393248 MZV393240:MZV393248 NJR393240:NJR393248 NTN393240:NTN393248 ODJ393240:ODJ393248 ONF393240:ONF393248 OXB393240:OXB393248 PGX393240:PGX393248 PQT393240:PQT393248 QAP393240:QAP393248 QKL393240:QKL393248 QUH393240:QUH393248 RED393240:RED393248 RNZ393240:RNZ393248 RXV393240:RXV393248 SHR393240:SHR393248 SRN393240:SRN393248 TBJ393240:TBJ393248 TLF393240:TLF393248 TVB393240:TVB393248 UEX393240:UEX393248 UOT393240:UOT393248 UYP393240:UYP393248 VIL393240:VIL393248 VSH393240:VSH393248 WCD393240:WCD393248 WLZ393240:WLZ393248 WVV393240:WVV393248 N458776:N458784 JJ458776:JJ458784 TF458776:TF458784 ADB458776:ADB458784 AMX458776:AMX458784 AWT458776:AWT458784 BGP458776:BGP458784 BQL458776:BQL458784 CAH458776:CAH458784 CKD458776:CKD458784 CTZ458776:CTZ458784 DDV458776:DDV458784 DNR458776:DNR458784 DXN458776:DXN458784 EHJ458776:EHJ458784 ERF458776:ERF458784 FBB458776:FBB458784 FKX458776:FKX458784 FUT458776:FUT458784 GEP458776:GEP458784 GOL458776:GOL458784 GYH458776:GYH458784 HID458776:HID458784 HRZ458776:HRZ458784 IBV458776:IBV458784 ILR458776:ILR458784 IVN458776:IVN458784 JFJ458776:JFJ458784 JPF458776:JPF458784 JZB458776:JZB458784 KIX458776:KIX458784 KST458776:KST458784 LCP458776:LCP458784 LML458776:LML458784 LWH458776:LWH458784 MGD458776:MGD458784 MPZ458776:MPZ458784 MZV458776:MZV458784 NJR458776:NJR458784 NTN458776:NTN458784 ODJ458776:ODJ458784 ONF458776:ONF458784 OXB458776:OXB458784 PGX458776:PGX458784 PQT458776:PQT458784 QAP458776:QAP458784 QKL458776:QKL458784 QUH458776:QUH458784 RED458776:RED458784 RNZ458776:RNZ458784 RXV458776:RXV458784 SHR458776:SHR458784 SRN458776:SRN458784 TBJ458776:TBJ458784 TLF458776:TLF458784 TVB458776:TVB458784 UEX458776:UEX458784 UOT458776:UOT458784 UYP458776:UYP458784 VIL458776:VIL458784 VSH458776:VSH458784 WCD458776:WCD458784 WLZ458776:WLZ458784 WVV458776:WVV458784 N524312:N524320 JJ524312:JJ524320 TF524312:TF524320 ADB524312:ADB524320 AMX524312:AMX524320 AWT524312:AWT524320 BGP524312:BGP524320 BQL524312:BQL524320 CAH524312:CAH524320 CKD524312:CKD524320 CTZ524312:CTZ524320 DDV524312:DDV524320 DNR524312:DNR524320 DXN524312:DXN524320 EHJ524312:EHJ524320 ERF524312:ERF524320 FBB524312:FBB524320 FKX524312:FKX524320 FUT524312:FUT524320 GEP524312:GEP524320 GOL524312:GOL524320 GYH524312:GYH524320 HID524312:HID524320 HRZ524312:HRZ524320 IBV524312:IBV524320 ILR524312:ILR524320 IVN524312:IVN524320 JFJ524312:JFJ524320 JPF524312:JPF524320 JZB524312:JZB524320 KIX524312:KIX524320 KST524312:KST524320 LCP524312:LCP524320 LML524312:LML524320 LWH524312:LWH524320 MGD524312:MGD524320 MPZ524312:MPZ524320 MZV524312:MZV524320 NJR524312:NJR524320 NTN524312:NTN524320 ODJ524312:ODJ524320 ONF524312:ONF524320 OXB524312:OXB524320 PGX524312:PGX524320 PQT524312:PQT524320 QAP524312:QAP524320 QKL524312:QKL524320 QUH524312:QUH524320 RED524312:RED524320 RNZ524312:RNZ524320 RXV524312:RXV524320 SHR524312:SHR524320 SRN524312:SRN524320 TBJ524312:TBJ524320 TLF524312:TLF524320 TVB524312:TVB524320 UEX524312:UEX524320 UOT524312:UOT524320 UYP524312:UYP524320 VIL524312:VIL524320 VSH524312:VSH524320 WCD524312:WCD524320 WLZ524312:WLZ524320 WVV524312:WVV524320 N589848:N589856 JJ589848:JJ589856 TF589848:TF589856 ADB589848:ADB589856 AMX589848:AMX589856 AWT589848:AWT589856 BGP589848:BGP589856 BQL589848:BQL589856 CAH589848:CAH589856 CKD589848:CKD589856 CTZ589848:CTZ589856 DDV589848:DDV589856 DNR589848:DNR589856 DXN589848:DXN589856 EHJ589848:EHJ589856 ERF589848:ERF589856 FBB589848:FBB589856 FKX589848:FKX589856 FUT589848:FUT589856 GEP589848:GEP589856 GOL589848:GOL589856 GYH589848:GYH589856 HID589848:HID589856 HRZ589848:HRZ589856 IBV589848:IBV589856 ILR589848:ILR589856 IVN589848:IVN589856 JFJ589848:JFJ589856 JPF589848:JPF589856 JZB589848:JZB589856 KIX589848:KIX589856 KST589848:KST589856 LCP589848:LCP589856 LML589848:LML589856 LWH589848:LWH589856 MGD589848:MGD589856 MPZ589848:MPZ589856 MZV589848:MZV589856 NJR589848:NJR589856 NTN589848:NTN589856 ODJ589848:ODJ589856 ONF589848:ONF589856 OXB589848:OXB589856 PGX589848:PGX589856 PQT589848:PQT589856 QAP589848:QAP589856 QKL589848:QKL589856 QUH589848:QUH589856 RED589848:RED589856 RNZ589848:RNZ589856 RXV589848:RXV589856 SHR589848:SHR589856 SRN589848:SRN589856 TBJ589848:TBJ589856 TLF589848:TLF589856 TVB589848:TVB589856 UEX589848:UEX589856 UOT589848:UOT589856 UYP589848:UYP589856 VIL589848:VIL589856 VSH589848:VSH589856 WCD589848:WCD589856 WLZ589848:WLZ589856 WVV589848:WVV589856 N655384:N655392 JJ655384:JJ655392 TF655384:TF655392 ADB655384:ADB655392 AMX655384:AMX655392 AWT655384:AWT655392 BGP655384:BGP655392 BQL655384:BQL655392 CAH655384:CAH655392 CKD655384:CKD655392 CTZ655384:CTZ655392 DDV655384:DDV655392 DNR655384:DNR655392 DXN655384:DXN655392 EHJ655384:EHJ655392 ERF655384:ERF655392 FBB655384:FBB655392 FKX655384:FKX655392 FUT655384:FUT655392 GEP655384:GEP655392 GOL655384:GOL655392 GYH655384:GYH655392 HID655384:HID655392 HRZ655384:HRZ655392 IBV655384:IBV655392 ILR655384:ILR655392 IVN655384:IVN655392 JFJ655384:JFJ655392 JPF655384:JPF655392 JZB655384:JZB655392 KIX655384:KIX655392 KST655384:KST655392 LCP655384:LCP655392 LML655384:LML655392 LWH655384:LWH655392 MGD655384:MGD655392 MPZ655384:MPZ655392 MZV655384:MZV655392 NJR655384:NJR655392 NTN655384:NTN655392 ODJ655384:ODJ655392 ONF655384:ONF655392 OXB655384:OXB655392 PGX655384:PGX655392 PQT655384:PQT655392 QAP655384:QAP655392 QKL655384:QKL655392 QUH655384:QUH655392 RED655384:RED655392 RNZ655384:RNZ655392 RXV655384:RXV655392 SHR655384:SHR655392 SRN655384:SRN655392 TBJ655384:TBJ655392 TLF655384:TLF655392 TVB655384:TVB655392 UEX655384:UEX655392 UOT655384:UOT655392 UYP655384:UYP655392 VIL655384:VIL655392 VSH655384:VSH655392 WCD655384:WCD655392 WLZ655384:WLZ655392 WVV655384:WVV655392 N720920:N720928 JJ720920:JJ720928 TF720920:TF720928 ADB720920:ADB720928 AMX720920:AMX720928 AWT720920:AWT720928 BGP720920:BGP720928 BQL720920:BQL720928 CAH720920:CAH720928 CKD720920:CKD720928 CTZ720920:CTZ720928 DDV720920:DDV720928 DNR720920:DNR720928 DXN720920:DXN720928 EHJ720920:EHJ720928 ERF720920:ERF720928 FBB720920:FBB720928 FKX720920:FKX720928 FUT720920:FUT720928 GEP720920:GEP720928 GOL720920:GOL720928 GYH720920:GYH720928 HID720920:HID720928 HRZ720920:HRZ720928 IBV720920:IBV720928 ILR720920:ILR720928 IVN720920:IVN720928 JFJ720920:JFJ720928 JPF720920:JPF720928 JZB720920:JZB720928 KIX720920:KIX720928 KST720920:KST720928 LCP720920:LCP720928 LML720920:LML720928 LWH720920:LWH720928 MGD720920:MGD720928 MPZ720920:MPZ720928 MZV720920:MZV720928 NJR720920:NJR720928 NTN720920:NTN720928 ODJ720920:ODJ720928 ONF720920:ONF720928 OXB720920:OXB720928 PGX720920:PGX720928 PQT720920:PQT720928 QAP720920:QAP720928 QKL720920:QKL720928 QUH720920:QUH720928 RED720920:RED720928 RNZ720920:RNZ720928 RXV720920:RXV720928 SHR720920:SHR720928 SRN720920:SRN720928 TBJ720920:TBJ720928 TLF720920:TLF720928 TVB720920:TVB720928 UEX720920:UEX720928 UOT720920:UOT720928 UYP720920:UYP720928 VIL720920:VIL720928 VSH720920:VSH720928 WCD720920:WCD720928 WLZ720920:WLZ720928 WVV720920:WVV720928 N786456:N786464 JJ786456:JJ786464 TF786456:TF786464 ADB786456:ADB786464 AMX786456:AMX786464 AWT786456:AWT786464 BGP786456:BGP786464 BQL786456:BQL786464 CAH786456:CAH786464 CKD786456:CKD786464 CTZ786456:CTZ786464 DDV786456:DDV786464 DNR786456:DNR786464 DXN786456:DXN786464 EHJ786456:EHJ786464 ERF786456:ERF786464 FBB786456:FBB786464 FKX786456:FKX786464 FUT786456:FUT786464 GEP786456:GEP786464 GOL786456:GOL786464 GYH786456:GYH786464 HID786456:HID786464 HRZ786456:HRZ786464 IBV786456:IBV786464 ILR786456:ILR786464 IVN786456:IVN786464 JFJ786456:JFJ786464 JPF786456:JPF786464 JZB786456:JZB786464 KIX786456:KIX786464 KST786456:KST786464 LCP786456:LCP786464 LML786456:LML786464 LWH786456:LWH786464 MGD786456:MGD786464 MPZ786456:MPZ786464 MZV786456:MZV786464 NJR786456:NJR786464 NTN786456:NTN786464 ODJ786456:ODJ786464 ONF786456:ONF786464 OXB786456:OXB786464 PGX786456:PGX786464 PQT786456:PQT786464 QAP786456:QAP786464 QKL786456:QKL786464 QUH786456:QUH786464 RED786456:RED786464 RNZ786456:RNZ786464 RXV786456:RXV786464 SHR786456:SHR786464 SRN786456:SRN786464 TBJ786456:TBJ786464 TLF786456:TLF786464 TVB786456:TVB786464 UEX786456:UEX786464 UOT786456:UOT786464 UYP786456:UYP786464 VIL786456:VIL786464 VSH786456:VSH786464 WCD786456:WCD786464 WLZ786456:WLZ786464 WVV786456:WVV786464 N851992:N852000 JJ851992:JJ852000 TF851992:TF852000 ADB851992:ADB852000 AMX851992:AMX852000 AWT851992:AWT852000 BGP851992:BGP852000 BQL851992:BQL852000 CAH851992:CAH852000 CKD851992:CKD852000 CTZ851992:CTZ852000 DDV851992:DDV852000 DNR851992:DNR852000 DXN851992:DXN852000 EHJ851992:EHJ852000 ERF851992:ERF852000 FBB851992:FBB852000 FKX851992:FKX852000 FUT851992:FUT852000 GEP851992:GEP852000 GOL851992:GOL852000 GYH851992:GYH852000 HID851992:HID852000 HRZ851992:HRZ852000 IBV851992:IBV852000 ILR851992:ILR852000 IVN851992:IVN852000 JFJ851992:JFJ852000 JPF851992:JPF852000 JZB851992:JZB852000 KIX851992:KIX852000 KST851992:KST852000 LCP851992:LCP852000 LML851992:LML852000 LWH851992:LWH852000 MGD851992:MGD852000 MPZ851992:MPZ852000 MZV851992:MZV852000 NJR851992:NJR852000 NTN851992:NTN852000 ODJ851992:ODJ852000 ONF851992:ONF852000 OXB851992:OXB852000 PGX851992:PGX852000 PQT851992:PQT852000 QAP851992:QAP852000 QKL851992:QKL852000 QUH851992:QUH852000 RED851992:RED852000 RNZ851992:RNZ852000 RXV851992:RXV852000 SHR851992:SHR852000 SRN851992:SRN852000 TBJ851992:TBJ852000 TLF851992:TLF852000 TVB851992:TVB852000 UEX851992:UEX852000 UOT851992:UOT852000 UYP851992:UYP852000 VIL851992:VIL852000 VSH851992:VSH852000 WCD851992:WCD852000 WLZ851992:WLZ852000 WVV851992:WVV852000 N917528:N917536 JJ917528:JJ917536 TF917528:TF917536 ADB917528:ADB917536 AMX917528:AMX917536 AWT917528:AWT917536 BGP917528:BGP917536 BQL917528:BQL917536 CAH917528:CAH917536 CKD917528:CKD917536 CTZ917528:CTZ917536 DDV917528:DDV917536 DNR917528:DNR917536 DXN917528:DXN917536 EHJ917528:EHJ917536 ERF917528:ERF917536 FBB917528:FBB917536 FKX917528:FKX917536 FUT917528:FUT917536 GEP917528:GEP917536 GOL917528:GOL917536 GYH917528:GYH917536 HID917528:HID917536 HRZ917528:HRZ917536 IBV917528:IBV917536 ILR917528:ILR917536 IVN917528:IVN917536 JFJ917528:JFJ917536 JPF917528:JPF917536 JZB917528:JZB917536 KIX917528:KIX917536 KST917528:KST917536 LCP917528:LCP917536 LML917528:LML917536 LWH917528:LWH917536 MGD917528:MGD917536 MPZ917528:MPZ917536 MZV917528:MZV917536 NJR917528:NJR917536 NTN917528:NTN917536 ODJ917528:ODJ917536 ONF917528:ONF917536 OXB917528:OXB917536 PGX917528:PGX917536 PQT917528:PQT917536 QAP917528:QAP917536 QKL917528:QKL917536 QUH917528:QUH917536 RED917528:RED917536 RNZ917528:RNZ917536 RXV917528:RXV917536 SHR917528:SHR917536 SRN917528:SRN917536 TBJ917528:TBJ917536 TLF917528:TLF917536 TVB917528:TVB917536 UEX917528:UEX917536 UOT917528:UOT917536 UYP917528:UYP917536 VIL917528:VIL917536 VSH917528:VSH917536 WCD917528:WCD917536 WLZ917528:WLZ917536 WVV917528:WVV917536 N983064:N983072 JJ983064:JJ983072 TF983064:TF983072 ADB983064:ADB983072 AMX983064:AMX983072 AWT983064:AWT983072 BGP983064:BGP983072 BQL983064:BQL983072 CAH983064:CAH983072 CKD983064:CKD983072 CTZ983064:CTZ983072 DDV983064:DDV983072 DNR983064:DNR983072 DXN983064:DXN983072 EHJ983064:EHJ983072 ERF983064:ERF983072 FBB983064:FBB983072 FKX983064:FKX983072 FUT983064:FUT983072 GEP983064:GEP983072 GOL983064:GOL983072 GYH983064:GYH983072 HID983064:HID983072 HRZ983064:HRZ983072 IBV983064:IBV983072 ILR983064:ILR983072 IVN983064:IVN983072 JFJ983064:JFJ983072 JPF983064:JPF983072 JZB983064:JZB983072 KIX983064:KIX983072 KST983064:KST983072 LCP983064:LCP983072 LML983064:LML983072 LWH983064:LWH983072 MGD983064:MGD983072 MPZ983064:MPZ983072 MZV983064:MZV983072 NJR983064:NJR983072 NTN983064:NTN983072 ODJ983064:ODJ983072 ONF983064:ONF983072 OXB983064:OXB983072 PGX983064:PGX983072 PQT983064:PQT983072 QAP983064:QAP983072 QKL983064:QKL983072 QUH983064:QUH983072 RED983064:RED983072 RNZ983064:RNZ983072 RXV983064:RXV983072 SHR983064:SHR983072 SRN983064:SRN983072 TBJ983064:TBJ983072 TLF983064:TLF983072 TVB983064:TVB983072 UEX983064:UEX983072 UOT983064:UOT983072 UYP983064:UYP983072 VIL983064:VIL983072 VSH983064:VSH983072 WCD983064:WCD983072 WLZ983064:WLZ983072 WVV983064:WVV983072 N31:N35 JJ31:JJ35 TF31:TF35 ADB31:ADB35 AMX31:AMX35 AWT31:AWT35 BGP31:BGP35 BQL31:BQL35 CAH31:CAH35 CKD31:CKD35 CTZ31:CTZ35 DDV31:DDV35 DNR31:DNR35 DXN31:DXN35 EHJ31:EHJ35 ERF31:ERF35 FBB31:FBB35 FKX31:FKX35 FUT31:FUT35 GEP31:GEP35 GOL31:GOL35 GYH31:GYH35 HID31:HID35 HRZ31:HRZ35 IBV31:IBV35 ILR31:ILR35 IVN31:IVN35 JFJ31:JFJ35 JPF31:JPF35 JZB31:JZB35 KIX31:KIX35 KST31:KST35 LCP31:LCP35 LML31:LML35 LWH31:LWH35 MGD31:MGD35 MPZ31:MPZ35 MZV31:MZV35 NJR31:NJR35 NTN31:NTN35 ODJ31:ODJ35 ONF31:ONF35 OXB31:OXB35 PGX31:PGX35 PQT31:PQT35 QAP31:QAP35 QKL31:QKL35 QUH31:QUH35 RED31:RED35 RNZ31:RNZ35 RXV31:RXV35 SHR31:SHR35 SRN31:SRN35 TBJ31:TBJ35 TLF31:TLF35 TVB31:TVB35 UEX31:UEX35 UOT31:UOT35 UYP31:UYP35 VIL31:VIL35 VSH31:VSH35 WCD31:WCD35 WLZ31:WLZ35 WVV31:WVV35 N65570:N65574 JJ65570:JJ65574 TF65570:TF65574 ADB65570:ADB65574 AMX65570:AMX65574 AWT65570:AWT65574 BGP65570:BGP65574 BQL65570:BQL65574 CAH65570:CAH65574 CKD65570:CKD65574 CTZ65570:CTZ65574 DDV65570:DDV65574 DNR65570:DNR65574 DXN65570:DXN65574 EHJ65570:EHJ65574 ERF65570:ERF65574 FBB65570:FBB65574 FKX65570:FKX65574 FUT65570:FUT65574 GEP65570:GEP65574 GOL65570:GOL65574 GYH65570:GYH65574 HID65570:HID65574 HRZ65570:HRZ65574 IBV65570:IBV65574 ILR65570:ILR65574 IVN65570:IVN65574 JFJ65570:JFJ65574 JPF65570:JPF65574 JZB65570:JZB65574 KIX65570:KIX65574 KST65570:KST65574 LCP65570:LCP65574 LML65570:LML65574 LWH65570:LWH65574 MGD65570:MGD65574 MPZ65570:MPZ65574 MZV65570:MZV65574 NJR65570:NJR65574 NTN65570:NTN65574 ODJ65570:ODJ65574 ONF65570:ONF65574 OXB65570:OXB65574 PGX65570:PGX65574 PQT65570:PQT65574 QAP65570:QAP65574 QKL65570:QKL65574 QUH65570:QUH65574 RED65570:RED65574 RNZ65570:RNZ65574 RXV65570:RXV65574 SHR65570:SHR65574 SRN65570:SRN65574 TBJ65570:TBJ65574 TLF65570:TLF65574 TVB65570:TVB65574 UEX65570:UEX65574 UOT65570:UOT65574 UYP65570:UYP65574 VIL65570:VIL65574 VSH65570:VSH65574 WCD65570:WCD65574 WLZ65570:WLZ65574 WVV65570:WVV65574 N131106:N131110 JJ131106:JJ131110 TF131106:TF131110 ADB131106:ADB131110 AMX131106:AMX131110 AWT131106:AWT131110 BGP131106:BGP131110 BQL131106:BQL131110 CAH131106:CAH131110 CKD131106:CKD131110 CTZ131106:CTZ131110 DDV131106:DDV131110 DNR131106:DNR131110 DXN131106:DXN131110 EHJ131106:EHJ131110 ERF131106:ERF131110 FBB131106:FBB131110 FKX131106:FKX131110 FUT131106:FUT131110 GEP131106:GEP131110 GOL131106:GOL131110 GYH131106:GYH131110 HID131106:HID131110 HRZ131106:HRZ131110 IBV131106:IBV131110 ILR131106:ILR131110 IVN131106:IVN131110 JFJ131106:JFJ131110 JPF131106:JPF131110 JZB131106:JZB131110 KIX131106:KIX131110 KST131106:KST131110 LCP131106:LCP131110 LML131106:LML131110 LWH131106:LWH131110 MGD131106:MGD131110 MPZ131106:MPZ131110 MZV131106:MZV131110 NJR131106:NJR131110 NTN131106:NTN131110 ODJ131106:ODJ131110 ONF131106:ONF131110 OXB131106:OXB131110 PGX131106:PGX131110 PQT131106:PQT131110 QAP131106:QAP131110 QKL131106:QKL131110 QUH131106:QUH131110 RED131106:RED131110 RNZ131106:RNZ131110 RXV131106:RXV131110 SHR131106:SHR131110 SRN131106:SRN131110 TBJ131106:TBJ131110 TLF131106:TLF131110 TVB131106:TVB131110 UEX131106:UEX131110 UOT131106:UOT131110 UYP131106:UYP131110 VIL131106:VIL131110 VSH131106:VSH131110 WCD131106:WCD131110 WLZ131106:WLZ131110 WVV131106:WVV131110 N196642:N196646 JJ196642:JJ196646 TF196642:TF196646 ADB196642:ADB196646 AMX196642:AMX196646 AWT196642:AWT196646 BGP196642:BGP196646 BQL196642:BQL196646 CAH196642:CAH196646 CKD196642:CKD196646 CTZ196642:CTZ196646 DDV196642:DDV196646 DNR196642:DNR196646 DXN196642:DXN196646 EHJ196642:EHJ196646 ERF196642:ERF196646 FBB196642:FBB196646 FKX196642:FKX196646 FUT196642:FUT196646 GEP196642:GEP196646 GOL196642:GOL196646 GYH196642:GYH196646 HID196642:HID196646 HRZ196642:HRZ196646 IBV196642:IBV196646 ILR196642:ILR196646 IVN196642:IVN196646 JFJ196642:JFJ196646 JPF196642:JPF196646 JZB196642:JZB196646 KIX196642:KIX196646 KST196642:KST196646 LCP196642:LCP196646 LML196642:LML196646 LWH196642:LWH196646 MGD196642:MGD196646 MPZ196642:MPZ196646 MZV196642:MZV196646 NJR196642:NJR196646 NTN196642:NTN196646 ODJ196642:ODJ196646 ONF196642:ONF196646 OXB196642:OXB196646 PGX196642:PGX196646 PQT196642:PQT196646 QAP196642:QAP196646 QKL196642:QKL196646 QUH196642:QUH196646 RED196642:RED196646 RNZ196642:RNZ196646 RXV196642:RXV196646 SHR196642:SHR196646 SRN196642:SRN196646 TBJ196642:TBJ196646 TLF196642:TLF196646 TVB196642:TVB196646 UEX196642:UEX196646 UOT196642:UOT196646 UYP196642:UYP196646 VIL196642:VIL196646 VSH196642:VSH196646 WCD196642:WCD196646 WLZ196642:WLZ196646 WVV196642:WVV196646 N262178:N262182 JJ262178:JJ262182 TF262178:TF262182 ADB262178:ADB262182 AMX262178:AMX262182 AWT262178:AWT262182 BGP262178:BGP262182 BQL262178:BQL262182 CAH262178:CAH262182 CKD262178:CKD262182 CTZ262178:CTZ262182 DDV262178:DDV262182 DNR262178:DNR262182 DXN262178:DXN262182 EHJ262178:EHJ262182 ERF262178:ERF262182 FBB262178:FBB262182 FKX262178:FKX262182 FUT262178:FUT262182 GEP262178:GEP262182 GOL262178:GOL262182 GYH262178:GYH262182 HID262178:HID262182 HRZ262178:HRZ262182 IBV262178:IBV262182 ILR262178:ILR262182 IVN262178:IVN262182 JFJ262178:JFJ262182 JPF262178:JPF262182 JZB262178:JZB262182 KIX262178:KIX262182 KST262178:KST262182 LCP262178:LCP262182 LML262178:LML262182 LWH262178:LWH262182 MGD262178:MGD262182 MPZ262178:MPZ262182 MZV262178:MZV262182 NJR262178:NJR262182 NTN262178:NTN262182 ODJ262178:ODJ262182 ONF262178:ONF262182 OXB262178:OXB262182 PGX262178:PGX262182 PQT262178:PQT262182 QAP262178:QAP262182 QKL262178:QKL262182 QUH262178:QUH262182 RED262178:RED262182 RNZ262178:RNZ262182 RXV262178:RXV262182 SHR262178:SHR262182 SRN262178:SRN262182 TBJ262178:TBJ262182 TLF262178:TLF262182 TVB262178:TVB262182 UEX262178:UEX262182 UOT262178:UOT262182 UYP262178:UYP262182 VIL262178:VIL262182 VSH262178:VSH262182 WCD262178:WCD262182 WLZ262178:WLZ262182 WVV262178:WVV262182 N327714:N327718 JJ327714:JJ327718 TF327714:TF327718 ADB327714:ADB327718 AMX327714:AMX327718 AWT327714:AWT327718 BGP327714:BGP327718 BQL327714:BQL327718 CAH327714:CAH327718 CKD327714:CKD327718 CTZ327714:CTZ327718 DDV327714:DDV327718 DNR327714:DNR327718 DXN327714:DXN327718 EHJ327714:EHJ327718 ERF327714:ERF327718 FBB327714:FBB327718 FKX327714:FKX327718 FUT327714:FUT327718 GEP327714:GEP327718 GOL327714:GOL327718 GYH327714:GYH327718 HID327714:HID327718 HRZ327714:HRZ327718 IBV327714:IBV327718 ILR327714:ILR327718 IVN327714:IVN327718 JFJ327714:JFJ327718 JPF327714:JPF327718 JZB327714:JZB327718 KIX327714:KIX327718 KST327714:KST327718 LCP327714:LCP327718 LML327714:LML327718 LWH327714:LWH327718 MGD327714:MGD327718 MPZ327714:MPZ327718 MZV327714:MZV327718 NJR327714:NJR327718 NTN327714:NTN327718 ODJ327714:ODJ327718 ONF327714:ONF327718 OXB327714:OXB327718 PGX327714:PGX327718 PQT327714:PQT327718 QAP327714:QAP327718 QKL327714:QKL327718 QUH327714:QUH327718 RED327714:RED327718 RNZ327714:RNZ327718 RXV327714:RXV327718 SHR327714:SHR327718 SRN327714:SRN327718 TBJ327714:TBJ327718 TLF327714:TLF327718 TVB327714:TVB327718 UEX327714:UEX327718 UOT327714:UOT327718 UYP327714:UYP327718 VIL327714:VIL327718 VSH327714:VSH327718 WCD327714:WCD327718 WLZ327714:WLZ327718 WVV327714:WVV327718 N393250:N393254 JJ393250:JJ393254 TF393250:TF393254 ADB393250:ADB393254 AMX393250:AMX393254 AWT393250:AWT393254 BGP393250:BGP393254 BQL393250:BQL393254 CAH393250:CAH393254 CKD393250:CKD393254 CTZ393250:CTZ393254 DDV393250:DDV393254 DNR393250:DNR393254 DXN393250:DXN393254 EHJ393250:EHJ393254 ERF393250:ERF393254 FBB393250:FBB393254 FKX393250:FKX393254 FUT393250:FUT393254 GEP393250:GEP393254 GOL393250:GOL393254 GYH393250:GYH393254 HID393250:HID393254 HRZ393250:HRZ393254 IBV393250:IBV393254 ILR393250:ILR393254 IVN393250:IVN393254 JFJ393250:JFJ393254 JPF393250:JPF393254 JZB393250:JZB393254 KIX393250:KIX393254 KST393250:KST393254 LCP393250:LCP393254 LML393250:LML393254 LWH393250:LWH393254 MGD393250:MGD393254 MPZ393250:MPZ393254 MZV393250:MZV393254 NJR393250:NJR393254 NTN393250:NTN393254 ODJ393250:ODJ393254 ONF393250:ONF393254 OXB393250:OXB393254 PGX393250:PGX393254 PQT393250:PQT393254 QAP393250:QAP393254 QKL393250:QKL393254 QUH393250:QUH393254 RED393250:RED393254 RNZ393250:RNZ393254 RXV393250:RXV393254 SHR393250:SHR393254 SRN393250:SRN393254 TBJ393250:TBJ393254 TLF393250:TLF393254 TVB393250:TVB393254 UEX393250:UEX393254 UOT393250:UOT393254 UYP393250:UYP393254 VIL393250:VIL393254 VSH393250:VSH393254 WCD393250:WCD393254 WLZ393250:WLZ393254 WVV393250:WVV393254 N458786:N458790 JJ458786:JJ458790 TF458786:TF458790 ADB458786:ADB458790 AMX458786:AMX458790 AWT458786:AWT458790 BGP458786:BGP458790 BQL458786:BQL458790 CAH458786:CAH458790 CKD458786:CKD458790 CTZ458786:CTZ458790 DDV458786:DDV458790 DNR458786:DNR458790 DXN458786:DXN458790 EHJ458786:EHJ458790 ERF458786:ERF458790 FBB458786:FBB458790 FKX458786:FKX458790 FUT458786:FUT458790 GEP458786:GEP458790 GOL458786:GOL458790 GYH458786:GYH458790 HID458786:HID458790 HRZ458786:HRZ458790 IBV458786:IBV458790 ILR458786:ILR458790 IVN458786:IVN458790 JFJ458786:JFJ458790 JPF458786:JPF458790 JZB458786:JZB458790 KIX458786:KIX458790 KST458786:KST458790 LCP458786:LCP458790 LML458786:LML458790 LWH458786:LWH458790 MGD458786:MGD458790 MPZ458786:MPZ458790 MZV458786:MZV458790 NJR458786:NJR458790 NTN458786:NTN458790 ODJ458786:ODJ458790 ONF458786:ONF458790 OXB458786:OXB458790 PGX458786:PGX458790 PQT458786:PQT458790 QAP458786:QAP458790 QKL458786:QKL458790 QUH458786:QUH458790 RED458786:RED458790 RNZ458786:RNZ458790 RXV458786:RXV458790 SHR458786:SHR458790 SRN458786:SRN458790 TBJ458786:TBJ458790 TLF458786:TLF458790 TVB458786:TVB458790 UEX458786:UEX458790 UOT458786:UOT458790 UYP458786:UYP458790 VIL458786:VIL458790 VSH458786:VSH458790 WCD458786:WCD458790 WLZ458786:WLZ458790 WVV458786:WVV458790 N524322:N524326 JJ524322:JJ524326 TF524322:TF524326 ADB524322:ADB524326 AMX524322:AMX524326 AWT524322:AWT524326 BGP524322:BGP524326 BQL524322:BQL524326 CAH524322:CAH524326 CKD524322:CKD524326 CTZ524322:CTZ524326 DDV524322:DDV524326 DNR524322:DNR524326 DXN524322:DXN524326 EHJ524322:EHJ524326 ERF524322:ERF524326 FBB524322:FBB524326 FKX524322:FKX524326 FUT524322:FUT524326 GEP524322:GEP524326 GOL524322:GOL524326 GYH524322:GYH524326 HID524322:HID524326 HRZ524322:HRZ524326 IBV524322:IBV524326 ILR524322:ILR524326 IVN524322:IVN524326 JFJ524322:JFJ524326 JPF524322:JPF524326 JZB524322:JZB524326 KIX524322:KIX524326 KST524322:KST524326 LCP524322:LCP524326 LML524322:LML524326 LWH524322:LWH524326 MGD524322:MGD524326 MPZ524322:MPZ524326 MZV524322:MZV524326 NJR524322:NJR524326 NTN524322:NTN524326 ODJ524322:ODJ524326 ONF524322:ONF524326 OXB524322:OXB524326 PGX524322:PGX524326 PQT524322:PQT524326 QAP524322:QAP524326 QKL524322:QKL524326 QUH524322:QUH524326 RED524322:RED524326 RNZ524322:RNZ524326 RXV524322:RXV524326 SHR524322:SHR524326 SRN524322:SRN524326 TBJ524322:TBJ524326 TLF524322:TLF524326 TVB524322:TVB524326 UEX524322:UEX524326 UOT524322:UOT524326 UYP524322:UYP524326 VIL524322:VIL524326 VSH524322:VSH524326 WCD524322:WCD524326 WLZ524322:WLZ524326 WVV524322:WVV524326 N589858:N589862 JJ589858:JJ589862 TF589858:TF589862 ADB589858:ADB589862 AMX589858:AMX589862 AWT589858:AWT589862 BGP589858:BGP589862 BQL589858:BQL589862 CAH589858:CAH589862 CKD589858:CKD589862 CTZ589858:CTZ589862 DDV589858:DDV589862 DNR589858:DNR589862 DXN589858:DXN589862 EHJ589858:EHJ589862 ERF589858:ERF589862 FBB589858:FBB589862 FKX589858:FKX589862 FUT589858:FUT589862 GEP589858:GEP589862 GOL589858:GOL589862 GYH589858:GYH589862 HID589858:HID589862 HRZ589858:HRZ589862 IBV589858:IBV589862 ILR589858:ILR589862 IVN589858:IVN589862 JFJ589858:JFJ589862 JPF589858:JPF589862 JZB589858:JZB589862 KIX589858:KIX589862 KST589858:KST589862 LCP589858:LCP589862 LML589858:LML589862 LWH589858:LWH589862 MGD589858:MGD589862 MPZ589858:MPZ589862 MZV589858:MZV589862 NJR589858:NJR589862 NTN589858:NTN589862 ODJ589858:ODJ589862 ONF589858:ONF589862 OXB589858:OXB589862 PGX589858:PGX589862 PQT589858:PQT589862 QAP589858:QAP589862 QKL589858:QKL589862 QUH589858:QUH589862 RED589858:RED589862 RNZ589858:RNZ589862 RXV589858:RXV589862 SHR589858:SHR589862 SRN589858:SRN589862 TBJ589858:TBJ589862 TLF589858:TLF589862 TVB589858:TVB589862 UEX589858:UEX589862 UOT589858:UOT589862 UYP589858:UYP589862 VIL589858:VIL589862 VSH589858:VSH589862 WCD589858:WCD589862 WLZ589858:WLZ589862 WVV589858:WVV589862 N655394:N655398 JJ655394:JJ655398 TF655394:TF655398 ADB655394:ADB655398 AMX655394:AMX655398 AWT655394:AWT655398 BGP655394:BGP655398 BQL655394:BQL655398 CAH655394:CAH655398 CKD655394:CKD655398 CTZ655394:CTZ655398 DDV655394:DDV655398 DNR655394:DNR655398 DXN655394:DXN655398 EHJ655394:EHJ655398 ERF655394:ERF655398 FBB655394:FBB655398 FKX655394:FKX655398 FUT655394:FUT655398 GEP655394:GEP655398 GOL655394:GOL655398 GYH655394:GYH655398 HID655394:HID655398 HRZ655394:HRZ655398 IBV655394:IBV655398 ILR655394:ILR655398 IVN655394:IVN655398 JFJ655394:JFJ655398 JPF655394:JPF655398 JZB655394:JZB655398 KIX655394:KIX655398 KST655394:KST655398 LCP655394:LCP655398 LML655394:LML655398 LWH655394:LWH655398 MGD655394:MGD655398 MPZ655394:MPZ655398 MZV655394:MZV655398 NJR655394:NJR655398 NTN655394:NTN655398 ODJ655394:ODJ655398 ONF655394:ONF655398 OXB655394:OXB655398 PGX655394:PGX655398 PQT655394:PQT655398 QAP655394:QAP655398 QKL655394:QKL655398 QUH655394:QUH655398 RED655394:RED655398 RNZ655394:RNZ655398 RXV655394:RXV655398 SHR655394:SHR655398 SRN655394:SRN655398 TBJ655394:TBJ655398 TLF655394:TLF655398 TVB655394:TVB655398 UEX655394:UEX655398 UOT655394:UOT655398 UYP655394:UYP655398 VIL655394:VIL655398 VSH655394:VSH655398 WCD655394:WCD655398 WLZ655394:WLZ655398 WVV655394:WVV655398 N720930:N720934 JJ720930:JJ720934 TF720930:TF720934 ADB720930:ADB720934 AMX720930:AMX720934 AWT720930:AWT720934 BGP720930:BGP720934 BQL720930:BQL720934 CAH720930:CAH720934 CKD720930:CKD720934 CTZ720930:CTZ720934 DDV720930:DDV720934 DNR720930:DNR720934 DXN720930:DXN720934 EHJ720930:EHJ720934 ERF720930:ERF720934 FBB720930:FBB720934 FKX720930:FKX720934 FUT720930:FUT720934 GEP720930:GEP720934 GOL720930:GOL720934 GYH720930:GYH720934 HID720930:HID720934 HRZ720930:HRZ720934 IBV720930:IBV720934 ILR720930:ILR720934 IVN720930:IVN720934 JFJ720930:JFJ720934 JPF720930:JPF720934 JZB720930:JZB720934 KIX720930:KIX720934 KST720930:KST720934 LCP720930:LCP720934 LML720930:LML720934 LWH720930:LWH720934 MGD720930:MGD720934 MPZ720930:MPZ720934 MZV720930:MZV720934 NJR720930:NJR720934 NTN720930:NTN720934 ODJ720930:ODJ720934 ONF720930:ONF720934 OXB720930:OXB720934 PGX720930:PGX720934 PQT720930:PQT720934 QAP720930:QAP720934 QKL720930:QKL720934 QUH720930:QUH720934 RED720930:RED720934 RNZ720930:RNZ720934 RXV720930:RXV720934 SHR720930:SHR720934 SRN720930:SRN720934 TBJ720930:TBJ720934 TLF720930:TLF720934 TVB720930:TVB720934 UEX720930:UEX720934 UOT720930:UOT720934 UYP720930:UYP720934 VIL720930:VIL720934 VSH720930:VSH720934 WCD720930:WCD720934 WLZ720930:WLZ720934 WVV720930:WVV720934 N786466:N786470 JJ786466:JJ786470 TF786466:TF786470 ADB786466:ADB786470 AMX786466:AMX786470 AWT786466:AWT786470 BGP786466:BGP786470 BQL786466:BQL786470 CAH786466:CAH786470 CKD786466:CKD786470 CTZ786466:CTZ786470 DDV786466:DDV786470 DNR786466:DNR786470 DXN786466:DXN786470 EHJ786466:EHJ786470 ERF786466:ERF786470 FBB786466:FBB786470 FKX786466:FKX786470 FUT786466:FUT786470 GEP786466:GEP786470 GOL786466:GOL786470 GYH786466:GYH786470 HID786466:HID786470 HRZ786466:HRZ786470 IBV786466:IBV786470 ILR786466:ILR786470 IVN786466:IVN786470 JFJ786466:JFJ786470 JPF786466:JPF786470 JZB786466:JZB786470 KIX786466:KIX786470 KST786466:KST786470 LCP786466:LCP786470 LML786466:LML786470 LWH786466:LWH786470 MGD786466:MGD786470 MPZ786466:MPZ786470 MZV786466:MZV786470 NJR786466:NJR786470 NTN786466:NTN786470 ODJ786466:ODJ786470 ONF786466:ONF786470 OXB786466:OXB786470 PGX786466:PGX786470 PQT786466:PQT786470 QAP786466:QAP786470 QKL786466:QKL786470 QUH786466:QUH786470 RED786466:RED786470 RNZ786466:RNZ786470 RXV786466:RXV786470 SHR786466:SHR786470 SRN786466:SRN786470 TBJ786466:TBJ786470 TLF786466:TLF786470 TVB786466:TVB786470 UEX786466:UEX786470 UOT786466:UOT786470 UYP786466:UYP786470 VIL786466:VIL786470 VSH786466:VSH786470 WCD786466:WCD786470 WLZ786466:WLZ786470 WVV786466:WVV786470 N852002:N852006 JJ852002:JJ852006 TF852002:TF852006 ADB852002:ADB852006 AMX852002:AMX852006 AWT852002:AWT852006 BGP852002:BGP852006 BQL852002:BQL852006 CAH852002:CAH852006 CKD852002:CKD852006 CTZ852002:CTZ852006 DDV852002:DDV852006 DNR852002:DNR852006 DXN852002:DXN852006 EHJ852002:EHJ852006 ERF852002:ERF852006 FBB852002:FBB852006 FKX852002:FKX852006 FUT852002:FUT852006 GEP852002:GEP852006 GOL852002:GOL852006 GYH852002:GYH852006 HID852002:HID852006 HRZ852002:HRZ852006 IBV852002:IBV852006 ILR852002:ILR852006 IVN852002:IVN852006 JFJ852002:JFJ852006 JPF852002:JPF852006 JZB852002:JZB852006 KIX852002:KIX852006 KST852002:KST852006 LCP852002:LCP852006 LML852002:LML852006 LWH852002:LWH852006 MGD852002:MGD852006 MPZ852002:MPZ852006 MZV852002:MZV852006 NJR852002:NJR852006 NTN852002:NTN852006 ODJ852002:ODJ852006 ONF852002:ONF852006 OXB852002:OXB852006 PGX852002:PGX852006 PQT852002:PQT852006 QAP852002:QAP852006 QKL852002:QKL852006 QUH852002:QUH852006 RED852002:RED852006 RNZ852002:RNZ852006 RXV852002:RXV852006 SHR852002:SHR852006 SRN852002:SRN852006 TBJ852002:TBJ852006 TLF852002:TLF852006 TVB852002:TVB852006 UEX852002:UEX852006 UOT852002:UOT852006 UYP852002:UYP852006 VIL852002:VIL852006 VSH852002:VSH852006 WCD852002:WCD852006 WLZ852002:WLZ852006 WVV852002:WVV852006 N917538:N917542 JJ917538:JJ917542 TF917538:TF917542 ADB917538:ADB917542 AMX917538:AMX917542 AWT917538:AWT917542 BGP917538:BGP917542 BQL917538:BQL917542 CAH917538:CAH917542 CKD917538:CKD917542 CTZ917538:CTZ917542 DDV917538:DDV917542 DNR917538:DNR917542 DXN917538:DXN917542 EHJ917538:EHJ917542 ERF917538:ERF917542 FBB917538:FBB917542 FKX917538:FKX917542 FUT917538:FUT917542 GEP917538:GEP917542 GOL917538:GOL917542 GYH917538:GYH917542 HID917538:HID917542 HRZ917538:HRZ917542 IBV917538:IBV917542 ILR917538:ILR917542 IVN917538:IVN917542 JFJ917538:JFJ917542 JPF917538:JPF917542 JZB917538:JZB917542 KIX917538:KIX917542 KST917538:KST917542 LCP917538:LCP917542 LML917538:LML917542 LWH917538:LWH917542 MGD917538:MGD917542 MPZ917538:MPZ917542 MZV917538:MZV917542 NJR917538:NJR917542 NTN917538:NTN917542 ODJ917538:ODJ917542 ONF917538:ONF917542 OXB917538:OXB917542 PGX917538:PGX917542 PQT917538:PQT917542 QAP917538:QAP917542 QKL917538:QKL917542 QUH917538:QUH917542 RED917538:RED917542 RNZ917538:RNZ917542 RXV917538:RXV917542 SHR917538:SHR917542 SRN917538:SRN917542 TBJ917538:TBJ917542 TLF917538:TLF917542 TVB917538:TVB917542 UEX917538:UEX917542 UOT917538:UOT917542 UYP917538:UYP917542 VIL917538:VIL917542 VSH917538:VSH917542 WCD917538:WCD917542 WLZ917538:WLZ917542 WVV917538:WVV917542 N983074:N983078 JJ983074:JJ983078 TF983074:TF983078 ADB983074:ADB983078 AMX983074:AMX983078 AWT983074:AWT983078 BGP983074:BGP983078 BQL983074:BQL983078 CAH983074:CAH983078 CKD983074:CKD983078 CTZ983074:CTZ983078 DDV983074:DDV983078 DNR983074:DNR983078 DXN983074:DXN983078 EHJ983074:EHJ983078 ERF983074:ERF983078 FBB983074:FBB983078 FKX983074:FKX983078 FUT983074:FUT983078 GEP983074:GEP983078 GOL983074:GOL983078 GYH983074:GYH983078 HID983074:HID983078 HRZ983074:HRZ983078 IBV983074:IBV983078 ILR983074:ILR983078 IVN983074:IVN983078 JFJ983074:JFJ983078 JPF983074:JPF983078 JZB983074:JZB983078 KIX983074:KIX983078 KST983074:KST983078 LCP983074:LCP983078 LML983074:LML983078 LWH983074:LWH983078 MGD983074:MGD983078 MPZ983074:MPZ983078 MZV983074:MZV983078 NJR983074:NJR983078 NTN983074:NTN983078 ODJ983074:ODJ983078 ONF983074:ONF983078 OXB983074:OXB983078 PGX983074:PGX983078 PQT983074:PQT983078 QAP983074:QAP983078 QKL983074:QKL983078 QUH983074:QUH983078 RED983074:RED983078 RNZ983074:RNZ983078 RXV983074:RXV983078 SHR983074:SHR983078 SRN983074:SRN983078 TBJ983074:TBJ983078 TLF983074:TLF983078 TVB983074:TVB983078 UEX983074:UEX983078 UOT983074:UOT983078 UYP983074:UYP983078 VIL983074:VIL983078 VSH983074:VSH983078 WCD983074:WCD983078 WLZ983074:WLZ983078 WVV983074:WVV983078">
      <formula1>PF</formula1>
    </dataValidation>
    <dataValidation type="list" allowBlank="1" showInputMessage="1" showErrorMessage="1" sqref="N45:N57 JJ45:JJ57 TF45:TF57 ADB45:ADB57 AMX45:AMX57 AWT45:AWT57 BGP45:BGP57 BQL45:BQL57 CAH45:CAH57 CKD45:CKD57 CTZ45:CTZ57 DDV45:DDV57 DNR45:DNR57 DXN45:DXN57 EHJ45:EHJ57 ERF45:ERF57 FBB45:FBB57 FKX45:FKX57 FUT45:FUT57 GEP45:GEP57 GOL45:GOL57 GYH45:GYH57 HID45:HID57 HRZ45:HRZ57 IBV45:IBV57 ILR45:ILR57 IVN45:IVN57 JFJ45:JFJ57 JPF45:JPF57 JZB45:JZB57 KIX45:KIX57 KST45:KST57 LCP45:LCP57 LML45:LML57 LWH45:LWH57 MGD45:MGD57 MPZ45:MPZ57 MZV45:MZV57 NJR45:NJR57 NTN45:NTN57 ODJ45:ODJ57 ONF45:ONF57 OXB45:OXB57 PGX45:PGX57 PQT45:PQT57 QAP45:QAP57 QKL45:QKL57 QUH45:QUH57 RED45:RED57 RNZ45:RNZ57 RXV45:RXV57 SHR45:SHR57 SRN45:SRN57 TBJ45:TBJ57 TLF45:TLF57 TVB45:TVB57 UEX45:UEX57 UOT45:UOT57 UYP45:UYP57 VIL45:VIL57 VSH45:VSH57 WCD45:WCD57 WLZ45:WLZ57 WVV45:WVV57 N65581:N65593 JJ65581:JJ65593 TF65581:TF65593 ADB65581:ADB65593 AMX65581:AMX65593 AWT65581:AWT65593 BGP65581:BGP65593 BQL65581:BQL65593 CAH65581:CAH65593 CKD65581:CKD65593 CTZ65581:CTZ65593 DDV65581:DDV65593 DNR65581:DNR65593 DXN65581:DXN65593 EHJ65581:EHJ65593 ERF65581:ERF65593 FBB65581:FBB65593 FKX65581:FKX65593 FUT65581:FUT65593 GEP65581:GEP65593 GOL65581:GOL65593 GYH65581:GYH65593 HID65581:HID65593 HRZ65581:HRZ65593 IBV65581:IBV65593 ILR65581:ILR65593 IVN65581:IVN65593 JFJ65581:JFJ65593 JPF65581:JPF65593 JZB65581:JZB65593 KIX65581:KIX65593 KST65581:KST65593 LCP65581:LCP65593 LML65581:LML65593 LWH65581:LWH65593 MGD65581:MGD65593 MPZ65581:MPZ65593 MZV65581:MZV65593 NJR65581:NJR65593 NTN65581:NTN65593 ODJ65581:ODJ65593 ONF65581:ONF65593 OXB65581:OXB65593 PGX65581:PGX65593 PQT65581:PQT65593 QAP65581:QAP65593 QKL65581:QKL65593 QUH65581:QUH65593 RED65581:RED65593 RNZ65581:RNZ65593 RXV65581:RXV65593 SHR65581:SHR65593 SRN65581:SRN65593 TBJ65581:TBJ65593 TLF65581:TLF65593 TVB65581:TVB65593 UEX65581:UEX65593 UOT65581:UOT65593 UYP65581:UYP65593 VIL65581:VIL65593 VSH65581:VSH65593 WCD65581:WCD65593 WLZ65581:WLZ65593 WVV65581:WVV65593 N131117:N131129 JJ131117:JJ131129 TF131117:TF131129 ADB131117:ADB131129 AMX131117:AMX131129 AWT131117:AWT131129 BGP131117:BGP131129 BQL131117:BQL131129 CAH131117:CAH131129 CKD131117:CKD131129 CTZ131117:CTZ131129 DDV131117:DDV131129 DNR131117:DNR131129 DXN131117:DXN131129 EHJ131117:EHJ131129 ERF131117:ERF131129 FBB131117:FBB131129 FKX131117:FKX131129 FUT131117:FUT131129 GEP131117:GEP131129 GOL131117:GOL131129 GYH131117:GYH131129 HID131117:HID131129 HRZ131117:HRZ131129 IBV131117:IBV131129 ILR131117:ILR131129 IVN131117:IVN131129 JFJ131117:JFJ131129 JPF131117:JPF131129 JZB131117:JZB131129 KIX131117:KIX131129 KST131117:KST131129 LCP131117:LCP131129 LML131117:LML131129 LWH131117:LWH131129 MGD131117:MGD131129 MPZ131117:MPZ131129 MZV131117:MZV131129 NJR131117:NJR131129 NTN131117:NTN131129 ODJ131117:ODJ131129 ONF131117:ONF131129 OXB131117:OXB131129 PGX131117:PGX131129 PQT131117:PQT131129 QAP131117:QAP131129 QKL131117:QKL131129 QUH131117:QUH131129 RED131117:RED131129 RNZ131117:RNZ131129 RXV131117:RXV131129 SHR131117:SHR131129 SRN131117:SRN131129 TBJ131117:TBJ131129 TLF131117:TLF131129 TVB131117:TVB131129 UEX131117:UEX131129 UOT131117:UOT131129 UYP131117:UYP131129 VIL131117:VIL131129 VSH131117:VSH131129 WCD131117:WCD131129 WLZ131117:WLZ131129 WVV131117:WVV131129 N196653:N196665 JJ196653:JJ196665 TF196653:TF196665 ADB196653:ADB196665 AMX196653:AMX196665 AWT196653:AWT196665 BGP196653:BGP196665 BQL196653:BQL196665 CAH196653:CAH196665 CKD196653:CKD196665 CTZ196653:CTZ196665 DDV196653:DDV196665 DNR196653:DNR196665 DXN196653:DXN196665 EHJ196653:EHJ196665 ERF196653:ERF196665 FBB196653:FBB196665 FKX196653:FKX196665 FUT196653:FUT196665 GEP196653:GEP196665 GOL196653:GOL196665 GYH196653:GYH196665 HID196653:HID196665 HRZ196653:HRZ196665 IBV196653:IBV196665 ILR196653:ILR196665 IVN196653:IVN196665 JFJ196653:JFJ196665 JPF196653:JPF196665 JZB196653:JZB196665 KIX196653:KIX196665 KST196653:KST196665 LCP196653:LCP196665 LML196653:LML196665 LWH196653:LWH196665 MGD196653:MGD196665 MPZ196653:MPZ196665 MZV196653:MZV196665 NJR196653:NJR196665 NTN196653:NTN196665 ODJ196653:ODJ196665 ONF196653:ONF196665 OXB196653:OXB196665 PGX196653:PGX196665 PQT196653:PQT196665 QAP196653:QAP196665 QKL196653:QKL196665 QUH196653:QUH196665 RED196653:RED196665 RNZ196653:RNZ196665 RXV196653:RXV196665 SHR196653:SHR196665 SRN196653:SRN196665 TBJ196653:TBJ196665 TLF196653:TLF196665 TVB196653:TVB196665 UEX196653:UEX196665 UOT196653:UOT196665 UYP196653:UYP196665 VIL196653:VIL196665 VSH196653:VSH196665 WCD196653:WCD196665 WLZ196653:WLZ196665 WVV196653:WVV196665 N262189:N262201 JJ262189:JJ262201 TF262189:TF262201 ADB262189:ADB262201 AMX262189:AMX262201 AWT262189:AWT262201 BGP262189:BGP262201 BQL262189:BQL262201 CAH262189:CAH262201 CKD262189:CKD262201 CTZ262189:CTZ262201 DDV262189:DDV262201 DNR262189:DNR262201 DXN262189:DXN262201 EHJ262189:EHJ262201 ERF262189:ERF262201 FBB262189:FBB262201 FKX262189:FKX262201 FUT262189:FUT262201 GEP262189:GEP262201 GOL262189:GOL262201 GYH262189:GYH262201 HID262189:HID262201 HRZ262189:HRZ262201 IBV262189:IBV262201 ILR262189:ILR262201 IVN262189:IVN262201 JFJ262189:JFJ262201 JPF262189:JPF262201 JZB262189:JZB262201 KIX262189:KIX262201 KST262189:KST262201 LCP262189:LCP262201 LML262189:LML262201 LWH262189:LWH262201 MGD262189:MGD262201 MPZ262189:MPZ262201 MZV262189:MZV262201 NJR262189:NJR262201 NTN262189:NTN262201 ODJ262189:ODJ262201 ONF262189:ONF262201 OXB262189:OXB262201 PGX262189:PGX262201 PQT262189:PQT262201 QAP262189:QAP262201 QKL262189:QKL262201 QUH262189:QUH262201 RED262189:RED262201 RNZ262189:RNZ262201 RXV262189:RXV262201 SHR262189:SHR262201 SRN262189:SRN262201 TBJ262189:TBJ262201 TLF262189:TLF262201 TVB262189:TVB262201 UEX262189:UEX262201 UOT262189:UOT262201 UYP262189:UYP262201 VIL262189:VIL262201 VSH262189:VSH262201 WCD262189:WCD262201 WLZ262189:WLZ262201 WVV262189:WVV262201 N327725:N327737 JJ327725:JJ327737 TF327725:TF327737 ADB327725:ADB327737 AMX327725:AMX327737 AWT327725:AWT327737 BGP327725:BGP327737 BQL327725:BQL327737 CAH327725:CAH327737 CKD327725:CKD327737 CTZ327725:CTZ327737 DDV327725:DDV327737 DNR327725:DNR327737 DXN327725:DXN327737 EHJ327725:EHJ327737 ERF327725:ERF327737 FBB327725:FBB327737 FKX327725:FKX327737 FUT327725:FUT327737 GEP327725:GEP327737 GOL327725:GOL327737 GYH327725:GYH327737 HID327725:HID327737 HRZ327725:HRZ327737 IBV327725:IBV327737 ILR327725:ILR327737 IVN327725:IVN327737 JFJ327725:JFJ327737 JPF327725:JPF327737 JZB327725:JZB327737 KIX327725:KIX327737 KST327725:KST327737 LCP327725:LCP327737 LML327725:LML327737 LWH327725:LWH327737 MGD327725:MGD327737 MPZ327725:MPZ327737 MZV327725:MZV327737 NJR327725:NJR327737 NTN327725:NTN327737 ODJ327725:ODJ327737 ONF327725:ONF327737 OXB327725:OXB327737 PGX327725:PGX327737 PQT327725:PQT327737 QAP327725:QAP327737 QKL327725:QKL327737 QUH327725:QUH327737 RED327725:RED327737 RNZ327725:RNZ327737 RXV327725:RXV327737 SHR327725:SHR327737 SRN327725:SRN327737 TBJ327725:TBJ327737 TLF327725:TLF327737 TVB327725:TVB327737 UEX327725:UEX327737 UOT327725:UOT327737 UYP327725:UYP327737 VIL327725:VIL327737 VSH327725:VSH327737 WCD327725:WCD327737 WLZ327725:WLZ327737 WVV327725:WVV327737 N393261:N393273 JJ393261:JJ393273 TF393261:TF393273 ADB393261:ADB393273 AMX393261:AMX393273 AWT393261:AWT393273 BGP393261:BGP393273 BQL393261:BQL393273 CAH393261:CAH393273 CKD393261:CKD393273 CTZ393261:CTZ393273 DDV393261:DDV393273 DNR393261:DNR393273 DXN393261:DXN393273 EHJ393261:EHJ393273 ERF393261:ERF393273 FBB393261:FBB393273 FKX393261:FKX393273 FUT393261:FUT393273 GEP393261:GEP393273 GOL393261:GOL393273 GYH393261:GYH393273 HID393261:HID393273 HRZ393261:HRZ393273 IBV393261:IBV393273 ILR393261:ILR393273 IVN393261:IVN393273 JFJ393261:JFJ393273 JPF393261:JPF393273 JZB393261:JZB393273 KIX393261:KIX393273 KST393261:KST393273 LCP393261:LCP393273 LML393261:LML393273 LWH393261:LWH393273 MGD393261:MGD393273 MPZ393261:MPZ393273 MZV393261:MZV393273 NJR393261:NJR393273 NTN393261:NTN393273 ODJ393261:ODJ393273 ONF393261:ONF393273 OXB393261:OXB393273 PGX393261:PGX393273 PQT393261:PQT393273 QAP393261:QAP393273 QKL393261:QKL393273 QUH393261:QUH393273 RED393261:RED393273 RNZ393261:RNZ393273 RXV393261:RXV393273 SHR393261:SHR393273 SRN393261:SRN393273 TBJ393261:TBJ393273 TLF393261:TLF393273 TVB393261:TVB393273 UEX393261:UEX393273 UOT393261:UOT393273 UYP393261:UYP393273 VIL393261:VIL393273 VSH393261:VSH393273 WCD393261:WCD393273 WLZ393261:WLZ393273 WVV393261:WVV393273 N458797:N458809 JJ458797:JJ458809 TF458797:TF458809 ADB458797:ADB458809 AMX458797:AMX458809 AWT458797:AWT458809 BGP458797:BGP458809 BQL458797:BQL458809 CAH458797:CAH458809 CKD458797:CKD458809 CTZ458797:CTZ458809 DDV458797:DDV458809 DNR458797:DNR458809 DXN458797:DXN458809 EHJ458797:EHJ458809 ERF458797:ERF458809 FBB458797:FBB458809 FKX458797:FKX458809 FUT458797:FUT458809 GEP458797:GEP458809 GOL458797:GOL458809 GYH458797:GYH458809 HID458797:HID458809 HRZ458797:HRZ458809 IBV458797:IBV458809 ILR458797:ILR458809 IVN458797:IVN458809 JFJ458797:JFJ458809 JPF458797:JPF458809 JZB458797:JZB458809 KIX458797:KIX458809 KST458797:KST458809 LCP458797:LCP458809 LML458797:LML458809 LWH458797:LWH458809 MGD458797:MGD458809 MPZ458797:MPZ458809 MZV458797:MZV458809 NJR458797:NJR458809 NTN458797:NTN458809 ODJ458797:ODJ458809 ONF458797:ONF458809 OXB458797:OXB458809 PGX458797:PGX458809 PQT458797:PQT458809 QAP458797:QAP458809 QKL458797:QKL458809 QUH458797:QUH458809 RED458797:RED458809 RNZ458797:RNZ458809 RXV458797:RXV458809 SHR458797:SHR458809 SRN458797:SRN458809 TBJ458797:TBJ458809 TLF458797:TLF458809 TVB458797:TVB458809 UEX458797:UEX458809 UOT458797:UOT458809 UYP458797:UYP458809 VIL458797:VIL458809 VSH458797:VSH458809 WCD458797:WCD458809 WLZ458797:WLZ458809 WVV458797:WVV458809 N524333:N524345 JJ524333:JJ524345 TF524333:TF524345 ADB524333:ADB524345 AMX524333:AMX524345 AWT524333:AWT524345 BGP524333:BGP524345 BQL524333:BQL524345 CAH524333:CAH524345 CKD524333:CKD524345 CTZ524333:CTZ524345 DDV524333:DDV524345 DNR524333:DNR524345 DXN524333:DXN524345 EHJ524333:EHJ524345 ERF524333:ERF524345 FBB524333:FBB524345 FKX524333:FKX524345 FUT524333:FUT524345 GEP524333:GEP524345 GOL524333:GOL524345 GYH524333:GYH524345 HID524333:HID524345 HRZ524333:HRZ524345 IBV524333:IBV524345 ILR524333:ILR524345 IVN524333:IVN524345 JFJ524333:JFJ524345 JPF524333:JPF524345 JZB524333:JZB524345 KIX524333:KIX524345 KST524333:KST524345 LCP524333:LCP524345 LML524333:LML524345 LWH524333:LWH524345 MGD524333:MGD524345 MPZ524333:MPZ524345 MZV524333:MZV524345 NJR524333:NJR524345 NTN524333:NTN524345 ODJ524333:ODJ524345 ONF524333:ONF524345 OXB524333:OXB524345 PGX524333:PGX524345 PQT524333:PQT524345 QAP524333:QAP524345 QKL524333:QKL524345 QUH524333:QUH524345 RED524333:RED524345 RNZ524333:RNZ524345 RXV524333:RXV524345 SHR524333:SHR524345 SRN524333:SRN524345 TBJ524333:TBJ524345 TLF524333:TLF524345 TVB524333:TVB524345 UEX524333:UEX524345 UOT524333:UOT524345 UYP524333:UYP524345 VIL524333:VIL524345 VSH524333:VSH524345 WCD524333:WCD524345 WLZ524333:WLZ524345 WVV524333:WVV524345 N589869:N589881 JJ589869:JJ589881 TF589869:TF589881 ADB589869:ADB589881 AMX589869:AMX589881 AWT589869:AWT589881 BGP589869:BGP589881 BQL589869:BQL589881 CAH589869:CAH589881 CKD589869:CKD589881 CTZ589869:CTZ589881 DDV589869:DDV589881 DNR589869:DNR589881 DXN589869:DXN589881 EHJ589869:EHJ589881 ERF589869:ERF589881 FBB589869:FBB589881 FKX589869:FKX589881 FUT589869:FUT589881 GEP589869:GEP589881 GOL589869:GOL589881 GYH589869:GYH589881 HID589869:HID589881 HRZ589869:HRZ589881 IBV589869:IBV589881 ILR589869:ILR589881 IVN589869:IVN589881 JFJ589869:JFJ589881 JPF589869:JPF589881 JZB589869:JZB589881 KIX589869:KIX589881 KST589869:KST589881 LCP589869:LCP589881 LML589869:LML589881 LWH589869:LWH589881 MGD589869:MGD589881 MPZ589869:MPZ589881 MZV589869:MZV589881 NJR589869:NJR589881 NTN589869:NTN589881 ODJ589869:ODJ589881 ONF589869:ONF589881 OXB589869:OXB589881 PGX589869:PGX589881 PQT589869:PQT589881 QAP589869:QAP589881 QKL589869:QKL589881 QUH589869:QUH589881 RED589869:RED589881 RNZ589869:RNZ589881 RXV589869:RXV589881 SHR589869:SHR589881 SRN589869:SRN589881 TBJ589869:TBJ589881 TLF589869:TLF589881 TVB589869:TVB589881 UEX589869:UEX589881 UOT589869:UOT589881 UYP589869:UYP589881 VIL589869:VIL589881 VSH589869:VSH589881 WCD589869:WCD589881 WLZ589869:WLZ589881 WVV589869:WVV589881 N655405:N655417 JJ655405:JJ655417 TF655405:TF655417 ADB655405:ADB655417 AMX655405:AMX655417 AWT655405:AWT655417 BGP655405:BGP655417 BQL655405:BQL655417 CAH655405:CAH655417 CKD655405:CKD655417 CTZ655405:CTZ655417 DDV655405:DDV655417 DNR655405:DNR655417 DXN655405:DXN655417 EHJ655405:EHJ655417 ERF655405:ERF655417 FBB655405:FBB655417 FKX655405:FKX655417 FUT655405:FUT655417 GEP655405:GEP655417 GOL655405:GOL655417 GYH655405:GYH655417 HID655405:HID655417 HRZ655405:HRZ655417 IBV655405:IBV655417 ILR655405:ILR655417 IVN655405:IVN655417 JFJ655405:JFJ655417 JPF655405:JPF655417 JZB655405:JZB655417 KIX655405:KIX655417 KST655405:KST655417 LCP655405:LCP655417 LML655405:LML655417 LWH655405:LWH655417 MGD655405:MGD655417 MPZ655405:MPZ655417 MZV655405:MZV655417 NJR655405:NJR655417 NTN655405:NTN655417 ODJ655405:ODJ655417 ONF655405:ONF655417 OXB655405:OXB655417 PGX655405:PGX655417 PQT655405:PQT655417 QAP655405:QAP655417 QKL655405:QKL655417 QUH655405:QUH655417 RED655405:RED655417 RNZ655405:RNZ655417 RXV655405:RXV655417 SHR655405:SHR655417 SRN655405:SRN655417 TBJ655405:TBJ655417 TLF655405:TLF655417 TVB655405:TVB655417 UEX655405:UEX655417 UOT655405:UOT655417 UYP655405:UYP655417 VIL655405:VIL655417 VSH655405:VSH655417 WCD655405:WCD655417 WLZ655405:WLZ655417 WVV655405:WVV655417 N720941:N720953 JJ720941:JJ720953 TF720941:TF720953 ADB720941:ADB720953 AMX720941:AMX720953 AWT720941:AWT720953 BGP720941:BGP720953 BQL720941:BQL720953 CAH720941:CAH720953 CKD720941:CKD720953 CTZ720941:CTZ720953 DDV720941:DDV720953 DNR720941:DNR720953 DXN720941:DXN720953 EHJ720941:EHJ720953 ERF720941:ERF720953 FBB720941:FBB720953 FKX720941:FKX720953 FUT720941:FUT720953 GEP720941:GEP720953 GOL720941:GOL720953 GYH720941:GYH720953 HID720941:HID720953 HRZ720941:HRZ720953 IBV720941:IBV720953 ILR720941:ILR720953 IVN720941:IVN720953 JFJ720941:JFJ720953 JPF720941:JPF720953 JZB720941:JZB720953 KIX720941:KIX720953 KST720941:KST720953 LCP720941:LCP720953 LML720941:LML720953 LWH720941:LWH720953 MGD720941:MGD720953 MPZ720941:MPZ720953 MZV720941:MZV720953 NJR720941:NJR720953 NTN720941:NTN720953 ODJ720941:ODJ720953 ONF720941:ONF720953 OXB720941:OXB720953 PGX720941:PGX720953 PQT720941:PQT720953 QAP720941:QAP720953 QKL720941:QKL720953 QUH720941:QUH720953 RED720941:RED720953 RNZ720941:RNZ720953 RXV720941:RXV720953 SHR720941:SHR720953 SRN720941:SRN720953 TBJ720941:TBJ720953 TLF720941:TLF720953 TVB720941:TVB720953 UEX720941:UEX720953 UOT720941:UOT720953 UYP720941:UYP720953 VIL720941:VIL720953 VSH720941:VSH720953 WCD720941:WCD720953 WLZ720941:WLZ720953 WVV720941:WVV720953 N786477:N786489 JJ786477:JJ786489 TF786477:TF786489 ADB786477:ADB786489 AMX786477:AMX786489 AWT786477:AWT786489 BGP786477:BGP786489 BQL786477:BQL786489 CAH786477:CAH786489 CKD786477:CKD786489 CTZ786477:CTZ786489 DDV786477:DDV786489 DNR786477:DNR786489 DXN786477:DXN786489 EHJ786477:EHJ786489 ERF786477:ERF786489 FBB786477:FBB786489 FKX786477:FKX786489 FUT786477:FUT786489 GEP786477:GEP786489 GOL786477:GOL786489 GYH786477:GYH786489 HID786477:HID786489 HRZ786477:HRZ786489 IBV786477:IBV786489 ILR786477:ILR786489 IVN786477:IVN786489 JFJ786477:JFJ786489 JPF786477:JPF786489 JZB786477:JZB786489 KIX786477:KIX786489 KST786477:KST786489 LCP786477:LCP786489 LML786477:LML786489 LWH786477:LWH786489 MGD786477:MGD786489 MPZ786477:MPZ786489 MZV786477:MZV786489 NJR786477:NJR786489 NTN786477:NTN786489 ODJ786477:ODJ786489 ONF786477:ONF786489 OXB786477:OXB786489 PGX786477:PGX786489 PQT786477:PQT786489 QAP786477:QAP786489 QKL786477:QKL786489 QUH786477:QUH786489 RED786477:RED786489 RNZ786477:RNZ786489 RXV786477:RXV786489 SHR786477:SHR786489 SRN786477:SRN786489 TBJ786477:TBJ786489 TLF786477:TLF786489 TVB786477:TVB786489 UEX786477:UEX786489 UOT786477:UOT786489 UYP786477:UYP786489 VIL786477:VIL786489 VSH786477:VSH786489 WCD786477:WCD786489 WLZ786477:WLZ786489 WVV786477:WVV786489 N852013:N852025 JJ852013:JJ852025 TF852013:TF852025 ADB852013:ADB852025 AMX852013:AMX852025 AWT852013:AWT852025 BGP852013:BGP852025 BQL852013:BQL852025 CAH852013:CAH852025 CKD852013:CKD852025 CTZ852013:CTZ852025 DDV852013:DDV852025 DNR852013:DNR852025 DXN852013:DXN852025 EHJ852013:EHJ852025 ERF852013:ERF852025 FBB852013:FBB852025 FKX852013:FKX852025 FUT852013:FUT852025 GEP852013:GEP852025 GOL852013:GOL852025 GYH852013:GYH852025 HID852013:HID852025 HRZ852013:HRZ852025 IBV852013:IBV852025 ILR852013:ILR852025 IVN852013:IVN852025 JFJ852013:JFJ852025 JPF852013:JPF852025 JZB852013:JZB852025 KIX852013:KIX852025 KST852013:KST852025 LCP852013:LCP852025 LML852013:LML852025 LWH852013:LWH852025 MGD852013:MGD852025 MPZ852013:MPZ852025 MZV852013:MZV852025 NJR852013:NJR852025 NTN852013:NTN852025 ODJ852013:ODJ852025 ONF852013:ONF852025 OXB852013:OXB852025 PGX852013:PGX852025 PQT852013:PQT852025 QAP852013:QAP852025 QKL852013:QKL852025 QUH852013:QUH852025 RED852013:RED852025 RNZ852013:RNZ852025 RXV852013:RXV852025 SHR852013:SHR852025 SRN852013:SRN852025 TBJ852013:TBJ852025 TLF852013:TLF852025 TVB852013:TVB852025 UEX852013:UEX852025 UOT852013:UOT852025 UYP852013:UYP852025 VIL852013:VIL852025 VSH852013:VSH852025 WCD852013:WCD852025 WLZ852013:WLZ852025 WVV852013:WVV852025 N917549:N917561 JJ917549:JJ917561 TF917549:TF917561 ADB917549:ADB917561 AMX917549:AMX917561 AWT917549:AWT917561 BGP917549:BGP917561 BQL917549:BQL917561 CAH917549:CAH917561 CKD917549:CKD917561 CTZ917549:CTZ917561 DDV917549:DDV917561 DNR917549:DNR917561 DXN917549:DXN917561 EHJ917549:EHJ917561 ERF917549:ERF917561 FBB917549:FBB917561 FKX917549:FKX917561 FUT917549:FUT917561 GEP917549:GEP917561 GOL917549:GOL917561 GYH917549:GYH917561 HID917549:HID917561 HRZ917549:HRZ917561 IBV917549:IBV917561 ILR917549:ILR917561 IVN917549:IVN917561 JFJ917549:JFJ917561 JPF917549:JPF917561 JZB917549:JZB917561 KIX917549:KIX917561 KST917549:KST917561 LCP917549:LCP917561 LML917549:LML917561 LWH917549:LWH917561 MGD917549:MGD917561 MPZ917549:MPZ917561 MZV917549:MZV917561 NJR917549:NJR917561 NTN917549:NTN917561 ODJ917549:ODJ917561 ONF917549:ONF917561 OXB917549:OXB917561 PGX917549:PGX917561 PQT917549:PQT917561 QAP917549:QAP917561 QKL917549:QKL917561 QUH917549:QUH917561 RED917549:RED917561 RNZ917549:RNZ917561 RXV917549:RXV917561 SHR917549:SHR917561 SRN917549:SRN917561 TBJ917549:TBJ917561 TLF917549:TLF917561 TVB917549:TVB917561 UEX917549:UEX917561 UOT917549:UOT917561 UYP917549:UYP917561 VIL917549:VIL917561 VSH917549:VSH917561 WCD917549:WCD917561 WLZ917549:WLZ917561 WVV917549:WVV917561 N983085:N983097 JJ983085:JJ983097 TF983085:TF983097 ADB983085:ADB983097 AMX983085:AMX983097 AWT983085:AWT983097 BGP983085:BGP983097 BQL983085:BQL983097 CAH983085:CAH983097 CKD983085:CKD983097 CTZ983085:CTZ983097 DDV983085:DDV983097 DNR983085:DNR983097 DXN983085:DXN983097 EHJ983085:EHJ983097 ERF983085:ERF983097 FBB983085:FBB983097 FKX983085:FKX983097 FUT983085:FUT983097 GEP983085:GEP983097 GOL983085:GOL983097 GYH983085:GYH983097 HID983085:HID983097 HRZ983085:HRZ983097 IBV983085:IBV983097 ILR983085:ILR983097 IVN983085:IVN983097 JFJ983085:JFJ983097 JPF983085:JPF983097 JZB983085:JZB983097 KIX983085:KIX983097 KST983085:KST983097 LCP983085:LCP983097 LML983085:LML983097 LWH983085:LWH983097 MGD983085:MGD983097 MPZ983085:MPZ983097 MZV983085:MZV983097 NJR983085:NJR983097 NTN983085:NTN983097 ODJ983085:ODJ983097 ONF983085:ONF983097 OXB983085:OXB983097 PGX983085:PGX983097 PQT983085:PQT983097 QAP983085:QAP983097 QKL983085:QKL983097 QUH983085:QUH983097 RED983085:RED983097 RNZ983085:RNZ983097 RXV983085:RXV983097 SHR983085:SHR983097 SRN983085:SRN983097 TBJ983085:TBJ983097 TLF983085:TLF983097 TVB983085:TVB983097 UEX983085:UEX983097 UOT983085:UOT983097 UYP983085:UYP983097 VIL983085:VIL983097 VSH983085:VSH983097 WCD983085:WCD983097 WLZ983085:WLZ983097 WVV983085:WVV983097">
      <formula1>NA</formula1>
    </dataValidation>
  </dataValidations>
  <printOptions horizontalCentered="1"/>
  <pageMargins left="0.70866141732283472" right="0.70866141732283472" top="0.74803149606299213" bottom="0.74803149606299213" header="0.31496062992125984" footer="0.31496062992125984"/>
  <pageSetup scale="75" orientation="portrait" r:id="rId1"/>
  <headerFooter alignWithMargins="0">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8197" r:id="rId6" name="Check Box 5">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9"/>
  <sheetViews>
    <sheetView workbookViewId="0">
      <selection activeCell="J10" sqref="J10:K17"/>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56" t="s">
        <v>374</v>
      </c>
      <c r="B1" s="856"/>
      <c r="C1" s="856"/>
      <c r="D1" s="856"/>
      <c r="E1" s="856"/>
      <c r="F1" s="856"/>
      <c r="G1" s="856"/>
      <c r="H1" s="856"/>
      <c r="I1" s="856"/>
      <c r="J1" s="856"/>
      <c r="K1" s="856"/>
    </row>
    <row r="2" spans="1:12" ht="18" customHeight="1">
      <c r="A2" s="566" t="s">
        <v>412</v>
      </c>
      <c r="B2" s="565"/>
      <c r="C2" s="565"/>
      <c r="D2" s="565"/>
      <c r="E2" s="565"/>
      <c r="F2" s="565"/>
      <c r="G2" s="565"/>
      <c r="H2" s="565"/>
      <c r="I2" s="565"/>
      <c r="J2" s="565"/>
      <c r="K2" s="565"/>
    </row>
    <row r="3" spans="1:12" ht="15.75" customHeight="1"/>
    <row r="4" spans="1:12" ht="24" customHeight="1">
      <c r="A4" s="564" t="s">
        <v>413</v>
      </c>
      <c r="B4" s="563"/>
      <c r="C4" s="561"/>
      <c r="D4" s="561"/>
      <c r="E4" s="561"/>
      <c r="F4" s="561"/>
      <c r="G4" s="561"/>
      <c r="H4" s="561"/>
      <c r="I4" s="561"/>
      <c r="J4" s="562"/>
      <c r="K4" s="561"/>
    </row>
    <row r="5" spans="1:12" ht="42" customHeight="1">
      <c r="A5" s="859" t="s">
        <v>574</v>
      </c>
      <c r="B5" s="859"/>
      <c r="C5" s="859"/>
      <c r="D5" s="859"/>
      <c r="E5" s="859"/>
      <c r="F5" s="859"/>
      <c r="G5" s="859"/>
      <c r="H5" s="859"/>
      <c r="I5" s="859"/>
      <c r="J5" s="859"/>
      <c r="K5" s="859"/>
    </row>
    <row r="6" spans="1:12" ht="15" customHeight="1">
      <c r="A6" s="560" t="s">
        <v>573</v>
      </c>
      <c r="B6" s="559"/>
      <c r="C6" s="559"/>
      <c r="D6" s="559"/>
      <c r="E6" s="559"/>
      <c r="F6" s="559"/>
      <c r="G6" s="559"/>
      <c r="H6" s="559"/>
      <c r="I6" s="558"/>
      <c r="J6" s="557"/>
      <c r="K6" s="557"/>
    </row>
    <row r="7" spans="1:12" ht="15" customHeight="1">
      <c r="A7" s="556" t="s">
        <v>572</v>
      </c>
      <c r="B7" s="555"/>
      <c r="C7" s="555"/>
      <c r="D7" s="555"/>
      <c r="E7" s="555"/>
      <c r="F7" s="555"/>
      <c r="G7" s="555"/>
      <c r="H7" s="555"/>
      <c r="I7" s="555"/>
      <c r="J7" s="555"/>
      <c r="K7" s="555"/>
    </row>
    <row r="8" spans="1:12" ht="15" customHeight="1">
      <c r="J8" s="858"/>
      <c r="K8" s="858"/>
    </row>
    <row r="9" spans="1:12" ht="15" customHeight="1">
      <c r="A9" s="541"/>
      <c r="E9" s="541"/>
      <c r="H9" s="516" t="s">
        <v>414</v>
      </c>
      <c r="I9" s="554"/>
      <c r="J9" s="857" t="s">
        <v>397</v>
      </c>
      <c r="K9" s="857"/>
    </row>
    <row r="10" spans="1:12" ht="15.75" customHeight="1">
      <c r="A10" s="553" t="s">
        <v>415</v>
      </c>
      <c r="B10" s="505" t="s">
        <v>416</v>
      </c>
      <c r="C10" s="504"/>
      <c r="E10" s="541"/>
      <c r="H10" s="552" t="s">
        <v>417</v>
      </c>
      <c r="J10" s="853"/>
      <c r="K10" s="854"/>
    </row>
    <row r="11" spans="1:12" ht="15.75" customHeight="1">
      <c r="A11" s="548" t="s">
        <v>418</v>
      </c>
      <c r="B11" s="505" t="s">
        <v>419</v>
      </c>
      <c r="C11" s="504"/>
      <c r="E11" s="541"/>
      <c r="H11" s="551" t="s">
        <v>420</v>
      </c>
      <c r="J11" s="853"/>
      <c r="K11" s="854"/>
    </row>
    <row r="12" spans="1:12" ht="15.75" customHeight="1">
      <c r="A12" s="548" t="s">
        <v>421</v>
      </c>
      <c r="B12" s="505" t="s">
        <v>422</v>
      </c>
      <c r="C12" s="504"/>
      <c r="E12" s="541"/>
      <c r="H12" s="549" t="s">
        <v>423</v>
      </c>
      <c r="J12" s="853"/>
      <c r="K12" s="854"/>
    </row>
    <row r="13" spans="1:12" ht="15.75" customHeight="1">
      <c r="A13" s="550" t="s">
        <v>424</v>
      </c>
      <c r="B13" s="505" t="s">
        <v>425</v>
      </c>
      <c r="C13" s="504"/>
      <c r="E13" s="541"/>
      <c r="H13" s="549" t="s">
        <v>423</v>
      </c>
      <c r="J13" s="853"/>
      <c r="K13" s="854"/>
    </row>
    <row r="14" spans="1:12" ht="15.75" customHeight="1">
      <c r="A14" s="550" t="s">
        <v>426</v>
      </c>
      <c r="B14" s="505" t="s">
        <v>427</v>
      </c>
      <c r="C14" s="504"/>
      <c r="E14" s="541"/>
      <c r="H14" s="549" t="s">
        <v>428</v>
      </c>
      <c r="J14" s="853"/>
      <c r="K14" s="854"/>
      <c r="L14" s="541"/>
    </row>
    <row r="15" spans="1:12" ht="15.75" customHeight="1">
      <c r="A15" s="548" t="s">
        <v>429</v>
      </c>
      <c r="B15" s="505" t="s">
        <v>430</v>
      </c>
      <c r="C15" s="504"/>
      <c r="E15" s="541"/>
      <c r="H15" s="549" t="s">
        <v>431</v>
      </c>
      <c r="J15" s="853"/>
      <c r="K15" s="854"/>
      <c r="L15" s="541"/>
    </row>
    <row r="16" spans="1:12" ht="15.75" customHeight="1">
      <c r="A16" s="548" t="s">
        <v>432</v>
      </c>
      <c r="B16" s="505" t="s">
        <v>433</v>
      </c>
      <c r="C16" s="504"/>
      <c r="E16" s="541"/>
      <c r="H16" s="549" t="s">
        <v>434</v>
      </c>
      <c r="J16" s="853"/>
      <c r="K16" s="854"/>
      <c r="L16" s="541"/>
    </row>
    <row r="17" spans="1:12" ht="15.75" customHeight="1">
      <c r="A17" s="548" t="s">
        <v>435</v>
      </c>
      <c r="B17" s="547" t="s">
        <v>571</v>
      </c>
      <c r="C17" s="504"/>
      <c r="H17" s="546" t="s">
        <v>436</v>
      </c>
      <c r="I17" s="501"/>
      <c r="J17" s="853"/>
      <c r="K17" s="854"/>
      <c r="L17" s="545"/>
    </row>
    <row r="18" spans="1:12" ht="15.75" customHeight="1">
      <c r="A18" s="517"/>
      <c r="B18" s="544"/>
      <c r="E18" s="541"/>
      <c r="H18" s="543"/>
      <c r="J18" s="542"/>
      <c r="K18" s="542"/>
      <c r="L18" s="541"/>
    </row>
    <row r="19" spans="1:12" ht="24" customHeight="1">
      <c r="A19" s="855" t="s">
        <v>437</v>
      </c>
      <c r="B19" s="855"/>
      <c r="C19" s="855"/>
      <c r="D19" s="855"/>
      <c r="E19" s="855"/>
      <c r="F19" s="855"/>
      <c r="G19" s="855"/>
      <c r="H19" s="855"/>
      <c r="I19" s="855"/>
      <c r="J19" s="855"/>
      <c r="K19" s="855"/>
    </row>
    <row r="20" spans="1:12" ht="15" customHeight="1">
      <c r="A20" s="540"/>
      <c r="B20" s="539"/>
      <c r="C20" s="539"/>
      <c r="D20" s="539"/>
      <c r="E20" s="539"/>
      <c r="F20" s="539"/>
      <c r="G20" s="539"/>
      <c r="H20" s="539"/>
      <c r="I20" s="539"/>
      <c r="J20" s="539"/>
      <c r="K20" s="539"/>
    </row>
    <row r="21" spans="1:12" ht="290.25" customHeight="1">
      <c r="A21" s="860"/>
      <c r="B21" s="861"/>
      <c r="C21" s="861"/>
      <c r="D21" s="861"/>
      <c r="E21" s="861"/>
      <c r="F21" s="861"/>
      <c r="G21" s="861"/>
      <c r="H21" s="861"/>
      <c r="I21" s="861"/>
      <c r="J21" s="861"/>
      <c r="K21" s="862"/>
    </row>
    <row r="22" spans="1:12" ht="15" customHeight="1" thickBot="1">
      <c r="A22" s="851"/>
      <c r="B22" s="851"/>
      <c r="C22" s="851"/>
      <c r="D22" s="851"/>
      <c r="E22" s="851"/>
      <c r="F22" s="851"/>
      <c r="G22" s="851"/>
      <c r="H22" s="851"/>
      <c r="I22" s="851"/>
      <c r="J22" s="851"/>
      <c r="K22" s="851"/>
    </row>
    <row r="23" spans="1:12" ht="13.5" hidden="1" thickBot="1">
      <c r="A23" s="852"/>
      <c r="B23" s="852"/>
      <c r="C23" s="852"/>
      <c r="D23" s="852"/>
      <c r="E23" s="852"/>
      <c r="F23" s="852"/>
      <c r="G23" s="852"/>
      <c r="H23" s="852"/>
      <c r="I23" s="852"/>
      <c r="J23" s="852"/>
      <c r="K23" s="852"/>
    </row>
    <row r="24" spans="1:12" ht="13.5" hidden="1" thickBot="1">
      <c r="A24" s="852"/>
      <c r="B24" s="852"/>
      <c r="C24" s="852"/>
      <c r="D24" s="852"/>
      <c r="E24" s="852"/>
      <c r="F24" s="852"/>
      <c r="G24" s="852"/>
      <c r="H24" s="852"/>
      <c r="I24" s="852"/>
      <c r="J24" s="852"/>
      <c r="K24" s="852"/>
    </row>
    <row r="25" spans="1:12" ht="13.5" hidden="1" thickBot="1">
      <c r="A25" s="852"/>
      <c r="B25" s="852"/>
      <c r="C25" s="852"/>
      <c r="D25" s="852"/>
      <c r="E25" s="852"/>
      <c r="F25" s="852"/>
      <c r="G25" s="852"/>
      <c r="H25" s="852"/>
      <c r="I25" s="852"/>
      <c r="J25" s="852"/>
      <c r="K25" s="852"/>
    </row>
    <row r="26" spans="1:12" ht="13.5" hidden="1" thickBot="1">
      <c r="A26" s="852"/>
      <c r="B26" s="852"/>
      <c r="C26" s="852"/>
      <c r="D26" s="852"/>
      <c r="E26" s="852"/>
      <c r="F26" s="852"/>
      <c r="G26" s="852"/>
      <c r="H26" s="852"/>
      <c r="I26" s="852"/>
      <c r="J26" s="852"/>
      <c r="K26" s="852"/>
    </row>
    <row r="27" spans="1:12" ht="13.5" hidden="1" thickBot="1">
      <c r="A27" s="852"/>
      <c r="B27" s="852"/>
      <c r="C27" s="852"/>
      <c r="D27" s="852"/>
      <c r="E27" s="852"/>
      <c r="F27" s="852"/>
      <c r="G27" s="852"/>
      <c r="H27" s="852"/>
      <c r="I27" s="852"/>
      <c r="J27" s="852"/>
      <c r="K27" s="852"/>
    </row>
    <row r="28" spans="1:12" ht="13.5" hidden="1" thickBot="1">
      <c r="A28" s="852"/>
      <c r="B28" s="852"/>
      <c r="C28" s="852"/>
      <c r="D28" s="852"/>
      <c r="E28" s="852"/>
      <c r="F28" s="852"/>
      <c r="G28" s="852"/>
      <c r="H28" s="852"/>
      <c r="I28" s="852"/>
      <c r="J28" s="852"/>
      <c r="K28" s="852"/>
    </row>
    <row r="29" spans="1:12" ht="201.75" customHeight="1" thickBot="1">
      <c r="A29" s="848" t="s">
        <v>570</v>
      </c>
      <c r="B29" s="849"/>
      <c r="C29" s="849"/>
      <c r="D29" s="849"/>
      <c r="E29" s="849"/>
      <c r="F29" s="849"/>
      <c r="G29" s="849"/>
      <c r="H29" s="849"/>
      <c r="I29" s="849"/>
      <c r="J29" s="849"/>
      <c r="K29" s="850"/>
    </row>
  </sheetData>
  <mergeCells count="16">
    <mergeCell ref="A1:K1"/>
    <mergeCell ref="J9:K9"/>
    <mergeCell ref="J8:K8"/>
    <mergeCell ref="A5:K5"/>
    <mergeCell ref="A21:K21"/>
    <mergeCell ref="A29:K29"/>
    <mergeCell ref="A22:K28"/>
    <mergeCell ref="J10:K10"/>
    <mergeCell ref="J12:K12"/>
    <mergeCell ref="J11:K11"/>
    <mergeCell ref="J13:K13"/>
    <mergeCell ref="J14:K14"/>
    <mergeCell ref="J15:K15"/>
    <mergeCell ref="J16:K16"/>
    <mergeCell ref="A19:K19"/>
    <mergeCell ref="J17:K17"/>
  </mergeCells>
  <conditionalFormatting sqref="J10:K17">
    <cfRule type="cellIs" dxfId="72" priority="1" stopIfTrue="1" operator="equal">
      <formula>"Fail"</formula>
    </cfRule>
  </conditionalFormatting>
  <dataValidations count="2">
    <dataValidation type="list" allowBlank="1" showInputMessage="1" showErrorMessage="1" sqref="I17:K17 JE17:JG17 TA17:TC17 ACW17:ACY17 AMS17:AMU17 AWO17:AWQ17 BGK17:BGM17 BQG17:BQI17 CAC17:CAE17 CJY17:CKA17 CTU17:CTW17 DDQ17:DDS17 DNM17:DNO17 DXI17:DXK17 EHE17:EHG17 ERA17:ERC17 FAW17:FAY17 FKS17:FKU17 FUO17:FUQ17 GEK17:GEM17 GOG17:GOI17 GYC17:GYE17 HHY17:HIA17 HRU17:HRW17 IBQ17:IBS17 ILM17:ILO17 IVI17:IVK17 JFE17:JFG17 JPA17:JPC17 JYW17:JYY17 KIS17:KIU17 KSO17:KSQ17 LCK17:LCM17 LMG17:LMI17 LWC17:LWE17 MFY17:MGA17 MPU17:MPW17 MZQ17:MZS17 NJM17:NJO17 NTI17:NTK17 ODE17:ODG17 ONA17:ONC17 OWW17:OWY17 PGS17:PGU17 PQO17:PQQ17 QAK17:QAM17 QKG17:QKI17 QUC17:QUE17 RDY17:REA17 RNU17:RNW17 RXQ17:RXS17 SHM17:SHO17 SRI17:SRK17 TBE17:TBG17 TLA17:TLC17 TUW17:TUY17 UES17:UEU17 UOO17:UOQ17 UYK17:UYM17 VIG17:VII17 VSC17:VSE17 WBY17:WCA17 WLU17:WLW17 WVQ17:WVS17 I65553:K65553 JE65553:JG65553 TA65553:TC65553 ACW65553:ACY65553 AMS65553:AMU65553 AWO65553:AWQ65553 BGK65553:BGM65553 BQG65553:BQI65553 CAC65553:CAE65553 CJY65553:CKA65553 CTU65553:CTW65553 DDQ65553:DDS65553 DNM65553:DNO65553 DXI65553:DXK65553 EHE65553:EHG65553 ERA65553:ERC65553 FAW65553:FAY65553 FKS65553:FKU65553 FUO65553:FUQ65553 GEK65553:GEM65553 GOG65553:GOI65553 GYC65553:GYE65553 HHY65553:HIA65553 HRU65553:HRW65553 IBQ65553:IBS65553 ILM65553:ILO65553 IVI65553:IVK65553 JFE65553:JFG65553 JPA65553:JPC65553 JYW65553:JYY65553 KIS65553:KIU65553 KSO65553:KSQ65553 LCK65553:LCM65553 LMG65553:LMI65553 LWC65553:LWE65553 MFY65553:MGA65553 MPU65553:MPW65553 MZQ65553:MZS65553 NJM65553:NJO65553 NTI65553:NTK65553 ODE65553:ODG65553 ONA65553:ONC65553 OWW65553:OWY65553 PGS65553:PGU65553 PQO65553:PQQ65553 QAK65553:QAM65553 QKG65553:QKI65553 QUC65553:QUE65553 RDY65553:REA65553 RNU65553:RNW65553 RXQ65553:RXS65553 SHM65553:SHO65553 SRI65553:SRK65553 TBE65553:TBG65553 TLA65553:TLC65553 TUW65553:TUY65553 UES65553:UEU65553 UOO65553:UOQ65553 UYK65553:UYM65553 VIG65553:VII65553 VSC65553:VSE65553 WBY65553:WCA65553 WLU65553:WLW65553 WVQ65553:WVS65553 I131089:K131089 JE131089:JG131089 TA131089:TC131089 ACW131089:ACY131089 AMS131089:AMU131089 AWO131089:AWQ131089 BGK131089:BGM131089 BQG131089:BQI131089 CAC131089:CAE131089 CJY131089:CKA131089 CTU131089:CTW131089 DDQ131089:DDS131089 DNM131089:DNO131089 DXI131089:DXK131089 EHE131089:EHG131089 ERA131089:ERC131089 FAW131089:FAY131089 FKS131089:FKU131089 FUO131089:FUQ131089 GEK131089:GEM131089 GOG131089:GOI131089 GYC131089:GYE131089 HHY131089:HIA131089 HRU131089:HRW131089 IBQ131089:IBS131089 ILM131089:ILO131089 IVI131089:IVK131089 JFE131089:JFG131089 JPA131089:JPC131089 JYW131089:JYY131089 KIS131089:KIU131089 KSO131089:KSQ131089 LCK131089:LCM131089 LMG131089:LMI131089 LWC131089:LWE131089 MFY131089:MGA131089 MPU131089:MPW131089 MZQ131089:MZS131089 NJM131089:NJO131089 NTI131089:NTK131089 ODE131089:ODG131089 ONA131089:ONC131089 OWW131089:OWY131089 PGS131089:PGU131089 PQO131089:PQQ131089 QAK131089:QAM131089 QKG131089:QKI131089 QUC131089:QUE131089 RDY131089:REA131089 RNU131089:RNW131089 RXQ131089:RXS131089 SHM131089:SHO131089 SRI131089:SRK131089 TBE131089:TBG131089 TLA131089:TLC131089 TUW131089:TUY131089 UES131089:UEU131089 UOO131089:UOQ131089 UYK131089:UYM131089 VIG131089:VII131089 VSC131089:VSE131089 WBY131089:WCA131089 WLU131089:WLW131089 WVQ131089:WVS131089 I196625:K196625 JE196625:JG196625 TA196625:TC196625 ACW196625:ACY196625 AMS196625:AMU196625 AWO196625:AWQ196625 BGK196625:BGM196625 BQG196625:BQI196625 CAC196625:CAE196625 CJY196625:CKA196625 CTU196625:CTW196625 DDQ196625:DDS196625 DNM196625:DNO196625 DXI196625:DXK196625 EHE196625:EHG196625 ERA196625:ERC196625 FAW196625:FAY196625 FKS196625:FKU196625 FUO196625:FUQ196625 GEK196625:GEM196625 GOG196625:GOI196625 GYC196625:GYE196625 HHY196625:HIA196625 HRU196625:HRW196625 IBQ196625:IBS196625 ILM196625:ILO196625 IVI196625:IVK196625 JFE196625:JFG196625 JPA196625:JPC196625 JYW196625:JYY196625 KIS196625:KIU196625 KSO196625:KSQ196625 LCK196625:LCM196625 LMG196625:LMI196625 LWC196625:LWE196625 MFY196625:MGA196625 MPU196625:MPW196625 MZQ196625:MZS196625 NJM196625:NJO196625 NTI196625:NTK196625 ODE196625:ODG196625 ONA196625:ONC196625 OWW196625:OWY196625 PGS196625:PGU196625 PQO196625:PQQ196625 QAK196625:QAM196625 QKG196625:QKI196625 QUC196625:QUE196625 RDY196625:REA196625 RNU196625:RNW196625 RXQ196625:RXS196625 SHM196625:SHO196625 SRI196625:SRK196625 TBE196625:TBG196625 TLA196625:TLC196625 TUW196625:TUY196625 UES196625:UEU196625 UOO196625:UOQ196625 UYK196625:UYM196625 VIG196625:VII196625 VSC196625:VSE196625 WBY196625:WCA196625 WLU196625:WLW196625 WVQ196625:WVS196625 I262161:K262161 JE262161:JG262161 TA262161:TC262161 ACW262161:ACY262161 AMS262161:AMU262161 AWO262161:AWQ262161 BGK262161:BGM262161 BQG262161:BQI262161 CAC262161:CAE262161 CJY262161:CKA262161 CTU262161:CTW262161 DDQ262161:DDS262161 DNM262161:DNO262161 DXI262161:DXK262161 EHE262161:EHG262161 ERA262161:ERC262161 FAW262161:FAY262161 FKS262161:FKU262161 FUO262161:FUQ262161 GEK262161:GEM262161 GOG262161:GOI262161 GYC262161:GYE262161 HHY262161:HIA262161 HRU262161:HRW262161 IBQ262161:IBS262161 ILM262161:ILO262161 IVI262161:IVK262161 JFE262161:JFG262161 JPA262161:JPC262161 JYW262161:JYY262161 KIS262161:KIU262161 KSO262161:KSQ262161 LCK262161:LCM262161 LMG262161:LMI262161 LWC262161:LWE262161 MFY262161:MGA262161 MPU262161:MPW262161 MZQ262161:MZS262161 NJM262161:NJO262161 NTI262161:NTK262161 ODE262161:ODG262161 ONA262161:ONC262161 OWW262161:OWY262161 PGS262161:PGU262161 PQO262161:PQQ262161 QAK262161:QAM262161 QKG262161:QKI262161 QUC262161:QUE262161 RDY262161:REA262161 RNU262161:RNW262161 RXQ262161:RXS262161 SHM262161:SHO262161 SRI262161:SRK262161 TBE262161:TBG262161 TLA262161:TLC262161 TUW262161:TUY262161 UES262161:UEU262161 UOO262161:UOQ262161 UYK262161:UYM262161 VIG262161:VII262161 VSC262161:VSE262161 WBY262161:WCA262161 WLU262161:WLW262161 WVQ262161:WVS262161 I327697:K327697 JE327697:JG327697 TA327697:TC327697 ACW327697:ACY327697 AMS327697:AMU327697 AWO327697:AWQ327697 BGK327697:BGM327697 BQG327697:BQI327697 CAC327697:CAE327697 CJY327697:CKA327697 CTU327697:CTW327697 DDQ327697:DDS327697 DNM327697:DNO327697 DXI327697:DXK327697 EHE327697:EHG327697 ERA327697:ERC327697 FAW327697:FAY327697 FKS327697:FKU327697 FUO327697:FUQ327697 GEK327697:GEM327697 GOG327697:GOI327697 GYC327697:GYE327697 HHY327697:HIA327697 HRU327697:HRW327697 IBQ327697:IBS327697 ILM327697:ILO327697 IVI327697:IVK327697 JFE327697:JFG327697 JPA327697:JPC327697 JYW327697:JYY327697 KIS327697:KIU327697 KSO327697:KSQ327697 LCK327697:LCM327697 LMG327697:LMI327697 LWC327697:LWE327697 MFY327697:MGA327697 MPU327697:MPW327697 MZQ327697:MZS327697 NJM327697:NJO327697 NTI327697:NTK327697 ODE327697:ODG327697 ONA327697:ONC327697 OWW327697:OWY327697 PGS327697:PGU327697 PQO327697:PQQ327697 QAK327697:QAM327697 QKG327697:QKI327697 QUC327697:QUE327697 RDY327697:REA327697 RNU327697:RNW327697 RXQ327697:RXS327697 SHM327697:SHO327697 SRI327697:SRK327697 TBE327697:TBG327697 TLA327697:TLC327697 TUW327697:TUY327697 UES327697:UEU327697 UOO327697:UOQ327697 UYK327697:UYM327697 VIG327697:VII327697 VSC327697:VSE327697 WBY327697:WCA327697 WLU327697:WLW327697 WVQ327697:WVS327697 I393233:K393233 JE393233:JG393233 TA393233:TC393233 ACW393233:ACY393233 AMS393233:AMU393233 AWO393233:AWQ393233 BGK393233:BGM393233 BQG393233:BQI393233 CAC393233:CAE393233 CJY393233:CKA393233 CTU393233:CTW393233 DDQ393233:DDS393233 DNM393233:DNO393233 DXI393233:DXK393233 EHE393233:EHG393233 ERA393233:ERC393233 FAW393233:FAY393233 FKS393233:FKU393233 FUO393233:FUQ393233 GEK393233:GEM393233 GOG393233:GOI393233 GYC393233:GYE393233 HHY393233:HIA393233 HRU393233:HRW393233 IBQ393233:IBS393233 ILM393233:ILO393233 IVI393233:IVK393233 JFE393233:JFG393233 JPA393233:JPC393233 JYW393233:JYY393233 KIS393233:KIU393233 KSO393233:KSQ393233 LCK393233:LCM393233 LMG393233:LMI393233 LWC393233:LWE393233 MFY393233:MGA393233 MPU393233:MPW393233 MZQ393233:MZS393233 NJM393233:NJO393233 NTI393233:NTK393233 ODE393233:ODG393233 ONA393233:ONC393233 OWW393233:OWY393233 PGS393233:PGU393233 PQO393233:PQQ393233 QAK393233:QAM393233 QKG393233:QKI393233 QUC393233:QUE393233 RDY393233:REA393233 RNU393233:RNW393233 RXQ393233:RXS393233 SHM393233:SHO393233 SRI393233:SRK393233 TBE393233:TBG393233 TLA393233:TLC393233 TUW393233:TUY393233 UES393233:UEU393233 UOO393233:UOQ393233 UYK393233:UYM393233 VIG393233:VII393233 VSC393233:VSE393233 WBY393233:WCA393233 WLU393233:WLW393233 WVQ393233:WVS393233 I458769:K458769 JE458769:JG458769 TA458769:TC458769 ACW458769:ACY458769 AMS458769:AMU458769 AWO458769:AWQ458769 BGK458769:BGM458769 BQG458769:BQI458769 CAC458769:CAE458769 CJY458769:CKA458769 CTU458769:CTW458769 DDQ458769:DDS458769 DNM458769:DNO458769 DXI458769:DXK458769 EHE458769:EHG458769 ERA458769:ERC458769 FAW458769:FAY458769 FKS458769:FKU458769 FUO458769:FUQ458769 GEK458769:GEM458769 GOG458769:GOI458769 GYC458769:GYE458769 HHY458769:HIA458769 HRU458769:HRW458769 IBQ458769:IBS458769 ILM458769:ILO458769 IVI458769:IVK458769 JFE458769:JFG458769 JPA458769:JPC458769 JYW458769:JYY458769 KIS458769:KIU458769 KSO458769:KSQ458769 LCK458769:LCM458769 LMG458769:LMI458769 LWC458769:LWE458769 MFY458769:MGA458769 MPU458769:MPW458769 MZQ458769:MZS458769 NJM458769:NJO458769 NTI458769:NTK458769 ODE458769:ODG458769 ONA458769:ONC458769 OWW458769:OWY458769 PGS458769:PGU458769 PQO458769:PQQ458769 QAK458769:QAM458769 QKG458769:QKI458769 QUC458769:QUE458769 RDY458769:REA458769 RNU458769:RNW458769 RXQ458769:RXS458769 SHM458769:SHO458769 SRI458769:SRK458769 TBE458769:TBG458769 TLA458769:TLC458769 TUW458769:TUY458769 UES458769:UEU458769 UOO458769:UOQ458769 UYK458769:UYM458769 VIG458769:VII458769 VSC458769:VSE458769 WBY458769:WCA458769 WLU458769:WLW458769 WVQ458769:WVS458769 I524305:K524305 JE524305:JG524305 TA524305:TC524305 ACW524305:ACY524305 AMS524305:AMU524305 AWO524305:AWQ524305 BGK524305:BGM524305 BQG524305:BQI524305 CAC524305:CAE524305 CJY524305:CKA524305 CTU524305:CTW524305 DDQ524305:DDS524305 DNM524305:DNO524305 DXI524305:DXK524305 EHE524305:EHG524305 ERA524305:ERC524305 FAW524305:FAY524305 FKS524305:FKU524305 FUO524305:FUQ524305 GEK524305:GEM524305 GOG524305:GOI524305 GYC524305:GYE524305 HHY524305:HIA524305 HRU524305:HRW524305 IBQ524305:IBS524305 ILM524305:ILO524305 IVI524305:IVK524305 JFE524305:JFG524305 JPA524305:JPC524305 JYW524305:JYY524305 KIS524305:KIU524305 KSO524305:KSQ524305 LCK524305:LCM524305 LMG524305:LMI524305 LWC524305:LWE524305 MFY524305:MGA524305 MPU524305:MPW524305 MZQ524305:MZS524305 NJM524305:NJO524305 NTI524305:NTK524305 ODE524305:ODG524305 ONA524305:ONC524305 OWW524305:OWY524305 PGS524305:PGU524305 PQO524305:PQQ524305 QAK524305:QAM524305 QKG524305:QKI524305 QUC524305:QUE524305 RDY524305:REA524305 RNU524305:RNW524305 RXQ524305:RXS524305 SHM524305:SHO524305 SRI524305:SRK524305 TBE524305:TBG524305 TLA524305:TLC524305 TUW524305:TUY524305 UES524305:UEU524305 UOO524305:UOQ524305 UYK524305:UYM524305 VIG524305:VII524305 VSC524305:VSE524305 WBY524305:WCA524305 WLU524305:WLW524305 WVQ524305:WVS524305 I589841:K589841 JE589841:JG589841 TA589841:TC589841 ACW589841:ACY589841 AMS589841:AMU589841 AWO589841:AWQ589841 BGK589841:BGM589841 BQG589841:BQI589841 CAC589841:CAE589841 CJY589841:CKA589841 CTU589841:CTW589841 DDQ589841:DDS589841 DNM589841:DNO589841 DXI589841:DXK589841 EHE589841:EHG589841 ERA589841:ERC589841 FAW589841:FAY589841 FKS589841:FKU589841 FUO589841:FUQ589841 GEK589841:GEM589841 GOG589841:GOI589841 GYC589841:GYE589841 HHY589841:HIA589841 HRU589841:HRW589841 IBQ589841:IBS589841 ILM589841:ILO589841 IVI589841:IVK589841 JFE589841:JFG589841 JPA589841:JPC589841 JYW589841:JYY589841 KIS589841:KIU589841 KSO589841:KSQ589841 LCK589841:LCM589841 LMG589841:LMI589841 LWC589841:LWE589841 MFY589841:MGA589841 MPU589841:MPW589841 MZQ589841:MZS589841 NJM589841:NJO589841 NTI589841:NTK589841 ODE589841:ODG589841 ONA589841:ONC589841 OWW589841:OWY589841 PGS589841:PGU589841 PQO589841:PQQ589841 QAK589841:QAM589841 QKG589841:QKI589841 QUC589841:QUE589841 RDY589841:REA589841 RNU589841:RNW589841 RXQ589841:RXS589841 SHM589841:SHO589841 SRI589841:SRK589841 TBE589841:TBG589841 TLA589841:TLC589841 TUW589841:TUY589841 UES589841:UEU589841 UOO589841:UOQ589841 UYK589841:UYM589841 VIG589841:VII589841 VSC589841:VSE589841 WBY589841:WCA589841 WLU589841:WLW589841 WVQ589841:WVS589841 I655377:K655377 JE655377:JG655377 TA655377:TC655377 ACW655377:ACY655377 AMS655377:AMU655377 AWO655377:AWQ655377 BGK655377:BGM655377 BQG655377:BQI655377 CAC655377:CAE655377 CJY655377:CKA655377 CTU655377:CTW655377 DDQ655377:DDS655377 DNM655377:DNO655377 DXI655377:DXK655377 EHE655377:EHG655377 ERA655377:ERC655377 FAW655377:FAY655377 FKS655377:FKU655377 FUO655377:FUQ655377 GEK655377:GEM655377 GOG655377:GOI655377 GYC655377:GYE655377 HHY655377:HIA655377 HRU655377:HRW655377 IBQ655377:IBS655377 ILM655377:ILO655377 IVI655377:IVK655377 JFE655377:JFG655377 JPA655377:JPC655377 JYW655377:JYY655377 KIS655377:KIU655377 KSO655377:KSQ655377 LCK655377:LCM655377 LMG655377:LMI655377 LWC655377:LWE655377 MFY655377:MGA655377 MPU655377:MPW655377 MZQ655377:MZS655377 NJM655377:NJO655377 NTI655377:NTK655377 ODE655377:ODG655377 ONA655377:ONC655377 OWW655377:OWY655377 PGS655377:PGU655377 PQO655377:PQQ655377 QAK655377:QAM655377 QKG655377:QKI655377 QUC655377:QUE655377 RDY655377:REA655377 RNU655377:RNW655377 RXQ655377:RXS655377 SHM655377:SHO655377 SRI655377:SRK655377 TBE655377:TBG655377 TLA655377:TLC655377 TUW655377:TUY655377 UES655377:UEU655377 UOO655377:UOQ655377 UYK655377:UYM655377 VIG655377:VII655377 VSC655377:VSE655377 WBY655377:WCA655377 WLU655377:WLW655377 WVQ655377:WVS655377 I720913:K720913 JE720913:JG720913 TA720913:TC720913 ACW720913:ACY720913 AMS720913:AMU720913 AWO720913:AWQ720913 BGK720913:BGM720913 BQG720913:BQI720913 CAC720913:CAE720913 CJY720913:CKA720913 CTU720913:CTW720913 DDQ720913:DDS720913 DNM720913:DNO720913 DXI720913:DXK720913 EHE720913:EHG720913 ERA720913:ERC720913 FAW720913:FAY720913 FKS720913:FKU720913 FUO720913:FUQ720913 GEK720913:GEM720913 GOG720913:GOI720913 GYC720913:GYE720913 HHY720913:HIA720913 HRU720913:HRW720913 IBQ720913:IBS720913 ILM720913:ILO720913 IVI720913:IVK720913 JFE720913:JFG720913 JPA720913:JPC720913 JYW720913:JYY720913 KIS720913:KIU720913 KSO720913:KSQ720913 LCK720913:LCM720913 LMG720913:LMI720913 LWC720913:LWE720913 MFY720913:MGA720913 MPU720913:MPW720913 MZQ720913:MZS720913 NJM720913:NJO720913 NTI720913:NTK720913 ODE720913:ODG720913 ONA720913:ONC720913 OWW720913:OWY720913 PGS720913:PGU720913 PQO720913:PQQ720913 QAK720913:QAM720913 QKG720913:QKI720913 QUC720913:QUE720913 RDY720913:REA720913 RNU720913:RNW720913 RXQ720913:RXS720913 SHM720913:SHO720913 SRI720913:SRK720913 TBE720913:TBG720913 TLA720913:TLC720913 TUW720913:TUY720913 UES720913:UEU720913 UOO720913:UOQ720913 UYK720913:UYM720913 VIG720913:VII720913 VSC720913:VSE720913 WBY720913:WCA720913 WLU720913:WLW720913 WVQ720913:WVS720913 I786449:K786449 JE786449:JG786449 TA786449:TC786449 ACW786449:ACY786449 AMS786449:AMU786449 AWO786449:AWQ786449 BGK786449:BGM786449 BQG786449:BQI786449 CAC786449:CAE786449 CJY786449:CKA786449 CTU786449:CTW786449 DDQ786449:DDS786449 DNM786449:DNO786449 DXI786449:DXK786449 EHE786449:EHG786449 ERA786449:ERC786449 FAW786449:FAY786449 FKS786449:FKU786449 FUO786449:FUQ786449 GEK786449:GEM786449 GOG786449:GOI786449 GYC786449:GYE786449 HHY786449:HIA786449 HRU786449:HRW786449 IBQ786449:IBS786449 ILM786449:ILO786449 IVI786449:IVK786449 JFE786449:JFG786449 JPA786449:JPC786449 JYW786449:JYY786449 KIS786449:KIU786449 KSO786449:KSQ786449 LCK786449:LCM786449 LMG786449:LMI786449 LWC786449:LWE786449 MFY786449:MGA786449 MPU786449:MPW786449 MZQ786449:MZS786449 NJM786449:NJO786449 NTI786449:NTK786449 ODE786449:ODG786449 ONA786449:ONC786449 OWW786449:OWY786449 PGS786449:PGU786449 PQO786449:PQQ786449 QAK786449:QAM786449 QKG786449:QKI786449 QUC786449:QUE786449 RDY786449:REA786449 RNU786449:RNW786449 RXQ786449:RXS786449 SHM786449:SHO786449 SRI786449:SRK786449 TBE786449:TBG786449 TLA786449:TLC786449 TUW786449:TUY786449 UES786449:UEU786449 UOO786449:UOQ786449 UYK786449:UYM786449 VIG786449:VII786449 VSC786449:VSE786449 WBY786449:WCA786449 WLU786449:WLW786449 WVQ786449:WVS786449 I851985:K851985 JE851985:JG851985 TA851985:TC851985 ACW851985:ACY851985 AMS851985:AMU851985 AWO851985:AWQ851985 BGK851985:BGM851985 BQG851985:BQI851985 CAC851985:CAE851985 CJY851985:CKA851985 CTU851985:CTW851985 DDQ851985:DDS851985 DNM851985:DNO851985 DXI851985:DXK851985 EHE851985:EHG851985 ERA851985:ERC851985 FAW851985:FAY851985 FKS851985:FKU851985 FUO851985:FUQ851985 GEK851985:GEM851985 GOG851985:GOI851985 GYC851985:GYE851985 HHY851985:HIA851985 HRU851985:HRW851985 IBQ851985:IBS851985 ILM851985:ILO851985 IVI851985:IVK851985 JFE851985:JFG851985 JPA851985:JPC851985 JYW851985:JYY851985 KIS851985:KIU851985 KSO851985:KSQ851985 LCK851985:LCM851985 LMG851985:LMI851985 LWC851985:LWE851985 MFY851985:MGA851985 MPU851985:MPW851985 MZQ851985:MZS851985 NJM851985:NJO851985 NTI851985:NTK851985 ODE851985:ODG851985 ONA851985:ONC851985 OWW851985:OWY851985 PGS851985:PGU851985 PQO851985:PQQ851985 QAK851985:QAM851985 QKG851985:QKI851985 QUC851985:QUE851985 RDY851985:REA851985 RNU851985:RNW851985 RXQ851985:RXS851985 SHM851985:SHO851985 SRI851985:SRK851985 TBE851985:TBG851985 TLA851985:TLC851985 TUW851985:TUY851985 UES851985:UEU851985 UOO851985:UOQ851985 UYK851985:UYM851985 VIG851985:VII851985 VSC851985:VSE851985 WBY851985:WCA851985 WLU851985:WLW851985 WVQ851985:WVS851985 I917521:K917521 JE917521:JG917521 TA917521:TC917521 ACW917521:ACY917521 AMS917521:AMU917521 AWO917521:AWQ917521 BGK917521:BGM917521 BQG917521:BQI917521 CAC917521:CAE917521 CJY917521:CKA917521 CTU917521:CTW917521 DDQ917521:DDS917521 DNM917521:DNO917521 DXI917521:DXK917521 EHE917521:EHG917521 ERA917521:ERC917521 FAW917521:FAY917521 FKS917521:FKU917521 FUO917521:FUQ917521 GEK917521:GEM917521 GOG917521:GOI917521 GYC917521:GYE917521 HHY917521:HIA917521 HRU917521:HRW917521 IBQ917521:IBS917521 ILM917521:ILO917521 IVI917521:IVK917521 JFE917521:JFG917521 JPA917521:JPC917521 JYW917521:JYY917521 KIS917521:KIU917521 KSO917521:KSQ917521 LCK917521:LCM917521 LMG917521:LMI917521 LWC917521:LWE917521 MFY917521:MGA917521 MPU917521:MPW917521 MZQ917521:MZS917521 NJM917521:NJO917521 NTI917521:NTK917521 ODE917521:ODG917521 ONA917521:ONC917521 OWW917521:OWY917521 PGS917521:PGU917521 PQO917521:PQQ917521 QAK917521:QAM917521 QKG917521:QKI917521 QUC917521:QUE917521 RDY917521:REA917521 RNU917521:RNW917521 RXQ917521:RXS917521 SHM917521:SHO917521 SRI917521:SRK917521 TBE917521:TBG917521 TLA917521:TLC917521 TUW917521:TUY917521 UES917521:UEU917521 UOO917521:UOQ917521 UYK917521:UYM917521 VIG917521:VII917521 VSC917521:VSE917521 WBY917521:WCA917521 WLU917521:WLW917521 WVQ917521:WVS917521 I983057:K983057 JE983057:JG983057 TA983057:TC983057 ACW983057:ACY983057 AMS983057:AMU983057 AWO983057:AWQ983057 BGK983057:BGM983057 BQG983057:BQI983057 CAC983057:CAE983057 CJY983057:CKA983057 CTU983057:CTW983057 DDQ983057:DDS983057 DNM983057:DNO983057 DXI983057:DXK983057 EHE983057:EHG983057 ERA983057:ERC983057 FAW983057:FAY983057 FKS983057:FKU983057 FUO983057:FUQ983057 GEK983057:GEM983057 GOG983057:GOI983057 GYC983057:GYE983057 HHY983057:HIA983057 HRU983057:HRW983057 IBQ983057:IBS983057 ILM983057:ILO983057 IVI983057:IVK983057 JFE983057:JFG983057 JPA983057:JPC983057 JYW983057:JYY983057 KIS983057:KIU983057 KSO983057:KSQ983057 LCK983057:LCM983057 LMG983057:LMI983057 LWC983057:LWE983057 MFY983057:MGA983057 MPU983057:MPW983057 MZQ983057:MZS983057 NJM983057:NJO983057 NTI983057:NTK983057 ODE983057:ODG983057 ONA983057:ONC983057 OWW983057:OWY983057 PGS983057:PGU983057 PQO983057:PQQ983057 QAK983057:QAM983057 QKG983057:QKI983057 QUC983057:QUE983057 RDY983057:REA983057 RNU983057:RNW983057 RXQ983057:RXS983057 SHM983057:SHO983057 SRI983057:SRK983057 TBE983057:TBG983057 TLA983057:TLC983057 TUW983057:TUY983057 UES983057:UEU983057 UOO983057:UOQ983057 UYK983057:UYM983057 VIG983057:VII983057 VSC983057:VSE983057 WBY983057:WCA983057 WLU983057:WLW983057 WVQ983057:WVS983057 J14:K15 JF14:JG15 TB14:TC15 ACX14:ACY15 AMT14:AMU15 AWP14:AWQ15 BGL14:BGM15 BQH14:BQI15 CAD14:CAE15 CJZ14:CKA15 CTV14:CTW15 DDR14:DDS15 DNN14:DNO15 DXJ14:DXK15 EHF14:EHG15 ERB14:ERC15 FAX14:FAY15 FKT14:FKU15 FUP14:FUQ15 GEL14:GEM15 GOH14:GOI15 GYD14:GYE15 HHZ14:HIA15 HRV14:HRW15 IBR14:IBS15 ILN14:ILO15 IVJ14:IVK15 JFF14:JFG15 JPB14:JPC15 JYX14:JYY15 KIT14:KIU15 KSP14:KSQ15 LCL14:LCM15 LMH14:LMI15 LWD14:LWE15 MFZ14:MGA15 MPV14:MPW15 MZR14:MZS15 NJN14:NJO15 NTJ14:NTK15 ODF14:ODG15 ONB14:ONC15 OWX14:OWY15 PGT14:PGU15 PQP14:PQQ15 QAL14:QAM15 QKH14:QKI15 QUD14:QUE15 RDZ14:REA15 RNV14:RNW15 RXR14:RXS15 SHN14:SHO15 SRJ14:SRK15 TBF14:TBG15 TLB14:TLC15 TUX14:TUY15 UET14:UEU15 UOP14:UOQ15 UYL14:UYM15 VIH14:VII15 VSD14:VSE15 WBZ14:WCA15 WLV14:WLW15 WVR14:WVS15 J65550:K65551 JF65550:JG65551 TB65550:TC65551 ACX65550:ACY65551 AMT65550:AMU65551 AWP65550:AWQ65551 BGL65550:BGM65551 BQH65550:BQI65551 CAD65550:CAE65551 CJZ65550:CKA65551 CTV65550:CTW65551 DDR65550:DDS65551 DNN65550:DNO65551 DXJ65550:DXK65551 EHF65550:EHG65551 ERB65550:ERC65551 FAX65550:FAY65551 FKT65550:FKU65551 FUP65550:FUQ65551 GEL65550:GEM65551 GOH65550:GOI65551 GYD65550:GYE65551 HHZ65550:HIA65551 HRV65550:HRW65551 IBR65550:IBS65551 ILN65550:ILO65551 IVJ65550:IVK65551 JFF65550:JFG65551 JPB65550:JPC65551 JYX65550:JYY65551 KIT65550:KIU65551 KSP65550:KSQ65551 LCL65550:LCM65551 LMH65550:LMI65551 LWD65550:LWE65551 MFZ65550:MGA65551 MPV65550:MPW65551 MZR65550:MZS65551 NJN65550:NJO65551 NTJ65550:NTK65551 ODF65550:ODG65551 ONB65550:ONC65551 OWX65550:OWY65551 PGT65550:PGU65551 PQP65550:PQQ65551 QAL65550:QAM65551 QKH65550:QKI65551 QUD65550:QUE65551 RDZ65550:REA65551 RNV65550:RNW65551 RXR65550:RXS65551 SHN65550:SHO65551 SRJ65550:SRK65551 TBF65550:TBG65551 TLB65550:TLC65551 TUX65550:TUY65551 UET65550:UEU65551 UOP65550:UOQ65551 UYL65550:UYM65551 VIH65550:VII65551 VSD65550:VSE65551 WBZ65550:WCA65551 WLV65550:WLW65551 WVR65550:WVS65551 J131086:K131087 JF131086:JG131087 TB131086:TC131087 ACX131086:ACY131087 AMT131086:AMU131087 AWP131086:AWQ131087 BGL131086:BGM131087 BQH131086:BQI131087 CAD131086:CAE131087 CJZ131086:CKA131087 CTV131086:CTW131087 DDR131086:DDS131087 DNN131086:DNO131087 DXJ131086:DXK131087 EHF131086:EHG131087 ERB131086:ERC131087 FAX131086:FAY131087 FKT131086:FKU131087 FUP131086:FUQ131087 GEL131086:GEM131087 GOH131086:GOI131087 GYD131086:GYE131087 HHZ131086:HIA131087 HRV131086:HRW131087 IBR131086:IBS131087 ILN131086:ILO131087 IVJ131086:IVK131087 JFF131086:JFG131087 JPB131086:JPC131087 JYX131086:JYY131087 KIT131086:KIU131087 KSP131086:KSQ131087 LCL131086:LCM131087 LMH131086:LMI131087 LWD131086:LWE131087 MFZ131086:MGA131087 MPV131086:MPW131087 MZR131086:MZS131087 NJN131086:NJO131087 NTJ131086:NTK131087 ODF131086:ODG131087 ONB131086:ONC131087 OWX131086:OWY131087 PGT131086:PGU131087 PQP131086:PQQ131087 QAL131086:QAM131087 QKH131086:QKI131087 QUD131086:QUE131087 RDZ131086:REA131087 RNV131086:RNW131087 RXR131086:RXS131087 SHN131086:SHO131087 SRJ131086:SRK131087 TBF131086:TBG131087 TLB131086:TLC131087 TUX131086:TUY131087 UET131086:UEU131087 UOP131086:UOQ131087 UYL131086:UYM131087 VIH131086:VII131087 VSD131086:VSE131087 WBZ131086:WCA131087 WLV131086:WLW131087 WVR131086:WVS131087 J196622:K196623 JF196622:JG196623 TB196622:TC196623 ACX196622:ACY196623 AMT196622:AMU196623 AWP196622:AWQ196623 BGL196622:BGM196623 BQH196622:BQI196623 CAD196622:CAE196623 CJZ196622:CKA196623 CTV196622:CTW196623 DDR196622:DDS196623 DNN196622:DNO196623 DXJ196622:DXK196623 EHF196622:EHG196623 ERB196622:ERC196623 FAX196622:FAY196623 FKT196622:FKU196623 FUP196622:FUQ196623 GEL196622:GEM196623 GOH196622:GOI196623 GYD196622:GYE196623 HHZ196622:HIA196623 HRV196622:HRW196623 IBR196622:IBS196623 ILN196622:ILO196623 IVJ196622:IVK196623 JFF196622:JFG196623 JPB196622:JPC196623 JYX196622:JYY196623 KIT196622:KIU196623 KSP196622:KSQ196623 LCL196622:LCM196623 LMH196622:LMI196623 LWD196622:LWE196623 MFZ196622:MGA196623 MPV196622:MPW196623 MZR196622:MZS196623 NJN196622:NJO196623 NTJ196622:NTK196623 ODF196622:ODG196623 ONB196622:ONC196623 OWX196622:OWY196623 PGT196622:PGU196623 PQP196622:PQQ196623 QAL196622:QAM196623 QKH196622:QKI196623 QUD196622:QUE196623 RDZ196622:REA196623 RNV196622:RNW196623 RXR196622:RXS196623 SHN196622:SHO196623 SRJ196622:SRK196623 TBF196622:TBG196623 TLB196622:TLC196623 TUX196622:TUY196623 UET196622:UEU196623 UOP196622:UOQ196623 UYL196622:UYM196623 VIH196622:VII196623 VSD196622:VSE196623 WBZ196622:WCA196623 WLV196622:WLW196623 WVR196622:WVS196623 J262158:K262159 JF262158:JG262159 TB262158:TC262159 ACX262158:ACY262159 AMT262158:AMU262159 AWP262158:AWQ262159 BGL262158:BGM262159 BQH262158:BQI262159 CAD262158:CAE262159 CJZ262158:CKA262159 CTV262158:CTW262159 DDR262158:DDS262159 DNN262158:DNO262159 DXJ262158:DXK262159 EHF262158:EHG262159 ERB262158:ERC262159 FAX262158:FAY262159 FKT262158:FKU262159 FUP262158:FUQ262159 GEL262158:GEM262159 GOH262158:GOI262159 GYD262158:GYE262159 HHZ262158:HIA262159 HRV262158:HRW262159 IBR262158:IBS262159 ILN262158:ILO262159 IVJ262158:IVK262159 JFF262158:JFG262159 JPB262158:JPC262159 JYX262158:JYY262159 KIT262158:KIU262159 KSP262158:KSQ262159 LCL262158:LCM262159 LMH262158:LMI262159 LWD262158:LWE262159 MFZ262158:MGA262159 MPV262158:MPW262159 MZR262158:MZS262159 NJN262158:NJO262159 NTJ262158:NTK262159 ODF262158:ODG262159 ONB262158:ONC262159 OWX262158:OWY262159 PGT262158:PGU262159 PQP262158:PQQ262159 QAL262158:QAM262159 QKH262158:QKI262159 QUD262158:QUE262159 RDZ262158:REA262159 RNV262158:RNW262159 RXR262158:RXS262159 SHN262158:SHO262159 SRJ262158:SRK262159 TBF262158:TBG262159 TLB262158:TLC262159 TUX262158:TUY262159 UET262158:UEU262159 UOP262158:UOQ262159 UYL262158:UYM262159 VIH262158:VII262159 VSD262158:VSE262159 WBZ262158:WCA262159 WLV262158:WLW262159 WVR262158:WVS262159 J327694:K327695 JF327694:JG327695 TB327694:TC327695 ACX327694:ACY327695 AMT327694:AMU327695 AWP327694:AWQ327695 BGL327694:BGM327695 BQH327694:BQI327695 CAD327694:CAE327695 CJZ327694:CKA327695 CTV327694:CTW327695 DDR327694:DDS327695 DNN327694:DNO327695 DXJ327694:DXK327695 EHF327694:EHG327695 ERB327694:ERC327695 FAX327694:FAY327695 FKT327694:FKU327695 FUP327694:FUQ327695 GEL327694:GEM327695 GOH327694:GOI327695 GYD327694:GYE327695 HHZ327694:HIA327695 HRV327694:HRW327695 IBR327694:IBS327695 ILN327694:ILO327695 IVJ327694:IVK327695 JFF327694:JFG327695 JPB327694:JPC327695 JYX327694:JYY327695 KIT327694:KIU327695 KSP327694:KSQ327695 LCL327694:LCM327695 LMH327694:LMI327695 LWD327694:LWE327695 MFZ327694:MGA327695 MPV327694:MPW327695 MZR327694:MZS327695 NJN327694:NJO327695 NTJ327694:NTK327695 ODF327694:ODG327695 ONB327694:ONC327695 OWX327694:OWY327695 PGT327694:PGU327695 PQP327694:PQQ327695 QAL327694:QAM327695 QKH327694:QKI327695 QUD327694:QUE327695 RDZ327694:REA327695 RNV327694:RNW327695 RXR327694:RXS327695 SHN327694:SHO327695 SRJ327694:SRK327695 TBF327694:TBG327695 TLB327694:TLC327695 TUX327694:TUY327695 UET327694:UEU327695 UOP327694:UOQ327695 UYL327694:UYM327695 VIH327694:VII327695 VSD327694:VSE327695 WBZ327694:WCA327695 WLV327694:WLW327695 WVR327694:WVS327695 J393230:K393231 JF393230:JG393231 TB393230:TC393231 ACX393230:ACY393231 AMT393230:AMU393231 AWP393230:AWQ393231 BGL393230:BGM393231 BQH393230:BQI393231 CAD393230:CAE393231 CJZ393230:CKA393231 CTV393230:CTW393231 DDR393230:DDS393231 DNN393230:DNO393231 DXJ393230:DXK393231 EHF393230:EHG393231 ERB393230:ERC393231 FAX393230:FAY393231 FKT393230:FKU393231 FUP393230:FUQ393231 GEL393230:GEM393231 GOH393230:GOI393231 GYD393230:GYE393231 HHZ393230:HIA393231 HRV393230:HRW393231 IBR393230:IBS393231 ILN393230:ILO393231 IVJ393230:IVK393231 JFF393230:JFG393231 JPB393230:JPC393231 JYX393230:JYY393231 KIT393230:KIU393231 KSP393230:KSQ393231 LCL393230:LCM393231 LMH393230:LMI393231 LWD393230:LWE393231 MFZ393230:MGA393231 MPV393230:MPW393231 MZR393230:MZS393231 NJN393230:NJO393231 NTJ393230:NTK393231 ODF393230:ODG393231 ONB393230:ONC393231 OWX393230:OWY393231 PGT393230:PGU393231 PQP393230:PQQ393231 QAL393230:QAM393231 QKH393230:QKI393231 QUD393230:QUE393231 RDZ393230:REA393231 RNV393230:RNW393231 RXR393230:RXS393231 SHN393230:SHO393231 SRJ393230:SRK393231 TBF393230:TBG393231 TLB393230:TLC393231 TUX393230:TUY393231 UET393230:UEU393231 UOP393230:UOQ393231 UYL393230:UYM393231 VIH393230:VII393231 VSD393230:VSE393231 WBZ393230:WCA393231 WLV393230:WLW393231 WVR393230:WVS393231 J458766:K458767 JF458766:JG458767 TB458766:TC458767 ACX458766:ACY458767 AMT458766:AMU458767 AWP458766:AWQ458767 BGL458766:BGM458767 BQH458766:BQI458767 CAD458766:CAE458767 CJZ458766:CKA458767 CTV458766:CTW458767 DDR458766:DDS458767 DNN458766:DNO458767 DXJ458766:DXK458767 EHF458766:EHG458767 ERB458766:ERC458767 FAX458766:FAY458767 FKT458766:FKU458767 FUP458766:FUQ458767 GEL458766:GEM458767 GOH458766:GOI458767 GYD458766:GYE458767 HHZ458766:HIA458767 HRV458766:HRW458767 IBR458766:IBS458767 ILN458766:ILO458767 IVJ458766:IVK458767 JFF458766:JFG458767 JPB458766:JPC458767 JYX458766:JYY458767 KIT458766:KIU458767 KSP458766:KSQ458767 LCL458766:LCM458767 LMH458766:LMI458767 LWD458766:LWE458767 MFZ458766:MGA458767 MPV458766:MPW458767 MZR458766:MZS458767 NJN458766:NJO458767 NTJ458766:NTK458767 ODF458766:ODG458767 ONB458766:ONC458767 OWX458766:OWY458767 PGT458766:PGU458767 PQP458766:PQQ458767 QAL458766:QAM458767 QKH458766:QKI458767 QUD458766:QUE458767 RDZ458766:REA458767 RNV458766:RNW458767 RXR458766:RXS458767 SHN458766:SHO458767 SRJ458766:SRK458767 TBF458766:TBG458767 TLB458766:TLC458767 TUX458766:TUY458767 UET458766:UEU458767 UOP458766:UOQ458767 UYL458766:UYM458767 VIH458766:VII458767 VSD458766:VSE458767 WBZ458766:WCA458767 WLV458766:WLW458767 WVR458766:WVS458767 J524302:K524303 JF524302:JG524303 TB524302:TC524303 ACX524302:ACY524303 AMT524302:AMU524303 AWP524302:AWQ524303 BGL524302:BGM524303 BQH524302:BQI524303 CAD524302:CAE524303 CJZ524302:CKA524303 CTV524302:CTW524303 DDR524302:DDS524303 DNN524302:DNO524303 DXJ524302:DXK524303 EHF524302:EHG524303 ERB524302:ERC524303 FAX524302:FAY524303 FKT524302:FKU524303 FUP524302:FUQ524303 GEL524302:GEM524303 GOH524302:GOI524303 GYD524302:GYE524303 HHZ524302:HIA524303 HRV524302:HRW524303 IBR524302:IBS524303 ILN524302:ILO524303 IVJ524302:IVK524303 JFF524302:JFG524303 JPB524302:JPC524303 JYX524302:JYY524303 KIT524302:KIU524303 KSP524302:KSQ524303 LCL524302:LCM524303 LMH524302:LMI524303 LWD524302:LWE524303 MFZ524302:MGA524303 MPV524302:MPW524303 MZR524302:MZS524303 NJN524302:NJO524303 NTJ524302:NTK524303 ODF524302:ODG524303 ONB524302:ONC524303 OWX524302:OWY524303 PGT524302:PGU524303 PQP524302:PQQ524303 QAL524302:QAM524303 QKH524302:QKI524303 QUD524302:QUE524303 RDZ524302:REA524303 RNV524302:RNW524303 RXR524302:RXS524303 SHN524302:SHO524303 SRJ524302:SRK524303 TBF524302:TBG524303 TLB524302:TLC524303 TUX524302:TUY524303 UET524302:UEU524303 UOP524302:UOQ524303 UYL524302:UYM524303 VIH524302:VII524303 VSD524302:VSE524303 WBZ524302:WCA524303 WLV524302:WLW524303 WVR524302:WVS524303 J589838:K589839 JF589838:JG589839 TB589838:TC589839 ACX589838:ACY589839 AMT589838:AMU589839 AWP589838:AWQ589839 BGL589838:BGM589839 BQH589838:BQI589839 CAD589838:CAE589839 CJZ589838:CKA589839 CTV589838:CTW589839 DDR589838:DDS589839 DNN589838:DNO589839 DXJ589838:DXK589839 EHF589838:EHG589839 ERB589838:ERC589839 FAX589838:FAY589839 FKT589838:FKU589839 FUP589838:FUQ589839 GEL589838:GEM589839 GOH589838:GOI589839 GYD589838:GYE589839 HHZ589838:HIA589839 HRV589838:HRW589839 IBR589838:IBS589839 ILN589838:ILO589839 IVJ589838:IVK589839 JFF589838:JFG589839 JPB589838:JPC589839 JYX589838:JYY589839 KIT589838:KIU589839 KSP589838:KSQ589839 LCL589838:LCM589839 LMH589838:LMI589839 LWD589838:LWE589839 MFZ589838:MGA589839 MPV589838:MPW589839 MZR589838:MZS589839 NJN589838:NJO589839 NTJ589838:NTK589839 ODF589838:ODG589839 ONB589838:ONC589839 OWX589838:OWY589839 PGT589838:PGU589839 PQP589838:PQQ589839 QAL589838:QAM589839 QKH589838:QKI589839 QUD589838:QUE589839 RDZ589838:REA589839 RNV589838:RNW589839 RXR589838:RXS589839 SHN589838:SHO589839 SRJ589838:SRK589839 TBF589838:TBG589839 TLB589838:TLC589839 TUX589838:TUY589839 UET589838:UEU589839 UOP589838:UOQ589839 UYL589838:UYM589839 VIH589838:VII589839 VSD589838:VSE589839 WBZ589838:WCA589839 WLV589838:WLW589839 WVR589838:WVS589839 J655374:K655375 JF655374:JG655375 TB655374:TC655375 ACX655374:ACY655375 AMT655374:AMU655375 AWP655374:AWQ655375 BGL655374:BGM655375 BQH655374:BQI655375 CAD655374:CAE655375 CJZ655374:CKA655375 CTV655374:CTW655375 DDR655374:DDS655375 DNN655374:DNO655375 DXJ655374:DXK655375 EHF655374:EHG655375 ERB655374:ERC655375 FAX655374:FAY655375 FKT655374:FKU655375 FUP655374:FUQ655375 GEL655374:GEM655375 GOH655374:GOI655375 GYD655374:GYE655375 HHZ655374:HIA655375 HRV655374:HRW655375 IBR655374:IBS655375 ILN655374:ILO655375 IVJ655374:IVK655375 JFF655374:JFG655375 JPB655374:JPC655375 JYX655374:JYY655375 KIT655374:KIU655375 KSP655374:KSQ655375 LCL655374:LCM655375 LMH655374:LMI655375 LWD655374:LWE655375 MFZ655374:MGA655375 MPV655374:MPW655375 MZR655374:MZS655375 NJN655374:NJO655375 NTJ655374:NTK655375 ODF655374:ODG655375 ONB655374:ONC655375 OWX655374:OWY655375 PGT655374:PGU655375 PQP655374:PQQ655375 QAL655374:QAM655375 QKH655374:QKI655375 QUD655374:QUE655375 RDZ655374:REA655375 RNV655374:RNW655375 RXR655374:RXS655375 SHN655374:SHO655375 SRJ655374:SRK655375 TBF655374:TBG655375 TLB655374:TLC655375 TUX655374:TUY655375 UET655374:UEU655375 UOP655374:UOQ655375 UYL655374:UYM655375 VIH655374:VII655375 VSD655374:VSE655375 WBZ655374:WCA655375 WLV655374:WLW655375 WVR655374:WVS655375 J720910:K720911 JF720910:JG720911 TB720910:TC720911 ACX720910:ACY720911 AMT720910:AMU720911 AWP720910:AWQ720911 BGL720910:BGM720911 BQH720910:BQI720911 CAD720910:CAE720911 CJZ720910:CKA720911 CTV720910:CTW720911 DDR720910:DDS720911 DNN720910:DNO720911 DXJ720910:DXK720911 EHF720910:EHG720911 ERB720910:ERC720911 FAX720910:FAY720911 FKT720910:FKU720911 FUP720910:FUQ720911 GEL720910:GEM720911 GOH720910:GOI720911 GYD720910:GYE720911 HHZ720910:HIA720911 HRV720910:HRW720911 IBR720910:IBS720911 ILN720910:ILO720911 IVJ720910:IVK720911 JFF720910:JFG720911 JPB720910:JPC720911 JYX720910:JYY720911 KIT720910:KIU720911 KSP720910:KSQ720911 LCL720910:LCM720911 LMH720910:LMI720911 LWD720910:LWE720911 MFZ720910:MGA720911 MPV720910:MPW720911 MZR720910:MZS720911 NJN720910:NJO720911 NTJ720910:NTK720911 ODF720910:ODG720911 ONB720910:ONC720911 OWX720910:OWY720911 PGT720910:PGU720911 PQP720910:PQQ720911 QAL720910:QAM720911 QKH720910:QKI720911 QUD720910:QUE720911 RDZ720910:REA720911 RNV720910:RNW720911 RXR720910:RXS720911 SHN720910:SHO720911 SRJ720910:SRK720911 TBF720910:TBG720911 TLB720910:TLC720911 TUX720910:TUY720911 UET720910:UEU720911 UOP720910:UOQ720911 UYL720910:UYM720911 VIH720910:VII720911 VSD720910:VSE720911 WBZ720910:WCA720911 WLV720910:WLW720911 WVR720910:WVS720911 J786446:K786447 JF786446:JG786447 TB786446:TC786447 ACX786446:ACY786447 AMT786446:AMU786447 AWP786446:AWQ786447 BGL786446:BGM786447 BQH786446:BQI786447 CAD786446:CAE786447 CJZ786446:CKA786447 CTV786446:CTW786447 DDR786446:DDS786447 DNN786446:DNO786447 DXJ786446:DXK786447 EHF786446:EHG786447 ERB786446:ERC786447 FAX786446:FAY786447 FKT786446:FKU786447 FUP786446:FUQ786447 GEL786446:GEM786447 GOH786446:GOI786447 GYD786446:GYE786447 HHZ786446:HIA786447 HRV786446:HRW786447 IBR786446:IBS786447 ILN786446:ILO786447 IVJ786446:IVK786447 JFF786446:JFG786447 JPB786446:JPC786447 JYX786446:JYY786447 KIT786446:KIU786447 KSP786446:KSQ786447 LCL786446:LCM786447 LMH786446:LMI786447 LWD786446:LWE786447 MFZ786446:MGA786447 MPV786446:MPW786447 MZR786446:MZS786447 NJN786446:NJO786447 NTJ786446:NTK786447 ODF786446:ODG786447 ONB786446:ONC786447 OWX786446:OWY786447 PGT786446:PGU786447 PQP786446:PQQ786447 QAL786446:QAM786447 QKH786446:QKI786447 QUD786446:QUE786447 RDZ786446:REA786447 RNV786446:RNW786447 RXR786446:RXS786447 SHN786446:SHO786447 SRJ786446:SRK786447 TBF786446:TBG786447 TLB786446:TLC786447 TUX786446:TUY786447 UET786446:UEU786447 UOP786446:UOQ786447 UYL786446:UYM786447 VIH786446:VII786447 VSD786446:VSE786447 WBZ786446:WCA786447 WLV786446:WLW786447 WVR786446:WVS786447 J851982:K851983 JF851982:JG851983 TB851982:TC851983 ACX851982:ACY851983 AMT851982:AMU851983 AWP851982:AWQ851983 BGL851982:BGM851983 BQH851982:BQI851983 CAD851982:CAE851983 CJZ851982:CKA851983 CTV851982:CTW851983 DDR851982:DDS851983 DNN851982:DNO851983 DXJ851982:DXK851983 EHF851982:EHG851983 ERB851982:ERC851983 FAX851982:FAY851983 FKT851982:FKU851983 FUP851982:FUQ851983 GEL851982:GEM851983 GOH851982:GOI851983 GYD851982:GYE851983 HHZ851982:HIA851983 HRV851982:HRW851983 IBR851982:IBS851983 ILN851982:ILO851983 IVJ851982:IVK851983 JFF851982:JFG851983 JPB851982:JPC851983 JYX851982:JYY851983 KIT851982:KIU851983 KSP851982:KSQ851983 LCL851982:LCM851983 LMH851982:LMI851983 LWD851982:LWE851983 MFZ851982:MGA851983 MPV851982:MPW851983 MZR851982:MZS851983 NJN851982:NJO851983 NTJ851982:NTK851983 ODF851982:ODG851983 ONB851982:ONC851983 OWX851982:OWY851983 PGT851982:PGU851983 PQP851982:PQQ851983 QAL851982:QAM851983 QKH851982:QKI851983 QUD851982:QUE851983 RDZ851982:REA851983 RNV851982:RNW851983 RXR851982:RXS851983 SHN851982:SHO851983 SRJ851982:SRK851983 TBF851982:TBG851983 TLB851982:TLC851983 TUX851982:TUY851983 UET851982:UEU851983 UOP851982:UOQ851983 UYL851982:UYM851983 VIH851982:VII851983 VSD851982:VSE851983 WBZ851982:WCA851983 WLV851982:WLW851983 WVR851982:WVS851983 J917518:K917519 JF917518:JG917519 TB917518:TC917519 ACX917518:ACY917519 AMT917518:AMU917519 AWP917518:AWQ917519 BGL917518:BGM917519 BQH917518:BQI917519 CAD917518:CAE917519 CJZ917518:CKA917519 CTV917518:CTW917519 DDR917518:DDS917519 DNN917518:DNO917519 DXJ917518:DXK917519 EHF917518:EHG917519 ERB917518:ERC917519 FAX917518:FAY917519 FKT917518:FKU917519 FUP917518:FUQ917519 GEL917518:GEM917519 GOH917518:GOI917519 GYD917518:GYE917519 HHZ917518:HIA917519 HRV917518:HRW917519 IBR917518:IBS917519 ILN917518:ILO917519 IVJ917518:IVK917519 JFF917518:JFG917519 JPB917518:JPC917519 JYX917518:JYY917519 KIT917518:KIU917519 KSP917518:KSQ917519 LCL917518:LCM917519 LMH917518:LMI917519 LWD917518:LWE917519 MFZ917518:MGA917519 MPV917518:MPW917519 MZR917518:MZS917519 NJN917518:NJO917519 NTJ917518:NTK917519 ODF917518:ODG917519 ONB917518:ONC917519 OWX917518:OWY917519 PGT917518:PGU917519 PQP917518:PQQ917519 QAL917518:QAM917519 QKH917518:QKI917519 QUD917518:QUE917519 RDZ917518:REA917519 RNV917518:RNW917519 RXR917518:RXS917519 SHN917518:SHO917519 SRJ917518:SRK917519 TBF917518:TBG917519 TLB917518:TLC917519 TUX917518:TUY917519 UET917518:UEU917519 UOP917518:UOQ917519 UYL917518:UYM917519 VIH917518:VII917519 VSD917518:VSE917519 WBZ917518:WCA917519 WLV917518:WLW917519 WVR917518:WVS917519 J983054:K983055 JF983054:JG983055 TB983054:TC983055 ACX983054:ACY983055 AMT983054:AMU983055 AWP983054:AWQ983055 BGL983054:BGM983055 BQH983054:BQI983055 CAD983054:CAE983055 CJZ983054:CKA983055 CTV983054:CTW983055 DDR983054:DDS983055 DNN983054:DNO983055 DXJ983054:DXK983055 EHF983054:EHG983055 ERB983054:ERC983055 FAX983054:FAY983055 FKT983054:FKU983055 FUP983054:FUQ983055 GEL983054:GEM983055 GOH983054:GOI983055 GYD983054:GYE983055 HHZ983054:HIA983055 HRV983054:HRW983055 IBR983054:IBS983055 ILN983054:ILO983055 IVJ983054:IVK983055 JFF983054:JFG983055 JPB983054:JPC983055 JYX983054:JYY983055 KIT983054:KIU983055 KSP983054:KSQ983055 LCL983054:LCM983055 LMH983054:LMI983055 LWD983054:LWE983055 MFZ983054:MGA983055 MPV983054:MPW983055 MZR983054:MZS983055 NJN983054:NJO983055 NTJ983054:NTK983055 ODF983054:ODG983055 ONB983054:ONC983055 OWX983054:OWY983055 PGT983054:PGU983055 PQP983054:PQQ983055 QAL983054:QAM983055 QKH983054:QKI983055 QUD983054:QUE983055 RDZ983054:REA983055 RNV983054:RNW983055 RXR983054:RXS983055 SHN983054:SHO983055 SRJ983054:SRK983055 TBF983054:TBG983055 TLB983054:TLC983055 TUX983054:TUY983055 UET983054:UEU983055 UOP983054:UOQ983055 UYL983054:UYM983055 VIH983054:VII983055 VSD983054:VSE983055 WBZ983054:WCA983055 WLV983054:WLW983055 WVR983054:WVS983055">
      <formula1>NA</formula1>
    </dataValidation>
    <dataValidation type="list" allowBlank="1" showInputMessage="1" showError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J16:K16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65552:K65552 JF65552:JG65552 TB65552:TC65552 ACX65552:ACY65552 AMT65552:AMU65552 AWP65552:AWQ65552 BGL65552:BGM65552 BQH65552:BQI65552 CAD65552:CAE65552 CJZ65552:CKA65552 CTV65552:CTW65552 DDR65552:DDS65552 DNN65552:DNO65552 DXJ65552:DXK65552 EHF65552:EHG65552 ERB65552:ERC65552 FAX65552:FAY65552 FKT65552:FKU65552 FUP65552:FUQ65552 GEL65552:GEM65552 GOH65552:GOI65552 GYD65552:GYE65552 HHZ65552:HIA65552 HRV65552:HRW65552 IBR65552:IBS65552 ILN65552:ILO65552 IVJ65552:IVK65552 JFF65552:JFG65552 JPB65552:JPC65552 JYX65552:JYY65552 KIT65552:KIU65552 KSP65552:KSQ65552 LCL65552:LCM65552 LMH65552:LMI65552 LWD65552:LWE65552 MFZ65552:MGA65552 MPV65552:MPW65552 MZR65552:MZS65552 NJN65552:NJO65552 NTJ65552:NTK65552 ODF65552:ODG65552 ONB65552:ONC65552 OWX65552:OWY65552 PGT65552:PGU65552 PQP65552:PQQ65552 QAL65552:QAM65552 QKH65552:QKI65552 QUD65552:QUE65552 RDZ65552:REA65552 RNV65552:RNW65552 RXR65552:RXS65552 SHN65552:SHO65552 SRJ65552:SRK65552 TBF65552:TBG65552 TLB65552:TLC65552 TUX65552:TUY65552 UET65552:UEU65552 UOP65552:UOQ65552 UYL65552:UYM65552 VIH65552:VII65552 VSD65552:VSE65552 WBZ65552:WCA65552 WLV65552:WLW65552 WVR65552:WVS65552 J131088:K131088 JF131088:JG131088 TB131088:TC131088 ACX131088:ACY131088 AMT131088:AMU131088 AWP131088:AWQ131088 BGL131088:BGM131088 BQH131088:BQI131088 CAD131088:CAE131088 CJZ131088:CKA131088 CTV131088:CTW131088 DDR131088:DDS131088 DNN131088:DNO131088 DXJ131088:DXK131088 EHF131088:EHG131088 ERB131088:ERC131088 FAX131088:FAY131088 FKT131088:FKU131088 FUP131088:FUQ131088 GEL131088:GEM131088 GOH131088:GOI131088 GYD131088:GYE131088 HHZ131088:HIA131088 HRV131088:HRW131088 IBR131088:IBS131088 ILN131088:ILO131088 IVJ131088:IVK131088 JFF131088:JFG131088 JPB131088:JPC131088 JYX131088:JYY131088 KIT131088:KIU131088 KSP131088:KSQ131088 LCL131088:LCM131088 LMH131088:LMI131088 LWD131088:LWE131088 MFZ131088:MGA131088 MPV131088:MPW131088 MZR131088:MZS131088 NJN131088:NJO131088 NTJ131088:NTK131088 ODF131088:ODG131088 ONB131088:ONC131088 OWX131088:OWY131088 PGT131088:PGU131088 PQP131088:PQQ131088 QAL131088:QAM131088 QKH131088:QKI131088 QUD131088:QUE131088 RDZ131088:REA131088 RNV131088:RNW131088 RXR131088:RXS131088 SHN131088:SHO131088 SRJ131088:SRK131088 TBF131088:TBG131088 TLB131088:TLC131088 TUX131088:TUY131088 UET131088:UEU131088 UOP131088:UOQ131088 UYL131088:UYM131088 VIH131088:VII131088 VSD131088:VSE131088 WBZ131088:WCA131088 WLV131088:WLW131088 WVR131088:WVS131088 J196624:K196624 JF196624:JG196624 TB196624:TC196624 ACX196624:ACY196624 AMT196624:AMU196624 AWP196624:AWQ196624 BGL196624:BGM196624 BQH196624:BQI196624 CAD196624:CAE196624 CJZ196624:CKA196624 CTV196624:CTW196624 DDR196624:DDS196624 DNN196624:DNO196624 DXJ196624:DXK196624 EHF196624:EHG196624 ERB196624:ERC196624 FAX196624:FAY196624 FKT196624:FKU196624 FUP196624:FUQ196624 GEL196624:GEM196624 GOH196624:GOI196624 GYD196624:GYE196624 HHZ196624:HIA196624 HRV196624:HRW196624 IBR196624:IBS196624 ILN196624:ILO196624 IVJ196624:IVK196624 JFF196624:JFG196624 JPB196624:JPC196624 JYX196624:JYY196624 KIT196624:KIU196624 KSP196624:KSQ196624 LCL196624:LCM196624 LMH196624:LMI196624 LWD196624:LWE196624 MFZ196624:MGA196624 MPV196624:MPW196624 MZR196624:MZS196624 NJN196624:NJO196624 NTJ196624:NTK196624 ODF196624:ODG196624 ONB196624:ONC196624 OWX196624:OWY196624 PGT196624:PGU196624 PQP196624:PQQ196624 QAL196624:QAM196624 QKH196624:QKI196624 QUD196624:QUE196624 RDZ196624:REA196624 RNV196624:RNW196624 RXR196624:RXS196624 SHN196624:SHO196624 SRJ196624:SRK196624 TBF196624:TBG196624 TLB196624:TLC196624 TUX196624:TUY196624 UET196624:UEU196624 UOP196624:UOQ196624 UYL196624:UYM196624 VIH196624:VII196624 VSD196624:VSE196624 WBZ196624:WCA196624 WLV196624:WLW196624 WVR196624:WVS196624 J262160:K262160 JF262160:JG262160 TB262160:TC262160 ACX262160:ACY262160 AMT262160:AMU262160 AWP262160:AWQ262160 BGL262160:BGM262160 BQH262160:BQI262160 CAD262160:CAE262160 CJZ262160:CKA262160 CTV262160:CTW262160 DDR262160:DDS262160 DNN262160:DNO262160 DXJ262160:DXK262160 EHF262160:EHG262160 ERB262160:ERC262160 FAX262160:FAY262160 FKT262160:FKU262160 FUP262160:FUQ262160 GEL262160:GEM262160 GOH262160:GOI262160 GYD262160:GYE262160 HHZ262160:HIA262160 HRV262160:HRW262160 IBR262160:IBS262160 ILN262160:ILO262160 IVJ262160:IVK262160 JFF262160:JFG262160 JPB262160:JPC262160 JYX262160:JYY262160 KIT262160:KIU262160 KSP262160:KSQ262160 LCL262160:LCM262160 LMH262160:LMI262160 LWD262160:LWE262160 MFZ262160:MGA262160 MPV262160:MPW262160 MZR262160:MZS262160 NJN262160:NJO262160 NTJ262160:NTK262160 ODF262160:ODG262160 ONB262160:ONC262160 OWX262160:OWY262160 PGT262160:PGU262160 PQP262160:PQQ262160 QAL262160:QAM262160 QKH262160:QKI262160 QUD262160:QUE262160 RDZ262160:REA262160 RNV262160:RNW262160 RXR262160:RXS262160 SHN262160:SHO262160 SRJ262160:SRK262160 TBF262160:TBG262160 TLB262160:TLC262160 TUX262160:TUY262160 UET262160:UEU262160 UOP262160:UOQ262160 UYL262160:UYM262160 VIH262160:VII262160 VSD262160:VSE262160 WBZ262160:WCA262160 WLV262160:WLW262160 WVR262160:WVS262160 J327696:K327696 JF327696:JG327696 TB327696:TC327696 ACX327696:ACY327696 AMT327696:AMU327696 AWP327696:AWQ327696 BGL327696:BGM327696 BQH327696:BQI327696 CAD327696:CAE327696 CJZ327696:CKA327696 CTV327696:CTW327696 DDR327696:DDS327696 DNN327696:DNO327696 DXJ327696:DXK327696 EHF327696:EHG327696 ERB327696:ERC327696 FAX327696:FAY327696 FKT327696:FKU327696 FUP327696:FUQ327696 GEL327696:GEM327696 GOH327696:GOI327696 GYD327696:GYE327696 HHZ327696:HIA327696 HRV327696:HRW327696 IBR327696:IBS327696 ILN327696:ILO327696 IVJ327696:IVK327696 JFF327696:JFG327696 JPB327696:JPC327696 JYX327696:JYY327696 KIT327696:KIU327696 KSP327696:KSQ327696 LCL327696:LCM327696 LMH327696:LMI327696 LWD327696:LWE327696 MFZ327696:MGA327696 MPV327696:MPW327696 MZR327696:MZS327696 NJN327696:NJO327696 NTJ327696:NTK327696 ODF327696:ODG327696 ONB327696:ONC327696 OWX327696:OWY327696 PGT327696:PGU327696 PQP327696:PQQ327696 QAL327696:QAM327696 QKH327696:QKI327696 QUD327696:QUE327696 RDZ327696:REA327696 RNV327696:RNW327696 RXR327696:RXS327696 SHN327696:SHO327696 SRJ327696:SRK327696 TBF327696:TBG327696 TLB327696:TLC327696 TUX327696:TUY327696 UET327696:UEU327696 UOP327696:UOQ327696 UYL327696:UYM327696 VIH327696:VII327696 VSD327696:VSE327696 WBZ327696:WCA327696 WLV327696:WLW327696 WVR327696:WVS327696 J393232:K393232 JF393232:JG393232 TB393232:TC393232 ACX393232:ACY393232 AMT393232:AMU393232 AWP393232:AWQ393232 BGL393232:BGM393232 BQH393232:BQI393232 CAD393232:CAE393232 CJZ393232:CKA393232 CTV393232:CTW393232 DDR393232:DDS393232 DNN393232:DNO393232 DXJ393232:DXK393232 EHF393232:EHG393232 ERB393232:ERC393232 FAX393232:FAY393232 FKT393232:FKU393232 FUP393232:FUQ393232 GEL393232:GEM393232 GOH393232:GOI393232 GYD393232:GYE393232 HHZ393232:HIA393232 HRV393232:HRW393232 IBR393232:IBS393232 ILN393232:ILO393232 IVJ393232:IVK393232 JFF393232:JFG393232 JPB393232:JPC393232 JYX393232:JYY393232 KIT393232:KIU393232 KSP393232:KSQ393232 LCL393232:LCM393232 LMH393232:LMI393232 LWD393232:LWE393232 MFZ393232:MGA393232 MPV393232:MPW393232 MZR393232:MZS393232 NJN393232:NJO393232 NTJ393232:NTK393232 ODF393232:ODG393232 ONB393232:ONC393232 OWX393232:OWY393232 PGT393232:PGU393232 PQP393232:PQQ393232 QAL393232:QAM393232 QKH393232:QKI393232 QUD393232:QUE393232 RDZ393232:REA393232 RNV393232:RNW393232 RXR393232:RXS393232 SHN393232:SHO393232 SRJ393232:SRK393232 TBF393232:TBG393232 TLB393232:TLC393232 TUX393232:TUY393232 UET393232:UEU393232 UOP393232:UOQ393232 UYL393232:UYM393232 VIH393232:VII393232 VSD393232:VSE393232 WBZ393232:WCA393232 WLV393232:WLW393232 WVR393232:WVS393232 J458768:K458768 JF458768:JG458768 TB458768:TC458768 ACX458768:ACY458768 AMT458768:AMU458768 AWP458768:AWQ458768 BGL458768:BGM458768 BQH458768:BQI458768 CAD458768:CAE458768 CJZ458768:CKA458768 CTV458768:CTW458768 DDR458768:DDS458768 DNN458768:DNO458768 DXJ458768:DXK458768 EHF458768:EHG458768 ERB458768:ERC458768 FAX458768:FAY458768 FKT458768:FKU458768 FUP458768:FUQ458768 GEL458768:GEM458768 GOH458768:GOI458768 GYD458768:GYE458768 HHZ458768:HIA458768 HRV458768:HRW458768 IBR458768:IBS458768 ILN458768:ILO458768 IVJ458768:IVK458768 JFF458768:JFG458768 JPB458768:JPC458768 JYX458768:JYY458768 KIT458768:KIU458768 KSP458768:KSQ458768 LCL458768:LCM458768 LMH458768:LMI458768 LWD458768:LWE458768 MFZ458768:MGA458768 MPV458768:MPW458768 MZR458768:MZS458768 NJN458768:NJO458768 NTJ458768:NTK458768 ODF458768:ODG458768 ONB458768:ONC458768 OWX458768:OWY458768 PGT458768:PGU458768 PQP458768:PQQ458768 QAL458768:QAM458768 QKH458768:QKI458768 QUD458768:QUE458768 RDZ458768:REA458768 RNV458768:RNW458768 RXR458768:RXS458768 SHN458768:SHO458768 SRJ458768:SRK458768 TBF458768:TBG458768 TLB458768:TLC458768 TUX458768:TUY458768 UET458768:UEU458768 UOP458768:UOQ458768 UYL458768:UYM458768 VIH458768:VII458768 VSD458768:VSE458768 WBZ458768:WCA458768 WLV458768:WLW458768 WVR458768:WVS458768 J524304:K524304 JF524304:JG524304 TB524304:TC524304 ACX524304:ACY524304 AMT524304:AMU524304 AWP524304:AWQ524304 BGL524304:BGM524304 BQH524304:BQI524304 CAD524304:CAE524304 CJZ524304:CKA524304 CTV524304:CTW524304 DDR524304:DDS524304 DNN524304:DNO524304 DXJ524304:DXK524304 EHF524304:EHG524304 ERB524304:ERC524304 FAX524304:FAY524304 FKT524304:FKU524304 FUP524304:FUQ524304 GEL524304:GEM524304 GOH524304:GOI524304 GYD524304:GYE524304 HHZ524304:HIA524304 HRV524304:HRW524304 IBR524304:IBS524304 ILN524304:ILO524304 IVJ524304:IVK524304 JFF524304:JFG524304 JPB524304:JPC524304 JYX524304:JYY524304 KIT524304:KIU524304 KSP524304:KSQ524304 LCL524304:LCM524304 LMH524304:LMI524304 LWD524304:LWE524304 MFZ524304:MGA524304 MPV524304:MPW524304 MZR524304:MZS524304 NJN524304:NJO524304 NTJ524304:NTK524304 ODF524304:ODG524304 ONB524304:ONC524304 OWX524304:OWY524304 PGT524304:PGU524304 PQP524304:PQQ524304 QAL524304:QAM524304 QKH524304:QKI524304 QUD524304:QUE524304 RDZ524304:REA524304 RNV524304:RNW524304 RXR524304:RXS524304 SHN524304:SHO524304 SRJ524304:SRK524304 TBF524304:TBG524304 TLB524304:TLC524304 TUX524304:TUY524304 UET524304:UEU524304 UOP524304:UOQ524304 UYL524304:UYM524304 VIH524304:VII524304 VSD524304:VSE524304 WBZ524304:WCA524304 WLV524304:WLW524304 WVR524304:WVS524304 J589840:K589840 JF589840:JG589840 TB589840:TC589840 ACX589840:ACY589840 AMT589840:AMU589840 AWP589840:AWQ589840 BGL589840:BGM589840 BQH589840:BQI589840 CAD589840:CAE589840 CJZ589840:CKA589840 CTV589840:CTW589840 DDR589840:DDS589840 DNN589840:DNO589840 DXJ589840:DXK589840 EHF589840:EHG589840 ERB589840:ERC589840 FAX589840:FAY589840 FKT589840:FKU589840 FUP589840:FUQ589840 GEL589840:GEM589840 GOH589840:GOI589840 GYD589840:GYE589840 HHZ589840:HIA589840 HRV589840:HRW589840 IBR589840:IBS589840 ILN589840:ILO589840 IVJ589840:IVK589840 JFF589840:JFG589840 JPB589840:JPC589840 JYX589840:JYY589840 KIT589840:KIU589840 KSP589840:KSQ589840 LCL589840:LCM589840 LMH589840:LMI589840 LWD589840:LWE589840 MFZ589840:MGA589840 MPV589840:MPW589840 MZR589840:MZS589840 NJN589840:NJO589840 NTJ589840:NTK589840 ODF589840:ODG589840 ONB589840:ONC589840 OWX589840:OWY589840 PGT589840:PGU589840 PQP589840:PQQ589840 QAL589840:QAM589840 QKH589840:QKI589840 QUD589840:QUE589840 RDZ589840:REA589840 RNV589840:RNW589840 RXR589840:RXS589840 SHN589840:SHO589840 SRJ589840:SRK589840 TBF589840:TBG589840 TLB589840:TLC589840 TUX589840:TUY589840 UET589840:UEU589840 UOP589840:UOQ589840 UYL589840:UYM589840 VIH589840:VII589840 VSD589840:VSE589840 WBZ589840:WCA589840 WLV589840:WLW589840 WVR589840:WVS589840 J655376:K655376 JF655376:JG655376 TB655376:TC655376 ACX655376:ACY655376 AMT655376:AMU655376 AWP655376:AWQ655376 BGL655376:BGM655376 BQH655376:BQI655376 CAD655376:CAE655376 CJZ655376:CKA655376 CTV655376:CTW655376 DDR655376:DDS655376 DNN655376:DNO655376 DXJ655376:DXK655376 EHF655376:EHG655376 ERB655376:ERC655376 FAX655376:FAY655376 FKT655376:FKU655376 FUP655376:FUQ655376 GEL655376:GEM655376 GOH655376:GOI655376 GYD655376:GYE655376 HHZ655376:HIA655376 HRV655376:HRW655376 IBR655376:IBS655376 ILN655376:ILO655376 IVJ655376:IVK655376 JFF655376:JFG655376 JPB655376:JPC655376 JYX655376:JYY655376 KIT655376:KIU655376 KSP655376:KSQ655376 LCL655376:LCM655376 LMH655376:LMI655376 LWD655376:LWE655376 MFZ655376:MGA655376 MPV655376:MPW655376 MZR655376:MZS655376 NJN655376:NJO655376 NTJ655376:NTK655376 ODF655376:ODG655376 ONB655376:ONC655376 OWX655376:OWY655376 PGT655376:PGU655376 PQP655376:PQQ655376 QAL655376:QAM655376 QKH655376:QKI655376 QUD655376:QUE655376 RDZ655376:REA655376 RNV655376:RNW655376 RXR655376:RXS655376 SHN655376:SHO655376 SRJ655376:SRK655376 TBF655376:TBG655376 TLB655376:TLC655376 TUX655376:TUY655376 UET655376:UEU655376 UOP655376:UOQ655376 UYL655376:UYM655376 VIH655376:VII655376 VSD655376:VSE655376 WBZ655376:WCA655376 WLV655376:WLW655376 WVR655376:WVS655376 J720912:K720912 JF720912:JG720912 TB720912:TC720912 ACX720912:ACY720912 AMT720912:AMU720912 AWP720912:AWQ720912 BGL720912:BGM720912 BQH720912:BQI720912 CAD720912:CAE720912 CJZ720912:CKA720912 CTV720912:CTW720912 DDR720912:DDS720912 DNN720912:DNO720912 DXJ720912:DXK720912 EHF720912:EHG720912 ERB720912:ERC720912 FAX720912:FAY720912 FKT720912:FKU720912 FUP720912:FUQ720912 GEL720912:GEM720912 GOH720912:GOI720912 GYD720912:GYE720912 HHZ720912:HIA720912 HRV720912:HRW720912 IBR720912:IBS720912 ILN720912:ILO720912 IVJ720912:IVK720912 JFF720912:JFG720912 JPB720912:JPC720912 JYX720912:JYY720912 KIT720912:KIU720912 KSP720912:KSQ720912 LCL720912:LCM720912 LMH720912:LMI720912 LWD720912:LWE720912 MFZ720912:MGA720912 MPV720912:MPW720912 MZR720912:MZS720912 NJN720912:NJO720912 NTJ720912:NTK720912 ODF720912:ODG720912 ONB720912:ONC720912 OWX720912:OWY720912 PGT720912:PGU720912 PQP720912:PQQ720912 QAL720912:QAM720912 QKH720912:QKI720912 QUD720912:QUE720912 RDZ720912:REA720912 RNV720912:RNW720912 RXR720912:RXS720912 SHN720912:SHO720912 SRJ720912:SRK720912 TBF720912:TBG720912 TLB720912:TLC720912 TUX720912:TUY720912 UET720912:UEU720912 UOP720912:UOQ720912 UYL720912:UYM720912 VIH720912:VII720912 VSD720912:VSE720912 WBZ720912:WCA720912 WLV720912:WLW720912 WVR720912:WVS720912 J786448:K786448 JF786448:JG786448 TB786448:TC786448 ACX786448:ACY786448 AMT786448:AMU786448 AWP786448:AWQ786448 BGL786448:BGM786448 BQH786448:BQI786448 CAD786448:CAE786448 CJZ786448:CKA786448 CTV786448:CTW786448 DDR786448:DDS786448 DNN786448:DNO786448 DXJ786448:DXK786448 EHF786448:EHG786448 ERB786448:ERC786448 FAX786448:FAY786448 FKT786448:FKU786448 FUP786448:FUQ786448 GEL786448:GEM786448 GOH786448:GOI786448 GYD786448:GYE786448 HHZ786448:HIA786448 HRV786448:HRW786448 IBR786448:IBS786448 ILN786448:ILO786448 IVJ786448:IVK786448 JFF786448:JFG786448 JPB786448:JPC786448 JYX786448:JYY786448 KIT786448:KIU786448 KSP786448:KSQ786448 LCL786448:LCM786448 LMH786448:LMI786448 LWD786448:LWE786448 MFZ786448:MGA786448 MPV786448:MPW786448 MZR786448:MZS786448 NJN786448:NJO786448 NTJ786448:NTK786448 ODF786448:ODG786448 ONB786448:ONC786448 OWX786448:OWY786448 PGT786448:PGU786448 PQP786448:PQQ786448 QAL786448:QAM786448 QKH786448:QKI786448 QUD786448:QUE786448 RDZ786448:REA786448 RNV786448:RNW786448 RXR786448:RXS786448 SHN786448:SHO786448 SRJ786448:SRK786448 TBF786448:TBG786448 TLB786448:TLC786448 TUX786448:TUY786448 UET786448:UEU786448 UOP786448:UOQ786448 UYL786448:UYM786448 VIH786448:VII786448 VSD786448:VSE786448 WBZ786448:WCA786448 WLV786448:WLW786448 WVR786448:WVS786448 J851984:K851984 JF851984:JG851984 TB851984:TC851984 ACX851984:ACY851984 AMT851984:AMU851984 AWP851984:AWQ851984 BGL851984:BGM851984 BQH851984:BQI851984 CAD851984:CAE851984 CJZ851984:CKA851984 CTV851984:CTW851984 DDR851984:DDS851984 DNN851984:DNO851984 DXJ851984:DXK851984 EHF851984:EHG851984 ERB851984:ERC851984 FAX851984:FAY851984 FKT851984:FKU851984 FUP851984:FUQ851984 GEL851984:GEM851984 GOH851984:GOI851984 GYD851984:GYE851984 HHZ851984:HIA851984 HRV851984:HRW851984 IBR851984:IBS851984 ILN851984:ILO851984 IVJ851984:IVK851984 JFF851984:JFG851984 JPB851984:JPC851984 JYX851984:JYY851984 KIT851984:KIU851984 KSP851984:KSQ851984 LCL851984:LCM851984 LMH851984:LMI851984 LWD851984:LWE851984 MFZ851984:MGA851984 MPV851984:MPW851984 MZR851984:MZS851984 NJN851984:NJO851984 NTJ851984:NTK851984 ODF851984:ODG851984 ONB851984:ONC851984 OWX851984:OWY851984 PGT851984:PGU851984 PQP851984:PQQ851984 QAL851984:QAM851984 QKH851984:QKI851984 QUD851984:QUE851984 RDZ851984:REA851984 RNV851984:RNW851984 RXR851984:RXS851984 SHN851984:SHO851984 SRJ851984:SRK851984 TBF851984:TBG851984 TLB851984:TLC851984 TUX851984:TUY851984 UET851984:UEU851984 UOP851984:UOQ851984 UYL851984:UYM851984 VIH851984:VII851984 VSD851984:VSE851984 WBZ851984:WCA851984 WLV851984:WLW851984 WVR851984:WVS851984 J917520:K917520 JF917520:JG917520 TB917520:TC917520 ACX917520:ACY917520 AMT917520:AMU917520 AWP917520:AWQ917520 BGL917520:BGM917520 BQH917520:BQI917520 CAD917520:CAE917520 CJZ917520:CKA917520 CTV917520:CTW917520 DDR917520:DDS917520 DNN917520:DNO917520 DXJ917520:DXK917520 EHF917520:EHG917520 ERB917520:ERC917520 FAX917520:FAY917520 FKT917520:FKU917520 FUP917520:FUQ917520 GEL917520:GEM917520 GOH917520:GOI917520 GYD917520:GYE917520 HHZ917520:HIA917520 HRV917520:HRW917520 IBR917520:IBS917520 ILN917520:ILO917520 IVJ917520:IVK917520 JFF917520:JFG917520 JPB917520:JPC917520 JYX917520:JYY917520 KIT917520:KIU917520 KSP917520:KSQ917520 LCL917520:LCM917520 LMH917520:LMI917520 LWD917520:LWE917520 MFZ917520:MGA917520 MPV917520:MPW917520 MZR917520:MZS917520 NJN917520:NJO917520 NTJ917520:NTK917520 ODF917520:ODG917520 ONB917520:ONC917520 OWX917520:OWY917520 PGT917520:PGU917520 PQP917520:PQQ917520 QAL917520:QAM917520 QKH917520:QKI917520 QUD917520:QUE917520 RDZ917520:REA917520 RNV917520:RNW917520 RXR917520:RXS917520 SHN917520:SHO917520 SRJ917520:SRK917520 TBF917520:TBG917520 TLB917520:TLC917520 TUX917520:TUY917520 UET917520:UEU917520 UOP917520:UOQ917520 UYL917520:UYM917520 VIH917520:VII917520 VSD917520:VSE917520 WBZ917520:WCA917520 WLV917520:WLW917520 WVR917520:WVS917520 J983056:K983056 JF983056:JG983056 TB983056:TC983056 ACX983056:ACY983056 AMT983056:AMU983056 AWP983056:AWQ983056 BGL983056:BGM983056 BQH983056:BQI983056 CAD983056:CAE983056 CJZ983056:CKA983056 CTV983056:CTW983056 DDR983056:DDS983056 DNN983056:DNO983056 DXJ983056:DXK983056 EHF983056:EHG983056 ERB983056:ERC983056 FAX983056:FAY983056 FKT983056:FKU983056 FUP983056:FUQ983056 GEL983056:GEM983056 GOH983056:GOI983056 GYD983056:GYE983056 HHZ983056:HIA983056 HRV983056:HRW983056 IBR983056:IBS983056 ILN983056:ILO983056 IVJ983056:IVK983056 JFF983056:JFG983056 JPB983056:JPC983056 JYX983056:JYY983056 KIT983056:KIU983056 KSP983056:KSQ983056 LCL983056:LCM983056 LMH983056:LMI983056 LWD983056:LWE983056 MFZ983056:MGA983056 MPV983056:MPW983056 MZR983056:MZS983056 NJN983056:NJO983056 NTJ983056:NTK983056 ODF983056:ODG983056 ONB983056:ONC983056 OWX983056:OWY983056 PGT983056:PGU983056 PQP983056:PQQ983056 QAL983056:QAM983056 QKH983056:QKI983056 QUD983056:QUE983056 RDZ983056:REA983056 RNV983056:RNW983056 RXR983056:RXS983056 SHN983056:SHO983056 SRJ983056:SRK983056 TBF983056:TBG983056 TLB983056:TLC983056 TUX983056:TUY983056 UET983056:UEU983056 UOP983056:UOQ983056 UYL983056:UYM983056 VIH983056:VII983056 VSD983056:VSE983056 WBZ983056:WCA983056 WLV983056:WLW983056 WVR983056:WVS983056 J10:K13 JF10:JG13 TB10:TC13 ACX10:ACY13 AMT10:AMU13 AWP10:AWQ13 BGL10:BGM13 BQH10:BQI13 CAD10:CAE13 CJZ10:CKA13 CTV10:CTW13 DDR10:DDS13 DNN10:DNO13 DXJ10:DXK13 EHF10:EHG13 ERB10:ERC13 FAX10:FAY13 FKT10:FKU13 FUP10:FUQ13 GEL10:GEM13 GOH10:GOI13 GYD10:GYE13 HHZ10:HIA13 HRV10:HRW13 IBR10:IBS13 ILN10:ILO13 IVJ10:IVK13 JFF10:JFG13 JPB10:JPC13 JYX10:JYY13 KIT10:KIU13 KSP10:KSQ13 LCL10:LCM13 LMH10:LMI13 LWD10:LWE13 MFZ10:MGA13 MPV10:MPW13 MZR10:MZS13 NJN10:NJO13 NTJ10:NTK13 ODF10:ODG13 ONB10:ONC13 OWX10:OWY13 PGT10:PGU13 PQP10:PQQ13 QAL10:QAM13 QKH10:QKI13 QUD10:QUE13 RDZ10:REA13 RNV10:RNW13 RXR10:RXS13 SHN10:SHO13 SRJ10:SRK13 TBF10:TBG13 TLB10:TLC13 TUX10:TUY13 UET10:UEU13 UOP10:UOQ13 UYL10:UYM13 VIH10:VII13 VSD10:VSE13 WBZ10:WCA13 WLV10:WLW13 WVR10:WVS13 J65546:K65549 JF65546:JG65549 TB65546:TC65549 ACX65546:ACY65549 AMT65546:AMU65549 AWP65546:AWQ65549 BGL65546:BGM65549 BQH65546:BQI65549 CAD65546:CAE65549 CJZ65546:CKA65549 CTV65546:CTW65549 DDR65546:DDS65549 DNN65546:DNO65549 DXJ65546:DXK65549 EHF65546:EHG65549 ERB65546:ERC65549 FAX65546:FAY65549 FKT65546:FKU65549 FUP65546:FUQ65549 GEL65546:GEM65549 GOH65546:GOI65549 GYD65546:GYE65549 HHZ65546:HIA65549 HRV65546:HRW65549 IBR65546:IBS65549 ILN65546:ILO65549 IVJ65546:IVK65549 JFF65546:JFG65549 JPB65546:JPC65549 JYX65546:JYY65549 KIT65546:KIU65549 KSP65546:KSQ65549 LCL65546:LCM65549 LMH65546:LMI65549 LWD65546:LWE65549 MFZ65546:MGA65549 MPV65546:MPW65549 MZR65546:MZS65549 NJN65546:NJO65549 NTJ65546:NTK65549 ODF65546:ODG65549 ONB65546:ONC65549 OWX65546:OWY65549 PGT65546:PGU65549 PQP65546:PQQ65549 QAL65546:QAM65549 QKH65546:QKI65549 QUD65546:QUE65549 RDZ65546:REA65549 RNV65546:RNW65549 RXR65546:RXS65549 SHN65546:SHO65549 SRJ65546:SRK65549 TBF65546:TBG65549 TLB65546:TLC65549 TUX65546:TUY65549 UET65546:UEU65549 UOP65546:UOQ65549 UYL65546:UYM65549 VIH65546:VII65549 VSD65546:VSE65549 WBZ65546:WCA65549 WLV65546:WLW65549 WVR65546:WVS65549 J131082:K131085 JF131082:JG131085 TB131082:TC131085 ACX131082:ACY131085 AMT131082:AMU131085 AWP131082:AWQ131085 BGL131082:BGM131085 BQH131082:BQI131085 CAD131082:CAE131085 CJZ131082:CKA131085 CTV131082:CTW131085 DDR131082:DDS131085 DNN131082:DNO131085 DXJ131082:DXK131085 EHF131082:EHG131085 ERB131082:ERC131085 FAX131082:FAY131085 FKT131082:FKU131085 FUP131082:FUQ131085 GEL131082:GEM131085 GOH131082:GOI131085 GYD131082:GYE131085 HHZ131082:HIA131085 HRV131082:HRW131085 IBR131082:IBS131085 ILN131082:ILO131085 IVJ131082:IVK131085 JFF131082:JFG131085 JPB131082:JPC131085 JYX131082:JYY131085 KIT131082:KIU131085 KSP131082:KSQ131085 LCL131082:LCM131085 LMH131082:LMI131085 LWD131082:LWE131085 MFZ131082:MGA131085 MPV131082:MPW131085 MZR131082:MZS131085 NJN131082:NJO131085 NTJ131082:NTK131085 ODF131082:ODG131085 ONB131082:ONC131085 OWX131082:OWY131085 PGT131082:PGU131085 PQP131082:PQQ131085 QAL131082:QAM131085 QKH131082:QKI131085 QUD131082:QUE131085 RDZ131082:REA131085 RNV131082:RNW131085 RXR131082:RXS131085 SHN131082:SHO131085 SRJ131082:SRK131085 TBF131082:TBG131085 TLB131082:TLC131085 TUX131082:TUY131085 UET131082:UEU131085 UOP131082:UOQ131085 UYL131082:UYM131085 VIH131082:VII131085 VSD131082:VSE131085 WBZ131082:WCA131085 WLV131082:WLW131085 WVR131082:WVS131085 J196618:K196621 JF196618:JG196621 TB196618:TC196621 ACX196618:ACY196621 AMT196618:AMU196621 AWP196618:AWQ196621 BGL196618:BGM196621 BQH196618:BQI196621 CAD196618:CAE196621 CJZ196618:CKA196621 CTV196618:CTW196621 DDR196618:DDS196621 DNN196618:DNO196621 DXJ196618:DXK196621 EHF196618:EHG196621 ERB196618:ERC196621 FAX196618:FAY196621 FKT196618:FKU196621 FUP196618:FUQ196621 GEL196618:GEM196621 GOH196618:GOI196621 GYD196618:GYE196621 HHZ196618:HIA196621 HRV196618:HRW196621 IBR196618:IBS196621 ILN196618:ILO196621 IVJ196618:IVK196621 JFF196618:JFG196621 JPB196618:JPC196621 JYX196618:JYY196621 KIT196618:KIU196621 KSP196618:KSQ196621 LCL196618:LCM196621 LMH196618:LMI196621 LWD196618:LWE196621 MFZ196618:MGA196621 MPV196618:MPW196621 MZR196618:MZS196621 NJN196618:NJO196621 NTJ196618:NTK196621 ODF196618:ODG196621 ONB196618:ONC196621 OWX196618:OWY196621 PGT196618:PGU196621 PQP196618:PQQ196621 QAL196618:QAM196621 QKH196618:QKI196621 QUD196618:QUE196621 RDZ196618:REA196621 RNV196618:RNW196621 RXR196618:RXS196621 SHN196618:SHO196621 SRJ196618:SRK196621 TBF196618:TBG196621 TLB196618:TLC196621 TUX196618:TUY196621 UET196618:UEU196621 UOP196618:UOQ196621 UYL196618:UYM196621 VIH196618:VII196621 VSD196618:VSE196621 WBZ196618:WCA196621 WLV196618:WLW196621 WVR196618:WVS196621 J262154:K262157 JF262154:JG262157 TB262154:TC262157 ACX262154:ACY262157 AMT262154:AMU262157 AWP262154:AWQ262157 BGL262154:BGM262157 BQH262154:BQI262157 CAD262154:CAE262157 CJZ262154:CKA262157 CTV262154:CTW262157 DDR262154:DDS262157 DNN262154:DNO262157 DXJ262154:DXK262157 EHF262154:EHG262157 ERB262154:ERC262157 FAX262154:FAY262157 FKT262154:FKU262157 FUP262154:FUQ262157 GEL262154:GEM262157 GOH262154:GOI262157 GYD262154:GYE262157 HHZ262154:HIA262157 HRV262154:HRW262157 IBR262154:IBS262157 ILN262154:ILO262157 IVJ262154:IVK262157 JFF262154:JFG262157 JPB262154:JPC262157 JYX262154:JYY262157 KIT262154:KIU262157 KSP262154:KSQ262157 LCL262154:LCM262157 LMH262154:LMI262157 LWD262154:LWE262157 MFZ262154:MGA262157 MPV262154:MPW262157 MZR262154:MZS262157 NJN262154:NJO262157 NTJ262154:NTK262157 ODF262154:ODG262157 ONB262154:ONC262157 OWX262154:OWY262157 PGT262154:PGU262157 PQP262154:PQQ262157 QAL262154:QAM262157 QKH262154:QKI262157 QUD262154:QUE262157 RDZ262154:REA262157 RNV262154:RNW262157 RXR262154:RXS262157 SHN262154:SHO262157 SRJ262154:SRK262157 TBF262154:TBG262157 TLB262154:TLC262157 TUX262154:TUY262157 UET262154:UEU262157 UOP262154:UOQ262157 UYL262154:UYM262157 VIH262154:VII262157 VSD262154:VSE262157 WBZ262154:WCA262157 WLV262154:WLW262157 WVR262154:WVS262157 J327690:K327693 JF327690:JG327693 TB327690:TC327693 ACX327690:ACY327693 AMT327690:AMU327693 AWP327690:AWQ327693 BGL327690:BGM327693 BQH327690:BQI327693 CAD327690:CAE327693 CJZ327690:CKA327693 CTV327690:CTW327693 DDR327690:DDS327693 DNN327690:DNO327693 DXJ327690:DXK327693 EHF327690:EHG327693 ERB327690:ERC327693 FAX327690:FAY327693 FKT327690:FKU327693 FUP327690:FUQ327693 GEL327690:GEM327693 GOH327690:GOI327693 GYD327690:GYE327693 HHZ327690:HIA327693 HRV327690:HRW327693 IBR327690:IBS327693 ILN327690:ILO327693 IVJ327690:IVK327693 JFF327690:JFG327693 JPB327690:JPC327693 JYX327690:JYY327693 KIT327690:KIU327693 KSP327690:KSQ327693 LCL327690:LCM327693 LMH327690:LMI327693 LWD327690:LWE327693 MFZ327690:MGA327693 MPV327690:MPW327693 MZR327690:MZS327693 NJN327690:NJO327693 NTJ327690:NTK327693 ODF327690:ODG327693 ONB327690:ONC327693 OWX327690:OWY327693 PGT327690:PGU327693 PQP327690:PQQ327693 QAL327690:QAM327693 QKH327690:QKI327693 QUD327690:QUE327693 RDZ327690:REA327693 RNV327690:RNW327693 RXR327690:RXS327693 SHN327690:SHO327693 SRJ327690:SRK327693 TBF327690:TBG327693 TLB327690:TLC327693 TUX327690:TUY327693 UET327690:UEU327693 UOP327690:UOQ327693 UYL327690:UYM327693 VIH327690:VII327693 VSD327690:VSE327693 WBZ327690:WCA327693 WLV327690:WLW327693 WVR327690:WVS327693 J393226:K393229 JF393226:JG393229 TB393226:TC393229 ACX393226:ACY393229 AMT393226:AMU393229 AWP393226:AWQ393229 BGL393226:BGM393229 BQH393226:BQI393229 CAD393226:CAE393229 CJZ393226:CKA393229 CTV393226:CTW393229 DDR393226:DDS393229 DNN393226:DNO393229 DXJ393226:DXK393229 EHF393226:EHG393229 ERB393226:ERC393229 FAX393226:FAY393229 FKT393226:FKU393229 FUP393226:FUQ393229 GEL393226:GEM393229 GOH393226:GOI393229 GYD393226:GYE393229 HHZ393226:HIA393229 HRV393226:HRW393229 IBR393226:IBS393229 ILN393226:ILO393229 IVJ393226:IVK393229 JFF393226:JFG393229 JPB393226:JPC393229 JYX393226:JYY393229 KIT393226:KIU393229 KSP393226:KSQ393229 LCL393226:LCM393229 LMH393226:LMI393229 LWD393226:LWE393229 MFZ393226:MGA393229 MPV393226:MPW393229 MZR393226:MZS393229 NJN393226:NJO393229 NTJ393226:NTK393229 ODF393226:ODG393229 ONB393226:ONC393229 OWX393226:OWY393229 PGT393226:PGU393229 PQP393226:PQQ393229 QAL393226:QAM393229 QKH393226:QKI393229 QUD393226:QUE393229 RDZ393226:REA393229 RNV393226:RNW393229 RXR393226:RXS393229 SHN393226:SHO393229 SRJ393226:SRK393229 TBF393226:TBG393229 TLB393226:TLC393229 TUX393226:TUY393229 UET393226:UEU393229 UOP393226:UOQ393229 UYL393226:UYM393229 VIH393226:VII393229 VSD393226:VSE393229 WBZ393226:WCA393229 WLV393226:WLW393229 WVR393226:WVS393229 J458762:K458765 JF458762:JG458765 TB458762:TC458765 ACX458762:ACY458765 AMT458762:AMU458765 AWP458762:AWQ458765 BGL458762:BGM458765 BQH458762:BQI458765 CAD458762:CAE458765 CJZ458762:CKA458765 CTV458762:CTW458765 DDR458762:DDS458765 DNN458762:DNO458765 DXJ458762:DXK458765 EHF458762:EHG458765 ERB458762:ERC458765 FAX458762:FAY458765 FKT458762:FKU458765 FUP458762:FUQ458765 GEL458762:GEM458765 GOH458762:GOI458765 GYD458762:GYE458765 HHZ458762:HIA458765 HRV458762:HRW458765 IBR458762:IBS458765 ILN458762:ILO458765 IVJ458762:IVK458765 JFF458762:JFG458765 JPB458762:JPC458765 JYX458762:JYY458765 KIT458762:KIU458765 KSP458762:KSQ458765 LCL458762:LCM458765 LMH458762:LMI458765 LWD458762:LWE458765 MFZ458762:MGA458765 MPV458762:MPW458765 MZR458762:MZS458765 NJN458762:NJO458765 NTJ458762:NTK458765 ODF458762:ODG458765 ONB458762:ONC458765 OWX458762:OWY458765 PGT458762:PGU458765 PQP458762:PQQ458765 QAL458762:QAM458765 QKH458762:QKI458765 QUD458762:QUE458765 RDZ458762:REA458765 RNV458762:RNW458765 RXR458762:RXS458765 SHN458762:SHO458765 SRJ458762:SRK458765 TBF458762:TBG458765 TLB458762:TLC458765 TUX458762:TUY458765 UET458762:UEU458765 UOP458762:UOQ458765 UYL458762:UYM458765 VIH458762:VII458765 VSD458762:VSE458765 WBZ458762:WCA458765 WLV458762:WLW458765 WVR458762:WVS458765 J524298:K524301 JF524298:JG524301 TB524298:TC524301 ACX524298:ACY524301 AMT524298:AMU524301 AWP524298:AWQ524301 BGL524298:BGM524301 BQH524298:BQI524301 CAD524298:CAE524301 CJZ524298:CKA524301 CTV524298:CTW524301 DDR524298:DDS524301 DNN524298:DNO524301 DXJ524298:DXK524301 EHF524298:EHG524301 ERB524298:ERC524301 FAX524298:FAY524301 FKT524298:FKU524301 FUP524298:FUQ524301 GEL524298:GEM524301 GOH524298:GOI524301 GYD524298:GYE524301 HHZ524298:HIA524301 HRV524298:HRW524301 IBR524298:IBS524301 ILN524298:ILO524301 IVJ524298:IVK524301 JFF524298:JFG524301 JPB524298:JPC524301 JYX524298:JYY524301 KIT524298:KIU524301 KSP524298:KSQ524301 LCL524298:LCM524301 LMH524298:LMI524301 LWD524298:LWE524301 MFZ524298:MGA524301 MPV524298:MPW524301 MZR524298:MZS524301 NJN524298:NJO524301 NTJ524298:NTK524301 ODF524298:ODG524301 ONB524298:ONC524301 OWX524298:OWY524301 PGT524298:PGU524301 PQP524298:PQQ524301 QAL524298:QAM524301 QKH524298:QKI524301 QUD524298:QUE524301 RDZ524298:REA524301 RNV524298:RNW524301 RXR524298:RXS524301 SHN524298:SHO524301 SRJ524298:SRK524301 TBF524298:TBG524301 TLB524298:TLC524301 TUX524298:TUY524301 UET524298:UEU524301 UOP524298:UOQ524301 UYL524298:UYM524301 VIH524298:VII524301 VSD524298:VSE524301 WBZ524298:WCA524301 WLV524298:WLW524301 WVR524298:WVS524301 J589834:K589837 JF589834:JG589837 TB589834:TC589837 ACX589834:ACY589837 AMT589834:AMU589837 AWP589834:AWQ589837 BGL589834:BGM589837 BQH589834:BQI589837 CAD589834:CAE589837 CJZ589834:CKA589837 CTV589834:CTW589837 DDR589834:DDS589837 DNN589834:DNO589837 DXJ589834:DXK589837 EHF589834:EHG589837 ERB589834:ERC589837 FAX589834:FAY589837 FKT589834:FKU589837 FUP589834:FUQ589837 GEL589834:GEM589837 GOH589834:GOI589837 GYD589834:GYE589837 HHZ589834:HIA589837 HRV589834:HRW589837 IBR589834:IBS589837 ILN589834:ILO589837 IVJ589834:IVK589837 JFF589834:JFG589837 JPB589834:JPC589837 JYX589834:JYY589837 KIT589834:KIU589837 KSP589834:KSQ589837 LCL589834:LCM589837 LMH589834:LMI589837 LWD589834:LWE589837 MFZ589834:MGA589837 MPV589834:MPW589837 MZR589834:MZS589837 NJN589834:NJO589837 NTJ589834:NTK589837 ODF589834:ODG589837 ONB589834:ONC589837 OWX589834:OWY589837 PGT589834:PGU589837 PQP589834:PQQ589837 QAL589834:QAM589837 QKH589834:QKI589837 QUD589834:QUE589837 RDZ589834:REA589837 RNV589834:RNW589837 RXR589834:RXS589837 SHN589834:SHO589837 SRJ589834:SRK589837 TBF589834:TBG589837 TLB589834:TLC589837 TUX589834:TUY589837 UET589834:UEU589837 UOP589834:UOQ589837 UYL589834:UYM589837 VIH589834:VII589837 VSD589834:VSE589837 WBZ589834:WCA589837 WLV589834:WLW589837 WVR589834:WVS589837 J655370:K655373 JF655370:JG655373 TB655370:TC655373 ACX655370:ACY655373 AMT655370:AMU655373 AWP655370:AWQ655373 BGL655370:BGM655373 BQH655370:BQI655373 CAD655370:CAE655373 CJZ655370:CKA655373 CTV655370:CTW655373 DDR655370:DDS655373 DNN655370:DNO655373 DXJ655370:DXK655373 EHF655370:EHG655373 ERB655370:ERC655373 FAX655370:FAY655373 FKT655370:FKU655373 FUP655370:FUQ655373 GEL655370:GEM655373 GOH655370:GOI655373 GYD655370:GYE655373 HHZ655370:HIA655373 HRV655370:HRW655373 IBR655370:IBS655373 ILN655370:ILO655373 IVJ655370:IVK655373 JFF655370:JFG655373 JPB655370:JPC655373 JYX655370:JYY655373 KIT655370:KIU655373 KSP655370:KSQ655373 LCL655370:LCM655373 LMH655370:LMI655373 LWD655370:LWE655373 MFZ655370:MGA655373 MPV655370:MPW655373 MZR655370:MZS655373 NJN655370:NJO655373 NTJ655370:NTK655373 ODF655370:ODG655373 ONB655370:ONC655373 OWX655370:OWY655373 PGT655370:PGU655373 PQP655370:PQQ655373 QAL655370:QAM655373 QKH655370:QKI655373 QUD655370:QUE655373 RDZ655370:REA655373 RNV655370:RNW655373 RXR655370:RXS655373 SHN655370:SHO655373 SRJ655370:SRK655373 TBF655370:TBG655373 TLB655370:TLC655373 TUX655370:TUY655373 UET655370:UEU655373 UOP655370:UOQ655373 UYL655370:UYM655373 VIH655370:VII655373 VSD655370:VSE655373 WBZ655370:WCA655373 WLV655370:WLW655373 WVR655370:WVS655373 J720906:K720909 JF720906:JG720909 TB720906:TC720909 ACX720906:ACY720909 AMT720906:AMU720909 AWP720906:AWQ720909 BGL720906:BGM720909 BQH720906:BQI720909 CAD720906:CAE720909 CJZ720906:CKA720909 CTV720906:CTW720909 DDR720906:DDS720909 DNN720906:DNO720909 DXJ720906:DXK720909 EHF720906:EHG720909 ERB720906:ERC720909 FAX720906:FAY720909 FKT720906:FKU720909 FUP720906:FUQ720909 GEL720906:GEM720909 GOH720906:GOI720909 GYD720906:GYE720909 HHZ720906:HIA720909 HRV720906:HRW720909 IBR720906:IBS720909 ILN720906:ILO720909 IVJ720906:IVK720909 JFF720906:JFG720909 JPB720906:JPC720909 JYX720906:JYY720909 KIT720906:KIU720909 KSP720906:KSQ720909 LCL720906:LCM720909 LMH720906:LMI720909 LWD720906:LWE720909 MFZ720906:MGA720909 MPV720906:MPW720909 MZR720906:MZS720909 NJN720906:NJO720909 NTJ720906:NTK720909 ODF720906:ODG720909 ONB720906:ONC720909 OWX720906:OWY720909 PGT720906:PGU720909 PQP720906:PQQ720909 QAL720906:QAM720909 QKH720906:QKI720909 QUD720906:QUE720909 RDZ720906:REA720909 RNV720906:RNW720909 RXR720906:RXS720909 SHN720906:SHO720909 SRJ720906:SRK720909 TBF720906:TBG720909 TLB720906:TLC720909 TUX720906:TUY720909 UET720906:UEU720909 UOP720906:UOQ720909 UYL720906:UYM720909 VIH720906:VII720909 VSD720906:VSE720909 WBZ720906:WCA720909 WLV720906:WLW720909 WVR720906:WVS720909 J786442:K786445 JF786442:JG786445 TB786442:TC786445 ACX786442:ACY786445 AMT786442:AMU786445 AWP786442:AWQ786445 BGL786442:BGM786445 BQH786442:BQI786445 CAD786442:CAE786445 CJZ786442:CKA786445 CTV786442:CTW786445 DDR786442:DDS786445 DNN786442:DNO786445 DXJ786442:DXK786445 EHF786442:EHG786445 ERB786442:ERC786445 FAX786442:FAY786445 FKT786442:FKU786445 FUP786442:FUQ786445 GEL786442:GEM786445 GOH786442:GOI786445 GYD786442:GYE786445 HHZ786442:HIA786445 HRV786442:HRW786445 IBR786442:IBS786445 ILN786442:ILO786445 IVJ786442:IVK786445 JFF786442:JFG786445 JPB786442:JPC786445 JYX786442:JYY786445 KIT786442:KIU786445 KSP786442:KSQ786445 LCL786442:LCM786445 LMH786442:LMI786445 LWD786442:LWE786445 MFZ786442:MGA786445 MPV786442:MPW786445 MZR786442:MZS786445 NJN786442:NJO786445 NTJ786442:NTK786445 ODF786442:ODG786445 ONB786442:ONC786445 OWX786442:OWY786445 PGT786442:PGU786445 PQP786442:PQQ786445 QAL786442:QAM786445 QKH786442:QKI786445 QUD786442:QUE786445 RDZ786442:REA786445 RNV786442:RNW786445 RXR786442:RXS786445 SHN786442:SHO786445 SRJ786442:SRK786445 TBF786442:TBG786445 TLB786442:TLC786445 TUX786442:TUY786445 UET786442:UEU786445 UOP786442:UOQ786445 UYL786442:UYM786445 VIH786442:VII786445 VSD786442:VSE786445 WBZ786442:WCA786445 WLV786442:WLW786445 WVR786442:WVS786445 J851978:K851981 JF851978:JG851981 TB851978:TC851981 ACX851978:ACY851981 AMT851978:AMU851981 AWP851978:AWQ851981 BGL851978:BGM851981 BQH851978:BQI851981 CAD851978:CAE851981 CJZ851978:CKA851981 CTV851978:CTW851981 DDR851978:DDS851981 DNN851978:DNO851981 DXJ851978:DXK851981 EHF851978:EHG851981 ERB851978:ERC851981 FAX851978:FAY851981 FKT851978:FKU851981 FUP851978:FUQ851981 GEL851978:GEM851981 GOH851978:GOI851981 GYD851978:GYE851981 HHZ851978:HIA851981 HRV851978:HRW851981 IBR851978:IBS851981 ILN851978:ILO851981 IVJ851978:IVK851981 JFF851978:JFG851981 JPB851978:JPC851981 JYX851978:JYY851981 KIT851978:KIU851981 KSP851978:KSQ851981 LCL851978:LCM851981 LMH851978:LMI851981 LWD851978:LWE851981 MFZ851978:MGA851981 MPV851978:MPW851981 MZR851978:MZS851981 NJN851978:NJO851981 NTJ851978:NTK851981 ODF851978:ODG851981 ONB851978:ONC851981 OWX851978:OWY851981 PGT851978:PGU851981 PQP851978:PQQ851981 QAL851978:QAM851981 QKH851978:QKI851981 QUD851978:QUE851981 RDZ851978:REA851981 RNV851978:RNW851981 RXR851978:RXS851981 SHN851978:SHO851981 SRJ851978:SRK851981 TBF851978:TBG851981 TLB851978:TLC851981 TUX851978:TUY851981 UET851978:UEU851981 UOP851978:UOQ851981 UYL851978:UYM851981 VIH851978:VII851981 VSD851978:VSE851981 WBZ851978:WCA851981 WLV851978:WLW851981 WVR851978:WVS851981 J917514:K917517 JF917514:JG917517 TB917514:TC917517 ACX917514:ACY917517 AMT917514:AMU917517 AWP917514:AWQ917517 BGL917514:BGM917517 BQH917514:BQI917517 CAD917514:CAE917517 CJZ917514:CKA917517 CTV917514:CTW917517 DDR917514:DDS917517 DNN917514:DNO917517 DXJ917514:DXK917517 EHF917514:EHG917517 ERB917514:ERC917517 FAX917514:FAY917517 FKT917514:FKU917517 FUP917514:FUQ917517 GEL917514:GEM917517 GOH917514:GOI917517 GYD917514:GYE917517 HHZ917514:HIA917517 HRV917514:HRW917517 IBR917514:IBS917517 ILN917514:ILO917517 IVJ917514:IVK917517 JFF917514:JFG917517 JPB917514:JPC917517 JYX917514:JYY917517 KIT917514:KIU917517 KSP917514:KSQ917517 LCL917514:LCM917517 LMH917514:LMI917517 LWD917514:LWE917517 MFZ917514:MGA917517 MPV917514:MPW917517 MZR917514:MZS917517 NJN917514:NJO917517 NTJ917514:NTK917517 ODF917514:ODG917517 ONB917514:ONC917517 OWX917514:OWY917517 PGT917514:PGU917517 PQP917514:PQQ917517 QAL917514:QAM917517 QKH917514:QKI917517 QUD917514:QUE917517 RDZ917514:REA917517 RNV917514:RNW917517 RXR917514:RXS917517 SHN917514:SHO917517 SRJ917514:SRK917517 TBF917514:TBG917517 TLB917514:TLC917517 TUX917514:TUY917517 UET917514:UEU917517 UOP917514:UOQ917517 UYL917514:UYM917517 VIH917514:VII917517 VSD917514:VSE917517 WBZ917514:WCA917517 WLV917514:WLW917517 WVR917514:WVS917517 J983050:K983053 JF983050:JG983053 TB983050:TC983053 ACX983050:ACY983053 AMT983050:AMU983053 AWP983050:AWQ983053 BGL983050:BGM983053 BQH983050:BQI983053 CAD983050:CAE983053 CJZ983050:CKA983053 CTV983050:CTW983053 DDR983050:DDS983053 DNN983050:DNO983053 DXJ983050:DXK983053 EHF983050:EHG983053 ERB983050:ERC983053 FAX983050:FAY983053 FKT983050:FKU983053 FUP983050:FUQ983053 GEL983050:GEM983053 GOH983050:GOI983053 GYD983050:GYE983053 HHZ983050:HIA983053 HRV983050:HRW983053 IBR983050:IBS983053 ILN983050:ILO983053 IVJ983050:IVK983053 JFF983050:JFG983053 JPB983050:JPC983053 JYX983050:JYY983053 KIT983050:KIU983053 KSP983050:KSQ983053 LCL983050:LCM983053 LMH983050:LMI983053 LWD983050:LWE983053 MFZ983050:MGA983053 MPV983050:MPW983053 MZR983050:MZS983053 NJN983050:NJO983053 NTJ983050:NTK983053 ODF983050:ODG983053 ONB983050:ONC983053 OWX983050:OWY983053 PGT983050:PGU983053 PQP983050:PQQ983053 QAL983050:QAM983053 QKH983050:QKI983053 QUD983050:QUE983053 RDZ983050:REA983053 RNV983050:RNW983053 RXR983050:RXS983053 SHN983050:SHO983053 SRJ983050:SRK983053 TBF983050:TBG983053 TLB983050:TLC983053 TUX983050:TUY983053 UET983050:UEU983053 UOP983050:UOQ983053 UYL983050:UYM983053 VIH983050:VII983053 VSD983050:VSE983053 WBZ983050:WCA983053 WLV983050:WLW983053 WVR983050:WVS983053">
      <formula1>PF</formula1>
    </dataValidation>
  </dataValidations>
  <printOptions horizontalCentered="1"/>
  <pageMargins left="0.70866141732283472" right="0.70866141732283472" top="0.74803149606299213" bottom="0.74803149606299213" header="0.31496062992125984" footer="0.31496062992125984"/>
  <pageSetup scale="81" orientation="portrait"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6" sqref="B6:C6"/>
    </sheetView>
  </sheetViews>
  <sheetFormatPr defaultRowHeight="28.5" customHeight="1"/>
  <cols>
    <col min="1" max="1" width="17" style="787" customWidth="1"/>
    <col min="2" max="2" width="7.875" style="787" bestFit="1" customWidth="1"/>
    <col min="3" max="3" width="51.5" style="787" customWidth="1"/>
    <col min="4" max="4" width="11.875" style="787" customWidth="1"/>
    <col min="5" max="5" width="17.375" style="787" customWidth="1"/>
    <col min="6" max="16384" width="9" style="787"/>
  </cols>
  <sheetData>
    <row r="1" spans="1:5" ht="27" customHeight="1">
      <c r="A1" s="866" t="s">
        <v>671</v>
      </c>
      <c r="B1" s="866"/>
      <c r="C1" s="866"/>
      <c r="D1" s="866"/>
      <c r="E1" s="866"/>
    </row>
    <row r="2" spans="1:5" ht="12.75"/>
    <row r="3" spans="1:5" ht="12.75">
      <c r="A3" s="787" t="s">
        <v>672</v>
      </c>
      <c r="B3" s="868" t="str">
        <f>Sheet1!R10</f>
        <v/>
      </c>
      <c r="C3" s="868"/>
    </row>
    <row r="4" spans="1:5" ht="12.75">
      <c r="A4" s="787" t="s">
        <v>673</v>
      </c>
      <c r="B4" s="869" t="str">
        <f>Sheet1!R17</f>
        <v/>
      </c>
      <c r="C4" s="869"/>
      <c r="D4" s="787" t="s">
        <v>44</v>
      </c>
      <c r="E4" s="811" t="str">
        <f>Sheet1!R18</f>
        <v/>
      </c>
    </row>
    <row r="5" spans="1:5" ht="12.75">
      <c r="A5" s="787" t="s">
        <v>674</v>
      </c>
      <c r="B5" s="869" t="str">
        <f>Sheet1!V18</f>
        <v/>
      </c>
      <c r="C5" s="869"/>
      <c r="D5" s="787" t="s">
        <v>675</v>
      </c>
      <c r="E5" s="812" t="str">
        <f>Sheet1!V17</f>
        <v/>
      </c>
    </row>
    <row r="6" spans="1:5" ht="12.75">
      <c r="A6" s="787" t="s">
        <v>676</v>
      </c>
      <c r="B6" s="869" t="str">
        <f>Sheet1!X7</f>
        <v>Eugene Mah</v>
      </c>
      <c r="C6" s="869"/>
      <c r="D6" s="787" t="s">
        <v>677</v>
      </c>
      <c r="E6" s="813" t="str">
        <f>Sheet1!R14</f>
        <v/>
      </c>
    </row>
    <row r="7" spans="1:5" ht="12.75">
      <c r="A7" s="787" t="s">
        <v>678</v>
      </c>
      <c r="B7" s="869"/>
      <c r="C7" s="869"/>
      <c r="D7" s="787" t="s">
        <v>679</v>
      </c>
      <c r="E7" s="812">
        <f>Sheet1!P7</f>
        <v>0</v>
      </c>
    </row>
    <row r="8" spans="1:5" ht="12" customHeight="1" thickBot="1"/>
    <row r="9" spans="1:5" ht="39" thickBot="1">
      <c r="A9" s="796" t="s">
        <v>680</v>
      </c>
      <c r="B9" s="797" t="s">
        <v>681</v>
      </c>
      <c r="C9" s="797" t="s">
        <v>682</v>
      </c>
      <c r="D9" s="797" t="s">
        <v>683</v>
      </c>
      <c r="E9" s="798" t="s">
        <v>684</v>
      </c>
    </row>
    <row r="10" spans="1:5" ht="39" thickTop="1">
      <c r="A10" s="870" t="s">
        <v>685</v>
      </c>
      <c r="B10" s="799" t="s">
        <v>686</v>
      </c>
      <c r="C10" s="800" t="s">
        <v>687</v>
      </c>
      <c r="D10" s="799" t="s">
        <v>688</v>
      </c>
      <c r="E10" s="801"/>
    </row>
    <row r="11" spans="1:5" ht="26.25" thickBot="1">
      <c r="A11" s="865"/>
      <c r="B11" s="793" t="s">
        <v>689</v>
      </c>
      <c r="C11" s="794" t="s">
        <v>690</v>
      </c>
      <c r="D11" s="793" t="s">
        <v>688</v>
      </c>
      <c r="E11" s="795"/>
    </row>
    <row r="12" spans="1:5" ht="38.25">
      <c r="A12" s="863" t="s">
        <v>691</v>
      </c>
      <c r="B12" s="788" t="s">
        <v>692</v>
      </c>
      <c r="C12" s="802" t="s">
        <v>693</v>
      </c>
      <c r="D12" s="788" t="s">
        <v>694</v>
      </c>
      <c r="E12" s="789"/>
    </row>
    <row r="13" spans="1:5" ht="25.5">
      <c r="A13" s="864"/>
      <c r="B13" s="790" t="s">
        <v>695</v>
      </c>
      <c r="C13" s="791" t="s">
        <v>696</v>
      </c>
      <c r="D13" s="790" t="s">
        <v>694</v>
      </c>
      <c r="E13" s="792"/>
    </row>
    <row r="14" spans="1:5" ht="39" thickBot="1">
      <c r="A14" s="865"/>
      <c r="B14" s="793" t="s">
        <v>697</v>
      </c>
      <c r="C14" s="794" t="s">
        <v>698</v>
      </c>
      <c r="D14" s="793" t="s">
        <v>688</v>
      </c>
      <c r="E14" s="795"/>
    </row>
    <row r="15" spans="1:5" ht="38.25">
      <c r="A15" s="863" t="s">
        <v>699</v>
      </c>
      <c r="B15" s="788" t="s">
        <v>700</v>
      </c>
      <c r="C15" s="802" t="s">
        <v>701</v>
      </c>
      <c r="D15" s="788" t="s">
        <v>688</v>
      </c>
      <c r="E15" s="789"/>
    </row>
    <row r="16" spans="1:5" ht="64.5" thickBot="1">
      <c r="A16" s="865"/>
      <c r="B16" s="793" t="s">
        <v>702</v>
      </c>
      <c r="C16" s="794" t="s">
        <v>757</v>
      </c>
      <c r="D16" s="793" t="s">
        <v>703</v>
      </c>
      <c r="E16" s="795"/>
    </row>
    <row r="17" spans="1:5" ht="38.25">
      <c r="A17" s="863" t="s">
        <v>704</v>
      </c>
      <c r="B17" s="788" t="s">
        <v>705</v>
      </c>
      <c r="C17" s="802" t="s">
        <v>706</v>
      </c>
      <c r="D17" s="788" t="s">
        <v>688</v>
      </c>
      <c r="E17" s="789"/>
    </row>
    <row r="18" spans="1:5" ht="39" thickBot="1">
      <c r="A18" s="865"/>
      <c r="B18" s="793" t="s">
        <v>707</v>
      </c>
      <c r="C18" s="794" t="s">
        <v>708</v>
      </c>
      <c r="D18" s="793" t="s">
        <v>688</v>
      </c>
      <c r="E18" s="795"/>
    </row>
    <row r="19" spans="1:5" ht="25.5">
      <c r="A19" s="863" t="s">
        <v>709</v>
      </c>
      <c r="B19" s="788" t="s">
        <v>710</v>
      </c>
      <c r="C19" s="802" t="s">
        <v>711</v>
      </c>
      <c r="D19" s="788" t="s">
        <v>688</v>
      </c>
      <c r="E19" s="789"/>
    </row>
    <row r="20" spans="1:5" ht="25.5">
      <c r="A20" s="864"/>
      <c r="B20" s="790" t="s">
        <v>712</v>
      </c>
      <c r="C20" s="791" t="s">
        <v>713</v>
      </c>
      <c r="D20" s="790" t="s">
        <v>688</v>
      </c>
      <c r="E20" s="792"/>
    </row>
    <row r="21" spans="1:5" ht="51.75" thickBot="1">
      <c r="A21" s="865"/>
      <c r="B21" s="793" t="s">
        <v>714</v>
      </c>
      <c r="C21" s="794" t="s">
        <v>715</v>
      </c>
      <c r="D21" s="793" t="s">
        <v>688</v>
      </c>
      <c r="E21" s="795"/>
    </row>
    <row r="22" spans="1:5" ht="38.25">
      <c r="A22" s="863" t="s">
        <v>716</v>
      </c>
      <c r="B22" s="788" t="s">
        <v>717</v>
      </c>
      <c r="C22" s="802" t="s">
        <v>718</v>
      </c>
      <c r="D22" s="788" t="s">
        <v>688</v>
      </c>
      <c r="E22" s="789"/>
    </row>
    <row r="23" spans="1:5" ht="26.25" thickBot="1">
      <c r="A23" s="865"/>
      <c r="B23" s="793" t="s">
        <v>719</v>
      </c>
      <c r="C23" s="794" t="s">
        <v>720</v>
      </c>
      <c r="D23" s="793" t="s">
        <v>688</v>
      </c>
      <c r="E23" s="795"/>
    </row>
    <row r="24" spans="1:5" ht="38.25">
      <c r="A24" s="863" t="s">
        <v>721</v>
      </c>
      <c r="B24" s="788" t="s">
        <v>722</v>
      </c>
      <c r="C24" s="802" t="s">
        <v>723</v>
      </c>
      <c r="D24" s="788" t="s">
        <v>688</v>
      </c>
      <c r="E24" s="789"/>
    </row>
    <row r="25" spans="1:5" ht="51">
      <c r="A25" s="864"/>
      <c r="B25" s="790" t="s">
        <v>724</v>
      </c>
      <c r="C25" s="791" t="s">
        <v>725</v>
      </c>
      <c r="D25" s="790" t="s">
        <v>703</v>
      </c>
      <c r="E25" s="792"/>
    </row>
    <row r="26" spans="1:5" ht="51">
      <c r="A26" s="864"/>
      <c r="B26" s="790" t="s">
        <v>726</v>
      </c>
      <c r="C26" s="791" t="s">
        <v>727</v>
      </c>
      <c r="D26" s="790" t="s">
        <v>688</v>
      </c>
      <c r="E26" s="792"/>
    </row>
    <row r="27" spans="1:5" ht="25.5">
      <c r="A27" s="864"/>
      <c r="B27" s="790" t="s">
        <v>728</v>
      </c>
      <c r="C27" s="791" t="s">
        <v>729</v>
      </c>
      <c r="D27" s="790" t="s">
        <v>688</v>
      </c>
      <c r="E27" s="792"/>
    </row>
    <row r="28" spans="1:5" ht="26.25" thickBot="1">
      <c r="A28" s="865"/>
      <c r="B28" s="793" t="s">
        <v>730</v>
      </c>
      <c r="C28" s="794" t="s">
        <v>731</v>
      </c>
      <c r="D28" s="793" t="s">
        <v>688</v>
      </c>
      <c r="E28" s="795"/>
    </row>
    <row r="29" spans="1:5" ht="25.5">
      <c r="A29" s="863" t="s">
        <v>732</v>
      </c>
      <c r="B29" s="788" t="s">
        <v>733</v>
      </c>
      <c r="C29" s="802" t="s">
        <v>734</v>
      </c>
      <c r="D29" s="788" t="s">
        <v>688</v>
      </c>
      <c r="E29" s="789"/>
    </row>
    <row r="30" spans="1:5" ht="51">
      <c r="A30" s="864"/>
      <c r="B30" s="790" t="s">
        <v>735</v>
      </c>
      <c r="C30" s="791" t="s">
        <v>736</v>
      </c>
      <c r="D30" s="790" t="s">
        <v>688</v>
      </c>
      <c r="E30" s="792"/>
    </row>
    <row r="31" spans="1:5" ht="26.25" thickBot="1">
      <c r="A31" s="865"/>
      <c r="B31" s="793" t="s">
        <v>737</v>
      </c>
      <c r="C31" s="794" t="s">
        <v>738</v>
      </c>
      <c r="D31" s="793" t="s">
        <v>688</v>
      </c>
      <c r="E31" s="795"/>
    </row>
    <row r="32" spans="1:5" ht="51">
      <c r="A32" s="863" t="s">
        <v>739</v>
      </c>
      <c r="B32" s="788" t="s">
        <v>740</v>
      </c>
      <c r="C32" s="802" t="s">
        <v>741</v>
      </c>
      <c r="D32" s="788" t="s">
        <v>694</v>
      </c>
      <c r="E32" s="789"/>
    </row>
    <row r="33" spans="1:5" ht="63.75">
      <c r="A33" s="864"/>
      <c r="B33" s="790" t="s">
        <v>742</v>
      </c>
      <c r="C33" s="791" t="s">
        <v>758</v>
      </c>
      <c r="D33" s="790" t="s">
        <v>694</v>
      </c>
      <c r="E33" s="792"/>
    </row>
    <row r="34" spans="1:5" ht="26.25" thickBot="1">
      <c r="A34" s="865"/>
      <c r="B34" s="793" t="s">
        <v>743</v>
      </c>
      <c r="C34" s="794" t="s">
        <v>744</v>
      </c>
      <c r="D34" s="793" t="s">
        <v>694</v>
      </c>
      <c r="E34" s="795"/>
    </row>
    <row r="35" spans="1:5" ht="39" thickBot="1">
      <c r="A35" s="803" t="s">
        <v>745</v>
      </c>
      <c r="B35" s="804">
        <v>11</v>
      </c>
      <c r="C35" s="805" t="s">
        <v>746</v>
      </c>
      <c r="D35" s="804" t="s">
        <v>694</v>
      </c>
      <c r="E35" s="806"/>
    </row>
    <row r="36" spans="1:5" ht="51.75" thickBot="1">
      <c r="A36" s="803" t="s">
        <v>747</v>
      </c>
      <c r="B36" s="804">
        <v>12</v>
      </c>
      <c r="C36" s="805" t="s">
        <v>748</v>
      </c>
      <c r="D36" s="804" t="s">
        <v>694</v>
      </c>
      <c r="E36" s="806"/>
    </row>
    <row r="37" spans="1:5" ht="51.75" thickBot="1">
      <c r="A37" s="803" t="s">
        <v>749</v>
      </c>
      <c r="B37" s="804">
        <v>13</v>
      </c>
      <c r="C37" s="805" t="s">
        <v>750</v>
      </c>
      <c r="D37" s="804" t="s">
        <v>694</v>
      </c>
      <c r="E37" s="806"/>
    </row>
    <row r="38" spans="1:5" ht="51.75" thickBot="1">
      <c r="A38" s="803" t="s">
        <v>751</v>
      </c>
      <c r="B38" s="804">
        <v>14</v>
      </c>
      <c r="C38" s="805" t="s">
        <v>752</v>
      </c>
      <c r="D38" s="804" t="s">
        <v>753</v>
      </c>
      <c r="E38" s="806"/>
    </row>
    <row r="39" spans="1:5" ht="51.75" thickBot="1">
      <c r="A39" s="807" t="s">
        <v>754</v>
      </c>
      <c r="B39" s="808">
        <v>15</v>
      </c>
      <c r="C39" s="809" t="s">
        <v>755</v>
      </c>
      <c r="D39" s="808" t="s">
        <v>753</v>
      </c>
      <c r="E39" s="810"/>
    </row>
    <row r="40" spans="1:5" ht="12.75">
      <c r="A40" s="867" t="s">
        <v>756</v>
      </c>
      <c r="B40" s="867"/>
      <c r="C40" s="867"/>
      <c r="D40" s="867"/>
    </row>
  </sheetData>
  <mergeCells count="16">
    <mergeCell ref="A32:A34"/>
    <mergeCell ref="A1:E1"/>
    <mergeCell ref="A40:D40"/>
    <mergeCell ref="B3:C3"/>
    <mergeCell ref="B4:C4"/>
    <mergeCell ref="B5:C5"/>
    <mergeCell ref="B6:C6"/>
    <mergeCell ref="B7:C7"/>
    <mergeCell ref="A10:A11"/>
    <mergeCell ref="A12:A14"/>
    <mergeCell ref="A15:A16"/>
    <mergeCell ref="A17:A18"/>
    <mergeCell ref="A19:A21"/>
    <mergeCell ref="A22:A23"/>
    <mergeCell ref="A24:A28"/>
    <mergeCell ref="A29:A31"/>
  </mergeCells>
  <pageMargins left="0.7" right="0.7" top="0.75" bottom="0.75" header="0.3" footer="0.3"/>
  <pageSetup scale="78" orientation="portrait" horizontalDpi="1200" verticalDpi="1200" r:id="rId1"/>
  <rowBreaks count="1" manualBreakCount="1">
    <brk id="28"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tabSelected="1" zoomScale="75" zoomScaleNormal="75" workbookViewId="0">
      <selection activeCell="P362" sqref="P362:P364"/>
    </sheetView>
  </sheetViews>
  <sheetFormatPr defaultRowHeight="14.1" customHeight="1"/>
  <cols>
    <col min="1" max="1" width="2.375" style="585" customWidth="1"/>
    <col min="2" max="2" width="2.375" style="21" customWidth="1"/>
    <col min="3" max="13" width="10.625" style="21" customWidth="1"/>
    <col min="14" max="14" width="2.375" style="21" customWidth="1"/>
    <col min="15" max="35" width="10.625" style="21" customWidth="1"/>
    <col min="36" max="36" width="10.625" style="603"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0</v>
      </c>
      <c r="P1" s="23"/>
      <c r="Q1" s="23"/>
      <c r="R1" s="23"/>
      <c r="S1" s="23"/>
      <c r="T1" s="23"/>
      <c r="U1" s="23"/>
      <c r="V1" s="23"/>
      <c r="W1" s="23"/>
      <c r="X1" s="23"/>
      <c r="Y1" s="24"/>
      <c r="AA1" s="25" t="s">
        <v>1</v>
      </c>
    </row>
    <row r="2" spans="1:43" ht="14.1" customHeight="1">
      <c r="A2" s="17">
        <v>2</v>
      </c>
      <c r="B2" s="26"/>
      <c r="C2" s="27"/>
      <c r="D2" s="27"/>
      <c r="E2" s="27"/>
      <c r="F2" s="27"/>
      <c r="G2" s="27"/>
      <c r="H2" s="28" t="s">
        <v>2</v>
      </c>
      <c r="I2" s="27"/>
      <c r="J2" s="27"/>
      <c r="K2" s="27"/>
      <c r="L2" s="27"/>
      <c r="M2" s="29"/>
      <c r="O2" s="30"/>
      <c r="T2" s="31" t="s">
        <v>2</v>
      </c>
      <c r="Y2" s="32"/>
      <c r="AA2" s="33" t="s">
        <v>3</v>
      </c>
    </row>
    <row r="3" spans="1:43" ht="14.1" customHeight="1">
      <c r="A3" s="17">
        <v>3</v>
      </c>
      <c r="B3" s="26"/>
      <c r="C3" s="27"/>
      <c r="D3" s="27"/>
      <c r="E3" s="27"/>
      <c r="F3" s="27"/>
      <c r="G3" s="27"/>
      <c r="H3" s="28" t="s">
        <v>4</v>
      </c>
      <c r="I3" s="27"/>
      <c r="J3" s="27"/>
      <c r="K3" s="27"/>
      <c r="L3" s="27"/>
      <c r="M3" s="29"/>
      <c r="O3" s="30"/>
      <c r="T3" s="31" t="s">
        <v>4</v>
      </c>
      <c r="Y3" s="32"/>
      <c r="AA3" s="34" t="str">
        <f>IF(AB7="","",AB7)</f>
        <v/>
      </c>
    </row>
    <row r="4" spans="1:43" ht="14.1" customHeight="1">
      <c r="A4" s="17">
        <v>4</v>
      </c>
      <c r="B4" s="26"/>
      <c r="C4" s="27"/>
      <c r="D4" s="27"/>
      <c r="E4" s="27"/>
      <c r="F4" s="27"/>
      <c r="G4" s="27"/>
      <c r="H4" s="27"/>
      <c r="I4" s="27"/>
      <c r="J4" s="27"/>
      <c r="K4" s="27"/>
      <c r="L4" s="27"/>
      <c r="M4" s="29"/>
      <c r="O4" s="30"/>
      <c r="T4" s="585"/>
      <c r="Y4" s="32"/>
      <c r="AA4" s="35" t="s">
        <v>5</v>
      </c>
      <c r="AB4" s="36" t="s">
        <v>6</v>
      </c>
    </row>
    <row r="5" spans="1:43" ht="14.1" customHeight="1">
      <c r="A5" s="17">
        <v>5</v>
      </c>
      <c r="B5" s="26"/>
      <c r="C5" s="27"/>
      <c r="D5" s="27"/>
      <c r="E5" s="27"/>
      <c r="F5" s="27"/>
      <c r="G5" s="27"/>
      <c r="H5" s="28" t="s">
        <v>7</v>
      </c>
      <c r="I5" s="27"/>
      <c r="J5" s="27"/>
      <c r="K5" s="27"/>
      <c r="L5" s="27"/>
      <c r="M5" s="29"/>
      <c r="O5" s="30"/>
      <c r="T5" s="31" t="s">
        <v>7</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8</v>
      </c>
      <c r="AB6" s="21" t="s">
        <v>9</v>
      </c>
      <c r="AD6" s="21" t="s">
        <v>10</v>
      </c>
    </row>
    <row r="7" spans="1:43" ht="14.1" customHeight="1" thickTop="1">
      <c r="A7" s="17">
        <v>7</v>
      </c>
      <c r="O7" s="21" t="s">
        <v>11</v>
      </c>
      <c r="P7" s="44"/>
      <c r="Q7" s="45"/>
      <c r="W7" s="21" t="s">
        <v>12</v>
      </c>
      <c r="X7" s="46" t="str">
        <f>IF(Y7&lt;&gt;"",Y7,IF(AB9="","",AB9))</f>
        <v>Eugene Mah</v>
      </c>
      <c r="Y7" s="47" t="s">
        <v>13</v>
      </c>
      <c r="AA7" s="35" t="s">
        <v>1</v>
      </c>
      <c r="AB7" s="48"/>
      <c r="AC7" s="49" t="str">
        <f t="shared" ref="AC7:AC19" si="0">IF(AB7&lt;&gt;AD7,"Change","")</f>
        <v>Change</v>
      </c>
      <c r="AD7" s="50" t="str">
        <f>IF(OR(AA2="",AA2=0),"",AA2)</f>
        <v>Page1,HVLPage,ExpChart,ImgQuality,Compg1,GraphAcryl,LeedsTO10</v>
      </c>
    </row>
    <row r="8" spans="1:43" ht="14.1" customHeight="1" thickBot="1">
      <c r="A8" s="17">
        <v>8</v>
      </c>
      <c r="G8" s="51"/>
      <c r="H8" s="51" t="s">
        <v>14</v>
      </c>
      <c r="O8" s="21" t="s">
        <v>15</v>
      </c>
      <c r="P8" s="52" t="str">
        <f>IF(AB8="","",AB8)</f>
        <v/>
      </c>
      <c r="Q8" s="53"/>
      <c r="T8" s="259" t="s">
        <v>14</v>
      </c>
      <c r="W8" s="54"/>
      <c r="X8" s="54"/>
      <c r="Y8" s="55"/>
      <c r="AA8" s="35" t="s">
        <v>16</v>
      </c>
      <c r="AB8" s="56"/>
      <c r="AC8" s="49" t="str">
        <f t="shared" si="0"/>
        <v/>
      </c>
      <c r="AD8" s="57" t="str">
        <f>IF(P7="","",P7)</f>
        <v/>
      </c>
    </row>
    <row r="9" spans="1:43" ht="14.1" customHeight="1" thickTop="1" thickBot="1">
      <c r="A9" s="17">
        <v>9</v>
      </c>
      <c r="B9" s="58"/>
      <c r="C9" s="59"/>
      <c r="D9" s="60" t="s">
        <v>17</v>
      </c>
      <c r="E9" s="59"/>
      <c r="F9" s="59"/>
      <c r="G9" s="59"/>
      <c r="H9" s="59"/>
      <c r="I9" s="59"/>
      <c r="J9" s="59"/>
      <c r="K9" s="59"/>
      <c r="L9" s="59"/>
      <c r="M9" s="61"/>
      <c r="O9" s="62"/>
      <c r="P9" s="63" t="s">
        <v>17</v>
      </c>
      <c r="Q9" s="23"/>
      <c r="R9" s="23"/>
      <c r="S9" s="64" t="s">
        <v>18</v>
      </c>
      <c r="T9" s="23"/>
      <c r="U9" s="23"/>
      <c r="V9" s="23"/>
      <c r="W9" s="64" t="s">
        <v>18</v>
      </c>
      <c r="X9" s="23"/>
      <c r="Y9" s="24"/>
      <c r="AA9" s="35" t="s">
        <v>19</v>
      </c>
      <c r="AB9" s="65"/>
      <c r="AC9" s="49" t="str">
        <f t="shared" si="0"/>
        <v>Change</v>
      </c>
      <c r="AD9" s="66" t="str">
        <f>IF(X7="","",X7)</f>
        <v>Eugene Mah</v>
      </c>
      <c r="AH9" s="585" t="s">
        <v>20</v>
      </c>
      <c r="AI9" s="585" t="s">
        <v>21</v>
      </c>
      <c r="AJ9" s="604" t="s">
        <v>22</v>
      </c>
      <c r="AK9" s="585" t="s">
        <v>23</v>
      </c>
      <c r="AL9" s="585" t="s">
        <v>24</v>
      </c>
      <c r="AM9" s="585" t="s">
        <v>25</v>
      </c>
      <c r="AN9" s="585" t="s">
        <v>26</v>
      </c>
      <c r="AO9" s="585" t="s">
        <v>27</v>
      </c>
      <c r="AP9" s="585" t="s">
        <v>28</v>
      </c>
      <c r="AQ9" s="585" t="s">
        <v>29</v>
      </c>
    </row>
    <row r="10" spans="1:43" ht="14.1" customHeight="1">
      <c r="A10" s="17">
        <v>10</v>
      </c>
      <c r="B10" s="67"/>
      <c r="C10" s="68"/>
      <c r="E10" s="35" t="s">
        <v>30</v>
      </c>
      <c r="F10" s="886" t="str">
        <f>IF(R10="","",R10)</f>
        <v/>
      </c>
      <c r="G10" s="886"/>
      <c r="J10" s="35" t="s">
        <v>31</v>
      </c>
      <c r="K10" s="877" t="str">
        <f>IF(V10="","",V10)</f>
        <v/>
      </c>
      <c r="L10" s="877"/>
      <c r="M10" s="69"/>
      <c r="O10" s="30"/>
      <c r="Q10" s="35" t="s">
        <v>30</v>
      </c>
      <c r="R10" s="46" t="str">
        <f>IF(S10&lt;&gt;"",S10,IF(AB10="","",AB10))</f>
        <v/>
      </c>
      <c r="S10" s="47"/>
      <c r="U10" s="35" t="s">
        <v>31</v>
      </c>
      <c r="V10" s="46" t="str">
        <f>IF(W10&lt;&gt;"",W10,IF(AB15="","",AB15))</f>
        <v/>
      </c>
      <c r="W10" s="47"/>
      <c r="Y10" s="32"/>
      <c r="AA10" s="35" t="s">
        <v>30</v>
      </c>
      <c r="AB10" s="65"/>
      <c r="AC10" s="49" t="str">
        <f t="shared" si="0"/>
        <v/>
      </c>
      <c r="AD10" s="66" t="str">
        <f>IF(R10="","",R10)</f>
        <v/>
      </c>
      <c r="AH10" s="589">
        <v>24</v>
      </c>
      <c r="AI10" s="587">
        <v>50</v>
      </c>
      <c r="AJ10" s="210">
        <v>0</v>
      </c>
      <c r="AK10" s="587" t="str">
        <f>IF($V$21="","",$V$21)</f>
        <v/>
      </c>
      <c r="AL10" s="587" t="str">
        <f>IF($V$24="","",$V$24)</f>
        <v/>
      </c>
      <c r="AM10" s="587"/>
      <c r="AN10" s="587"/>
      <c r="AO10" s="587"/>
      <c r="AP10" s="587"/>
      <c r="AQ10" s="590"/>
    </row>
    <row r="11" spans="1:43" ht="14.1" customHeight="1">
      <c r="A11" s="17">
        <v>11</v>
      </c>
      <c r="B11" s="67"/>
      <c r="C11" s="68"/>
      <c r="E11" s="35" t="s">
        <v>33</v>
      </c>
      <c r="F11" s="884" t="str">
        <f>IF(R11="","",R11)</f>
        <v/>
      </c>
      <c r="G11" s="884"/>
      <c r="J11" s="35" t="s">
        <v>34</v>
      </c>
      <c r="K11" s="877" t="str">
        <f>IF(V11="","",V11)</f>
        <v/>
      </c>
      <c r="L11" s="877"/>
      <c r="M11" s="69"/>
      <c r="O11" s="30"/>
      <c r="Q11" s="35" t="s">
        <v>33</v>
      </c>
      <c r="R11" s="46" t="str">
        <f>IF(S11&lt;&gt;"",S11,IF(AB11="","",AB11))</f>
        <v/>
      </c>
      <c r="S11" s="47"/>
      <c r="U11" s="35" t="s">
        <v>34</v>
      </c>
      <c r="V11" s="46" t="str">
        <f>IF(W11&lt;&gt;"",W11,IF(AB16="","",AB16))</f>
        <v/>
      </c>
      <c r="W11" s="47"/>
      <c r="Y11" s="32"/>
      <c r="AA11" s="35" t="s">
        <v>33</v>
      </c>
      <c r="AB11" s="65"/>
      <c r="AC11" s="49" t="str">
        <f t="shared" si="0"/>
        <v/>
      </c>
      <c r="AD11" s="66" t="str">
        <f>IF(R11="","",R11)</f>
        <v/>
      </c>
      <c r="AH11" s="595">
        <v>24</v>
      </c>
      <c r="AI11" s="596">
        <v>50</v>
      </c>
      <c r="AJ11" s="597">
        <v>0</v>
      </c>
      <c r="AK11" s="596" t="str">
        <f t="shared" ref="AK11:AK74" si="1">IF($V$21="","",$V$21)</f>
        <v/>
      </c>
      <c r="AL11" s="596" t="str">
        <f t="shared" ref="AL11:AL56" si="2">IF($V$24="","",$V$24)</f>
        <v/>
      </c>
      <c r="AM11" s="596"/>
      <c r="AN11" s="596"/>
      <c r="AO11" s="596"/>
      <c r="AP11" s="596"/>
      <c r="AQ11" s="598"/>
    </row>
    <row r="12" spans="1:43" ht="14.1" customHeight="1">
      <c r="A12" s="17">
        <v>12</v>
      </c>
      <c r="B12" s="67"/>
      <c r="C12" s="68"/>
      <c r="E12" s="35" t="s">
        <v>35</v>
      </c>
      <c r="F12" s="884" t="str">
        <f>IF(R12="","",R12)</f>
        <v/>
      </c>
      <c r="G12" s="884"/>
      <c r="J12" s="35" t="s">
        <v>36</v>
      </c>
      <c r="K12" s="883" t="str">
        <f>IF(V12="","",V12)</f>
        <v/>
      </c>
      <c r="L12" s="883"/>
      <c r="M12" s="69"/>
      <c r="O12" s="30"/>
      <c r="Q12" s="35" t="s">
        <v>35</v>
      </c>
      <c r="R12" s="46" t="str">
        <f>IF(S12&lt;&gt;"",S12,IF(AB12="","",AB12))</f>
        <v/>
      </c>
      <c r="S12" s="47"/>
      <c r="U12" s="35" t="s">
        <v>36</v>
      </c>
      <c r="V12" s="72" t="str">
        <f>IF(W12&lt;&gt;"",W12,IF(AB17="","",AB17))</f>
        <v/>
      </c>
      <c r="W12" s="73"/>
      <c r="Y12" s="32"/>
      <c r="AA12" s="35" t="s">
        <v>35</v>
      </c>
      <c r="AB12" s="65"/>
      <c r="AC12" s="49" t="str">
        <f t="shared" si="0"/>
        <v/>
      </c>
      <c r="AD12" s="66" t="str">
        <f>IF(R12="","",R12)</f>
        <v/>
      </c>
      <c r="AH12" s="595">
        <v>24</v>
      </c>
      <c r="AI12" s="596">
        <v>50</v>
      </c>
      <c r="AJ12" s="597">
        <v>0.3</v>
      </c>
      <c r="AK12" s="596" t="str">
        <f t="shared" si="1"/>
        <v/>
      </c>
      <c r="AL12" s="596" t="str">
        <f t="shared" si="2"/>
        <v/>
      </c>
      <c r="AM12" s="596"/>
      <c r="AN12" s="596"/>
      <c r="AO12" s="596"/>
      <c r="AP12" s="596"/>
      <c r="AQ12" s="598"/>
    </row>
    <row r="13" spans="1:43" ht="14.1" customHeight="1">
      <c r="A13" s="17">
        <v>13</v>
      </c>
      <c r="B13" s="67"/>
      <c r="C13" s="68"/>
      <c r="E13" s="35" t="s">
        <v>37</v>
      </c>
      <c r="F13" s="884" t="str">
        <f>IF(R13="","",R13)</f>
        <v/>
      </c>
      <c r="G13" s="884"/>
      <c r="J13" s="35" t="s">
        <v>38</v>
      </c>
      <c r="K13" s="877" t="str">
        <f>IF(V13="","",V13)</f>
        <v/>
      </c>
      <c r="L13" s="877"/>
      <c r="M13" s="69"/>
      <c r="O13" s="30"/>
      <c r="Q13" s="35" t="s">
        <v>37</v>
      </c>
      <c r="R13" s="46" t="str">
        <f>IF(S13&lt;&gt;"",S13,IF(AB13="","",AB13))</f>
        <v/>
      </c>
      <c r="S13" s="47"/>
      <c r="U13" s="35" t="s">
        <v>38</v>
      </c>
      <c r="V13" s="46" t="str">
        <f>IF(W13&lt;&gt;"",W13,IF(AB18="","",AB18))</f>
        <v/>
      </c>
      <c r="W13" s="47"/>
      <c r="Y13" s="32"/>
      <c r="AA13" s="35" t="s">
        <v>37</v>
      </c>
      <c r="AB13" s="65"/>
      <c r="AC13" s="49" t="str">
        <f t="shared" si="0"/>
        <v/>
      </c>
      <c r="AD13" s="66" t="str">
        <f>IF(R13="","",R13)</f>
        <v/>
      </c>
      <c r="AH13" s="595">
        <v>24</v>
      </c>
      <c r="AI13" s="596">
        <v>50</v>
      </c>
      <c r="AJ13" s="597">
        <v>0.3</v>
      </c>
      <c r="AK13" s="596" t="str">
        <f t="shared" si="1"/>
        <v/>
      </c>
      <c r="AL13" s="596" t="str">
        <f t="shared" si="2"/>
        <v/>
      </c>
      <c r="AM13" s="596"/>
      <c r="AN13" s="596"/>
      <c r="AO13" s="596"/>
      <c r="AP13" s="596"/>
      <c r="AQ13" s="598"/>
    </row>
    <row r="14" spans="1:43" ht="14.1" customHeight="1">
      <c r="A14" s="17">
        <v>14</v>
      </c>
      <c r="B14" s="67"/>
      <c r="C14" s="68"/>
      <c r="M14" s="69"/>
      <c r="O14" s="30"/>
      <c r="Q14" s="35" t="s">
        <v>39</v>
      </c>
      <c r="R14" s="46" t="str">
        <f>IF(S14&lt;&gt;"",S14,IF(AB14="","",AB14))</f>
        <v/>
      </c>
      <c r="S14" s="47"/>
      <c r="U14" s="35" t="s">
        <v>40</v>
      </c>
      <c r="V14" s="46" t="str">
        <f>IF(W14&lt;&gt;"",W14,IF(AB19="","",AB19))</f>
        <v/>
      </c>
      <c r="W14" s="47"/>
      <c r="Y14" s="32"/>
      <c r="AA14" s="35" t="s">
        <v>39</v>
      </c>
      <c r="AB14" s="74"/>
      <c r="AC14" s="49" t="str">
        <f t="shared" si="0"/>
        <v/>
      </c>
      <c r="AD14" s="66" t="str">
        <f>IF(R14="","",R14)</f>
        <v/>
      </c>
      <c r="AH14" s="595">
        <v>24</v>
      </c>
      <c r="AI14" s="596">
        <v>50</v>
      </c>
      <c r="AJ14" s="597">
        <v>0.4</v>
      </c>
      <c r="AK14" s="596" t="str">
        <f t="shared" si="1"/>
        <v/>
      </c>
      <c r="AL14" s="596" t="str">
        <f t="shared" si="2"/>
        <v/>
      </c>
      <c r="AM14" s="596"/>
      <c r="AN14" s="596"/>
      <c r="AO14" s="596"/>
      <c r="AP14" s="596"/>
      <c r="AQ14" s="598"/>
    </row>
    <row r="15" spans="1:43" ht="14.1" customHeight="1">
      <c r="A15" s="17">
        <v>15</v>
      </c>
      <c r="B15" s="67"/>
      <c r="C15" s="68"/>
      <c r="D15" s="75" t="s">
        <v>41</v>
      </c>
      <c r="M15" s="69"/>
      <c r="O15" s="30"/>
      <c r="Y15" s="32"/>
      <c r="AA15" s="35" t="s">
        <v>31</v>
      </c>
      <c r="AB15" s="65"/>
      <c r="AC15" s="49" t="str">
        <f t="shared" si="0"/>
        <v/>
      </c>
      <c r="AD15" s="66" t="str">
        <f>IF(V10="","",V10)</f>
        <v/>
      </c>
      <c r="AH15" s="595">
        <v>24</v>
      </c>
      <c r="AI15" s="596">
        <v>50</v>
      </c>
      <c r="AJ15" s="597">
        <v>0.4</v>
      </c>
      <c r="AK15" s="596" t="str">
        <f t="shared" si="1"/>
        <v/>
      </c>
      <c r="AL15" s="596" t="str">
        <f t="shared" si="2"/>
        <v/>
      </c>
      <c r="AM15" s="596"/>
      <c r="AN15" s="596"/>
      <c r="AO15" s="596"/>
      <c r="AP15" s="596"/>
      <c r="AQ15" s="598"/>
    </row>
    <row r="16" spans="1:43" ht="14.1" customHeight="1">
      <c r="A16" s="17">
        <v>16</v>
      </c>
      <c r="B16" s="67"/>
      <c r="C16" s="68"/>
      <c r="E16" s="35" t="s">
        <v>42</v>
      </c>
      <c r="F16" s="877" t="str">
        <f>IF(R17="","",R17)</f>
        <v/>
      </c>
      <c r="G16" s="877"/>
      <c r="J16" s="35" t="s">
        <v>43</v>
      </c>
      <c r="K16" s="883" t="str">
        <f>IF(V17="","",V17)</f>
        <v/>
      </c>
      <c r="L16" s="883"/>
      <c r="M16" s="69"/>
      <c r="O16" s="30"/>
      <c r="P16" s="75" t="s">
        <v>41</v>
      </c>
      <c r="Y16" s="32"/>
      <c r="AA16" s="35" t="s">
        <v>34</v>
      </c>
      <c r="AB16" s="65"/>
      <c r="AC16" s="49" t="str">
        <f t="shared" si="0"/>
        <v/>
      </c>
      <c r="AD16" s="66" t="str">
        <f>IF(V11="","",V11)</f>
        <v/>
      </c>
      <c r="AH16" s="595">
        <v>24</v>
      </c>
      <c r="AI16" s="596">
        <v>50</v>
      </c>
      <c r="AJ16" s="597">
        <v>0.5</v>
      </c>
      <c r="AK16" s="596" t="str">
        <f t="shared" si="1"/>
        <v/>
      </c>
      <c r="AL16" s="596" t="str">
        <f t="shared" si="2"/>
        <v/>
      </c>
      <c r="AM16" s="596"/>
      <c r="AN16" s="596"/>
      <c r="AO16" s="596"/>
      <c r="AP16" s="596"/>
      <c r="AQ16" s="598"/>
    </row>
    <row r="17" spans="1:43" ht="14.1" customHeight="1">
      <c r="A17" s="17">
        <v>17</v>
      </c>
      <c r="B17" s="67"/>
      <c r="C17" s="68"/>
      <c r="E17" s="35" t="s">
        <v>44</v>
      </c>
      <c r="F17" s="877" t="str">
        <f>IF(R18="","",R18)</f>
        <v/>
      </c>
      <c r="G17" s="877"/>
      <c r="J17" s="35" t="s">
        <v>45</v>
      </c>
      <c r="K17" s="885" t="str">
        <f>IF(V18="","",V18)</f>
        <v/>
      </c>
      <c r="L17" s="885"/>
      <c r="M17" s="69"/>
      <c r="O17" s="30"/>
      <c r="Q17" s="35" t="s">
        <v>42</v>
      </c>
      <c r="R17" s="46" t="str">
        <f>IF(S17&lt;&gt;"",S17,IF(AB21="","",AB21))</f>
        <v/>
      </c>
      <c r="S17" s="47"/>
      <c r="U17" s="35" t="s">
        <v>43</v>
      </c>
      <c r="V17" s="72" t="str">
        <f>IF(W17&lt;&gt;"",W17,IF(AB24="","",AB24))</f>
        <v/>
      </c>
      <c r="W17" s="76"/>
      <c r="Y17" s="32"/>
      <c r="AA17" s="35" t="s">
        <v>36</v>
      </c>
      <c r="AB17" s="77"/>
      <c r="AC17" s="49" t="str">
        <f t="shared" si="0"/>
        <v/>
      </c>
      <c r="AD17" s="78" t="str">
        <f>IF(V12="","",V12)</f>
        <v/>
      </c>
      <c r="AH17" s="595">
        <v>24</v>
      </c>
      <c r="AI17" s="596">
        <v>50</v>
      </c>
      <c r="AJ17" s="597">
        <v>0.5</v>
      </c>
      <c r="AK17" s="596" t="str">
        <f t="shared" si="1"/>
        <v/>
      </c>
      <c r="AL17" s="596" t="str">
        <f t="shared" si="2"/>
        <v/>
      </c>
      <c r="AM17" s="596"/>
      <c r="AN17" s="596"/>
      <c r="AO17" s="596"/>
      <c r="AP17" s="596"/>
      <c r="AQ17" s="598"/>
    </row>
    <row r="18" spans="1:43" ht="14.1" customHeight="1">
      <c r="A18" s="17">
        <v>18</v>
      </c>
      <c r="B18" s="67"/>
      <c r="C18" s="68"/>
      <c r="E18" s="35" t="s">
        <v>46</v>
      </c>
      <c r="F18" s="877" t="str">
        <f>IF(R19="","",R19)</f>
        <v/>
      </c>
      <c r="G18" s="877"/>
      <c r="J18" s="35" t="s">
        <v>47</v>
      </c>
      <c r="K18" s="877" t="str">
        <f>IF(V19="","",V19)</f>
        <v/>
      </c>
      <c r="L18" s="877"/>
      <c r="M18" s="69"/>
      <c r="O18" s="30"/>
      <c r="Q18" s="35" t="s">
        <v>44</v>
      </c>
      <c r="R18" s="46" t="str">
        <f>IF(S18&lt;&gt;"",S18,IF(AB22="","",AB22))</f>
        <v/>
      </c>
      <c r="S18" s="47"/>
      <c r="U18" s="35" t="s">
        <v>45</v>
      </c>
      <c r="V18" s="46" t="str">
        <f>IF(W18&lt;&gt;"",W18,IF(AB25="","",AB25))</f>
        <v/>
      </c>
      <c r="W18" s="47"/>
      <c r="Y18" s="32"/>
      <c r="AA18" s="35" t="s">
        <v>38</v>
      </c>
      <c r="AB18" s="65"/>
      <c r="AC18" s="49" t="str">
        <f t="shared" si="0"/>
        <v/>
      </c>
      <c r="AD18" s="66" t="str">
        <f>IF(V13="","",V13)</f>
        <v/>
      </c>
      <c r="AH18" s="591">
        <v>25</v>
      </c>
      <c r="AI18" s="16">
        <v>50</v>
      </c>
      <c r="AJ18" s="70">
        <v>0</v>
      </c>
      <c r="AK18" s="16" t="str">
        <f t="shared" si="1"/>
        <v/>
      </c>
      <c r="AL18" s="16" t="str">
        <f t="shared" si="2"/>
        <v/>
      </c>
      <c r="AM18" s="16"/>
      <c r="AN18" s="16"/>
      <c r="AO18" s="16"/>
      <c r="AP18" s="16"/>
      <c r="AQ18" s="592"/>
    </row>
    <row r="19" spans="1:43" ht="14.1" customHeight="1">
      <c r="A19" s="17">
        <v>19</v>
      </c>
      <c r="B19" s="67"/>
      <c r="C19" s="68"/>
      <c r="M19" s="69"/>
      <c r="O19" s="30"/>
      <c r="Q19" s="35" t="s">
        <v>46</v>
      </c>
      <c r="R19" s="46" t="str">
        <f>IF(S19&lt;&gt;"",S19,IF(AB23="","",AB23))</f>
        <v/>
      </c>
      <c r="S19" s="47"/>
      <c r="U19" s="35" t="s">
        <v>47</v>
      </c>
      <c r="V19" s="46" t="str">
        <f>IF(W19&lt;&gt;"",W19,IF(AB26="","",AB26))</f>
        <v/>
      </c>
      <c r="W19" s="47"/>
      <c r="Y19" s="32"/>
      <c r="AA19" s="35" t="s">
        <v>48</v>
      </c>
      <c r="AB19" s="65"/>
      <c r="AC19" s="49" t="str">
        <f t="shared" si="0"/>
        <v/>
      </c>
      <c r="AD19" s="66" t="str">
        <f>IF(V14="","",V14)</f>
        <v/>
      </c>
      <c r="AH19" s="595">
        <v>25</v>
      </c>
      <c r="AI19" s="596">
        <v>50</v>
      </c>
      <c r="AJ19" s="597">
        <v>0</v>
      </c>
      <c r="AK19" s="596" t="str">
        <f t="shared" si="1"/>
        <v/>
      </c>
      <c r="AL19" s="596" t="str">
        <f t="shared" si="2"/>
        <v/>
      </c>
      <c r="AM19" s="596"/>
      <c r="AN19" s="596"/>
      <c r="AO19" s="596"/>
      <c r="AP19" s="596"/>
      <c r="AQ19" s="598"/>
    </row>
    <row r="20" spans="1:43" ht="14.1" customHeight="1">
      <c r="A20" s="17">
        <v>20</v>
      </c>
      <c r="B20" s="67"/>
      <c r="C20" s="68"/>
      <c r="D20" s="75" t="s">
        <v>49</v>
      </c>
      <c r="J20" s="79"/>
      <c r="M20" s="69"/>
      <c r="O20" s="30"/>
      <c r="Y20" s="32"/>
      <c r="AA20" s="43" t="s">
        <v>41</v>
      </c>
      <c r="AH20" s="595">
        <v>25</v>
      </c>
      <c r="AI20" s="596">
        <v>50</v>
      </c>
      <c r="AJ20" s="597">
        <v>0.3</v>
      </c>
      <c r="AK20" s="596" t="str">
        <f t="shared" si="1"/>
        <v/>
      </c>
      <c r="AL20" s="596" t="str">
        <f t="shared" si="2"/>
        <v/>
      </c>
      <c r="AM20" s="596"/>
      <c r="AN20" s="596"/>
      <c r="AO20" s="596"/>
      <c r="AP20" s="596"/>
      <c r="AQ20" s="598"/>
    </row>
    <row r="21" spans="1:43" ht="14.1" customHeight="1">
      <c r="A21" s="17">
        <v>21</v>
      </c>
      <c r="B21" s="67"/>
      <c r="C21" s="68"/>
      <c r="E21" s="35" t="s">
        <v>50</v>
      </c>
      <c r="F21" s="877" t="str">
        <f>IF(R22="","",R22)</f>
        <v/>
      </c>
      <c r="G21" s="877"/>
      <c r="J21" s="35" t="s">
        <v>51</v>
      </c>
      <c r="K21" s="877" t="str">
        <f>IF(V21="","",V21)</f>
        <v/>
      </c>
      <c r="L21" s="877"/>
      <c r="M21" s="69"/>
      <c r="O21" s="30"/>
      <c r="P21" s="75" t="s">
        <v>49</v>
      </c>
      <c r="U21" s="75" t="s">
        <v>51</v>
      </c>
      <c r="V21" s="46" t="str">
        <f>IF(W21&lt;&gt;"",W21,IF(AB38="","",AB38))</f>
        <v/>
      </c>
      <c r="W21" s="47"/>
      <c r="Y21" s="32"/>
      <c r="AA21" s="35" t="s">
        <v>42</v>
      </c>
      <c r="AB21" s="65"/>
      <c r="AC21" s="49" t="str">
        <f t="shared" ref="AC21:AC26" si="3">IF(AB21&lt;&gt;AD21,"Change","")</f>
        <v/>
      </c>
      <c r="AD21" s="66" t="str">
        <f>IF(R17="","",R17)</f>
        <v/>
      </c>
      <c r="AH21" s="595">
        <v>25</v>
      </c>
      <c r="AI21" s="596">
        <v>50</v>
      </c>
      <c r="AJ21" s="597">
        <v>0.3</v>
      </c>
      <c r="AK21" s="596" t="str">
        <f t="shared" si="1"/>
        <v/>
      </c>
      <c r="AL21" s="596" t="str">
        <f t="shared" si="2"/>
        <v/>
      </c>
      <c r="AM21" s="596"/>
      <c r="AN21" s="596"/>
      <c r="AO21" s="596"/>
      <c r="AP21" s="596"/>
      <c r="AQ21" s="598"/>
    </row>
    <row r="22" spans="1:43" ht="14.1" customHeight="1">
      <c r="A22" s="17">
        <v>22</v>
      </c>
      <c r="B22" s="67"/>
      <c r="C22" s="68"/>
      <c r="E22" s="35" t="s">
        <v>43</v>
      </c>
      <c r="F22" s="883" t="str">
        <f>IF(R23="","",R23)</f>
        <v/>
      </c>
      <c r="G22" s="883"/>
      <c r="J22" s="35"/>
      <c r="K22" s="877" t="str">
        <f>IF(V22="","",V22)</f>
        <v/>
      </c>
      <c r="L22" s="877"/>
      <c r="M22" s="69"/>
      <c r="O22" s="30"/>
      <c r="Q22" s="35" t="s">
        <v>50</v>
      </c>
      <c r="R22" s="46" t="str">
        <f>IF(S22&lt;&gt;"",S22,IF(AB28="","",AB28))</f>
        <v/>
      </c>
      <c r="S22" s="47"/>
      <c r="V22" s="46" t="str">
        <f>IF(W22&lt;&gt;"",W22,IF(AB39="","",AB39))</f>
        <v/>
      </c>
      <c r="W22" s="47"/>
      <c r="Y22" s="32"/>
      <c r="AA22" s="35" t="s">
        <v>44</v>
      </c>
      <c r="AB22" s="65"/>
      <c r="AC22" s="49" t="str">
        <f t="shared" si="3"/>
        <v/>
      </c>
      <c r="AD22" s="66" t="str">
        <f>IF(R18="","",R18)</f>
        <v/>
      </c>
      <c r="AH22" s="595">
        <v>25</v>
      </c>
      <c r="AI22" s="596">
        <v>50</v>
      </c>
      <c r="AJ22" s="597">
        <v>0.4</v>
      </c>
      <c r="AK22" s="596" t="str">
        <f t="shared" si="1"/>
        <v/>
      </c>
      <c r="AL22" s="596" t="str">
        <f t="shared" si="2"/>
        <v/>
      </c>
      <c r="AM22" s="596"/>
      <c r="AN22" s="596"/>
      <c r="AO22" s="596"/>
      <c r="AP22" s="596"/>
      <c r="AQ22" s="598"/>
    </row>
    <row r="23" spans="1:43" ht="14.1" customHeight="1">
      <c r="A23" s="17">
        <v>23</v>
      </c>
      <c r="B23" s="67"/>
      <c r="C23" s="68"/>
      <c r="D23" s="75" t="s">
        <v>53</v>
      </c>
      <c r="J23" s="35" t="s">
        <v>54</v>
      </c>
      <c r="K23" s="877" t="str">
        <f>IF(V24="","",V24)</f>
        <v/>
      </c>
      <c r="L23" s="877"/>
      <c r="M23" s="69"/>
      <c r="O23" s="30"/>
      <c r="Q23" s="35" t="s">
        <v>43</v>
      </c>
      <c r="R23" s="72" t="str">
        <f>IF(S23&lt;&gt;"",S23,IF(AB29="","",AB29))</f>
        <v/>
      </c>
      <c r="S23" s="76"/>
      <c r="V23" s="4"/>
      <c r="W23" s="4"/>
      <c r="Y23" s="32"/>
      <c r="AA23" s="35" t="s">
        <v>46</v>
      </c>
      <c r="AB23" s="65"/>
      <c r="AC23" s="49" t="str">
        <f t="shared" si="3"/>
        <v/>
      </c>
      <c r="AD23" s="66" t="str">
        <f>IF(R19="","",R19)</f>
        <v/>
      </c>
      <c r="AH23" s="595">
        <v>25</v>
      </c>
      <c r="AI23" s="596">
        <v>50</v>
      </c>
      <c r="AJ23" s="597">
        <v>0.4</v>
      </c>
      <c r="AK23" s="596" t="str">
        <f t="shared" si="1"/>
        <v/>
      </c>
      <c r="AL23" s="596" t="str">
        <f t="shared" si="2"/>
        <v/>
      </c>
      <c r="AM23" s="596"/>
      <c r="AN23" s="596"/>
      <c r="AO23" s="596"/>
      <c r="AP23" s="596"/>
      <c r="AQ23" s="598"/>
    </row>
    <row r="24" spans="1:43" ht="14.1" customHeight="1">
      <c r="A24" s="17">
        <v>24</v>
      </c>
      <c r="B24" s="67"/>
      <c r="C24" s="68"/>
      <c r="E24" s="35" t="s">
        <v>42</v>
      </c>
      <c r="F24" s="877" t="str">
        <f>IF(R25="","",R25)</f>
        <v/>
      </c>
      <c r="G24" s="877"/>
      <c r="K24" s="877" t="str">
        <f>IF(V25="","",V25)</f>
        <v/>
      </c>
      <c r="L24" s="877"/>
      <c r="M24" s="69"/>
      <c r="O24" s="30"/>
      <c r="P24" s="75" t="s">
        <v>53</v>
      </c>
      <c r="U24" s="75" t="s">
        <v>54</v>
      </c>
      <c r="V24" s="46" t="str">
        <f>IF(W24&lt;&gt;"",W24,IF(AB40="","",AB40))</f>
        <v/>
      </c>
      <c r="W24" s="47"/>
      <c r="Y24" s="32"/>
      <c r="AA24" s="35" t="s">
        <v>43</v>
      </c>
      <c r="AB24" s="77"/>
      <c r="AC24" s="49" t="str">
        <f t="shared" si="3"/>
        <v/>
      </c>
      <c r="AD24" s="78" t="str">
        <f>IF(V17="","",V17)</f>
        <v/>
      </c>
      <c r="AH24" s="595">
        <v>25</v>
      </c>
      <c r="AI24" s="596">
        <v>50</v>
      </c>
      <c r="AJ24" s="597">
        <v>0.5</v>
      </c>
      <c r="AK24" s="596" t="str">
        <f t="shared" si="1"/>
        <v/>
      </c>
      <c r="AL24" s="596" t="str">
        <f t="shared" si="2"/>
        <v/>
      </c>
      <c r="AM24" s="596"/>
      <c r="AN24" s="596"/>
      <c r="AO24" s="596"/>
      <c r="AP24" s="596"/>
      <c r="AQ24" s="598"/>
    </row>
    <row r="25" spans="1:43" ht="14.1" customHeight="1">
      <c r="A25" s="17">
        <v>25</v>
      </c>
      <c r="B25" s="67"/>
      <c r="C25" s="68"/>
      <c r="E25" s="35" t="s">
        <v>44</v>
      </c>
      <c r="F25" s="877" t="str">
        <f>IF(R26="","",R26)</f>
        <v/>
      </c>
      <c r="G25" s="877"/>
      <c r="J25" s="4"/>
      <c r="K25" s="4"/>
      <c r="L25" s="4"/>
      <c r="M25" s="69"/>
      <c r="O25" s="30"/>
      <c r="Q25" s="35" t="s">
        <v>42</v>
      </c>
      <c r="R25" s="46" t="str">
        <f>IF(S25&lt;&gt;"",S25,IF(AB30="","",AB30))</f>
        <v/>
      </c>
      <c r="S25" s="47"/>
      <c r="V25" s="46" t="str">
        <f>IF(W25&lt;&gt;"",W25,IF(AB44="","",AB44))</f>
        <v/>
      </c>
      <c r="W25" s="47"/>
      <c r="Y25" s="32"/>
      <c r="AA25" s="35" t="s">
        <v>45</v>
      </c>
      <c r="AB25" s="65"/>
      <c r="AC25" s="49" t="str">
        <f t="shared" si="3"/>
        <v/>
      </c>
      <c r="AD25" s="66" t="str">
        <f>IF(V18="","",V18)</f>
        <v/>
      </c>
      <c r="AH25" s="595">
        <v>25</v>
      </c>
      <c r="AI25" s="596">
        <v>50</v>
      </c>
      <c r="AJ25" s="597">
        <v>0.5</v>
      </c>
      <c r="AK25" s="596" t="str">
        <f t="shared" si="1"/>
        <v/>
      </c>
      <c r="AL25" s="596" t="str">
        <f t="shared" si="2"/>
        <v/>
      </c>
      <c r="AM25" s="596"/>
      <c r="AN25" s="596"/>
      <c r="AO25" s="596"/>
      <c r="AP25" s="596"/>
      <c r="AQ25" s="598"/>
    </row>
    <row r="26" spans="1:43" ht="14.1" customHeight="1">
      <c r="A26" s="17">
        <v>26</v>
      </c>
      <c r="B26" s="67"/>
      <c r="C26" s="68"/>
      <c r="E26" s="35" t="s">
        <v>45</v>
      </c>
      <c r="F26" s="877" t="str">
        <f>IF(R27="","",R27)</f>
        <v/>
      </c>
      <c r="G26" s="877"/>
      <c r="I26" s="75" t="s">
        <v>56</v>
      </c>
      <c r="J26" s="4"/>
      <c r="K26" s="4"/>
      <c r="L26" s="4"/>
      <c r="M26" s="69"/>
      <c r="O26" s="30"/>
      <c r="Q26" s="35" t="s">
        <v>44</v>
      </c>
      <c r="R26" s="46" t="str">
        <f>IF(S26&lt;&gt;"",S26,IF(AB31="","",AB31))</f>
        <v/>
      </c>
      <c r="S26" s="47"/>
      <c r="V26" s="4"/>
      <c r="W26" s="4"/>
      <c r="Y26" s="32"/>
      <c r="AA26" s="35" t="s">
        <v>47</v>
      </c>
      <c r="AB26" s="65"/>
      <c r="AC26" s="49" t="str">
        <f t="shared" si="3"/>
        <v/>
      </c>
      <c r="AD26" s="66" t="str">
        <f>IF(V19="","",V19)</f>
        <v/>
      </c>
      <c r="AH26" s="591">
        <v>26</v>
      </c>
      <c r="AI26" s="16">
        <v>50</v>
      </c>
      <c r="AJ26" s="70">
        <v>0</v>
      </c>
      <c r="AK26" s="16" t="str">
        <f t="shared" si="1"/>
        <v/>
      </c>
      <c r="AL26" s="16" t="str">
        <f t="shared" si="2"/>
        <v/>
      </c>
      <c r="AM26" s="16"/>
      <c r="AN26" s="16"/>
      <c r="AO26" s="16"/>
      <c r="AP26" s="16"/>
      <c r="AQ26" s="592"/>
    </row>
    <row r="27" spans="1:43" ht="14.1" customHeight="1">
      <c r="A27" s="17">
        <v>27</v>
      </c>
      <c r="B27" s="67"/>
      <c r="C27" s="68"/>
      <c r="D27" s="75" t="s">
        <v>57</v>
      </c>
      <c r="J27" s="35" t="s">
        <v>58</v>
      </c>
      <c r="K27" s="877" t="str">
        <f>IF(V28="","",V28)</f>
        <v/>
      </c>
      <c r="L27" s="877"/>
      <c r="M27" s="69"/>
      <c r="O27" s="30"/>
      <c r="Q27" s="35" t="s">
        <v>45</v>
      </c>
      <c r="R27" s="46" t="str">
        <f>IF(S27&lt;&gt;"",S27,IF(AB32="","",AB32))</f>
        <v/>
      </c>
      <c r="S27" s="47"/>
      <c r="U27" s="79" t="s">
        <v>56</v>
      </c>
      <c r="Y27" s="32"/>
      <c r="AA27" s="75" t="s">
        <v>49</v>
      </c>
      <c r="AH27" s="591">
        <v>28</v>
      </c>
      <c r="AI27" s="16">
        <v>20</v>
      </c>
      <c r="AJ27" s="70">
        <v>0</v>
      </c>
      <c r="AK27" s="16" t="str">
        <f t="shared" si="1"/>
        <v/>
      </c>
      <c r="AL27" s="16" t="str">
        <f t="shared" si="2"/>
        <v/>
      </c>
      <c r="AM27" s="16"/>
      <c r="AN27" s="16"/>
      <c r="AO27" s="16"/>
      <c r="AP27" s="16"/>
      <c r="AQ27" s="592"/>
    </row>
    <row r="28" spans="1:43" ht="14.1" customHeight="1">
      <c r="A28" s="17">
        <v>28</v>
      </c>
      <c r="B28" s="67"/>
      <c r="C28" s="68"/>
      <c r="E28" s="35" t="s">
        <v>42</v>
      </c>
      <c r="F28" s="877" t="str">
        <f>IF(R29="","",R29)</f>
        <v/>
      </c>
      <c r="G28" s="877"/>
      <c r="I28" s="4"/>
      <c r="J28" s="35" t="s">
        <v>59</v>
      </c>
      <c r="K28" s="877" t="str">
        <f>IF(V29="","",V29)</f>
        <v/>
      </c>
      <c r="L28" s="877"/>
      <c r="M28" s="69"/>
      <c r="O28" s="30"/>
      <c r="P28" s="75" t="s">
        <v>57</v>
      </c>
      <c r="U28" s="35" t="s">
        <v>58</v>
      </c>
      <c r="V28" s="46" t="str">
        <f>IF(W28&lt;&gt;"",W28,IF(AB36="","",AB36))</f>
        <v/>
      </c>
      <c r="W28" s="47"/>
      <c r="Y28" s="32"/>
      <c r="AA28" s="35" t="s">
        <v>50</v>
      </c>
      <c r="AB28" s="65"/>
      <c r="AC28" s="49" t="str">
        <f t="shared" ref="AC28:AC43" si="4">IF(AB28&lt;&gt;AD28,"Change","")</f>
        <v/>
      </c>
      <c r="AD28" s="66" t="str">
        <f>IF(R22="","",R22)</f>
        <v/>
      </c>
      <c r="AH28" s="591">
        <v>28</v>
      </c>
      <c r="AI28" s="16">
        <v>50</v>
      </c>
      <c r="AJ28" s="70">
        <v>0</v>
      </c>
      <c r="AK28" s="16" t="str">
        <f t="shared" si="1"/>
        <v/>
      </c>
      <c r="AL28" s="16" t="str">
        <f t="shared" si="2"/>
        <v/>
      </c>
      <c r="AM28" s="16"/>
      <c r="AN28" s="16"/>
      <c r="AO28" s="16"/>
      <c r="AP28" s="16"/>
      <c r="AQ28" s="592"/>
    </row>
    <row r="29" spans="1:43" ht="14.1" customHeight="1">
      <c r="A29" s="17">
        <v>29</v>
      </c>
      <c r="B29" s="67"/>
      <c r="C29" s="68"/>
      <c r="E29" s="35" t="s">
        <v>44</v>
      </c>
      <c r="F29" s="877" t="str">
        <f>IF(R30="","",R30)</f>
        <v/>
      </c>
      <c r="G29" s="877"/>
      <c r="I29" s="75" t="s">
        <v>60</v>
      </c>
      <c r="J29" s="35" t="s">
        <v>61</v>
      </c>
      <c r="K29" s="877" t="str">
        <f>IF(V32="","",V32)</f>
        <v/>
      </c>
      <c r="L29" s="877"/>
      <c r="M29" s="69"/>
      <c r="O29" s="30"/>
      <c r="Q29" s="35" t="s">
        <v>42</v>
      </c>
      <c r="R29" s="46" t="str">
        <f>IF(S29&lt;&gt;"",S29,IF(AB33="","",AB33))</f>
        <v/>
      </c>
      <c r="S29" s="47"/>
      <c r="U29" s="35" t="s">
        <v>59</v>
      </c>
      <c r="V29" s="46" t="str">
        <f>IF(W29&lt;&gt;"",W29,IF(AB37="","",AB37))</f>
        <v/>
      </c>
      <c r="W29" s="47"/>
      <c r="Y29" s="32"/>
      <c r="AA29" s="35" t="s">
        <v>43</v>
      </c>
      <c r="AB29" s="77"/>
      <c r="AC29" s="49" t="str">
        <f t="shared" si="4"/>
        <v/>
      </c>
      <c r="AD29" s="78" t="str">
        <f>IF(R23="","",R23)</f>
        <v/>
      </c>
      <c r="AH29" s="591">
        <v>28</v>
      </c>
      <c r="AI29" s="16">
        <v>50</v>
      </c>
      <c r="AJ29" s="70">
        <v>0</v>
      </c>
      <c r="AK29" s="16" t="str">
        <f t="shared" si="1"/>
        <v/>
      </c>
      <c r="AL29" s="16" t="str">
        <f t="shared" si="2"/>
        <v/>
      </c>
      <c r="AM29" s="16"/>
      <c r="AN29" s="16"/>
      <c r="AO29" s="16"/>
      <c r="AP29" s="16"/>
      <c r="AQ29" s="592"/>
    </row>
    <row r="30" spans="1:43" ht="14.1" customHeight="1">
      <c r="A30" s="17">
        <v>30</v>
      </c>
      <c r="B30" s="67"/>
      <c r="C30" s="68"/>
      <c r="E30" s="35" t="s">
        <v>45</v>
      </c>
      <c r="F30" s="877" t="str">
        <f>IF(R31="","",R31)</f>
        <v/>
      </c>
      <c r="G30" s="877"/>
      <c r="J30" s="35" t="s">
        <v>62</v>
      </c>
      <c r="K30" s="877" t="str">
        <f>IF(V33="","",V33)</f>
        <v/>
      </c>
      <c r="L30" s="877"/>
      <c r="M30" s="69"/>
      <c r="O30" s="30"/>
      <c r="Q30" s="35" t="s">
        <v>44</v>
      </c>
      <c r="R30" s="46" t="str">
        <f>IF(S30&lt;&gt;"",S30,IF(AB34="","",AB34))</f>
        <v/>
      </c>
      <c r="S30" s="47"/>
      <c r="Y30" s="32"/>
      <c r="AA30" s="35" t="s">
        <v>42</v>
      </c>
      <c r="AB30" s="65"/>
      <c r="AC30" s="49" t="str">
        <f t="shared" si="4"/>
        <v/>
      </c>
      <c r="AD30" s="66" t="str">
        <f>IF(R25="","",R25)</f>
        <v/>
      </c>
      <c r="AH30" s="591">
        <v>28</v>
      </c>
      <c r="AI30" s="16">
        <v>50</v>
      </c>
      <c r="AJ30" s="70">
        <v>0</v>
      </c>
      <c r="AK30" s="16" t="str">
        <f t="shared" si="1"/>
        <v/>
      </c>
      <c r="AL30" s="16" t="str">
        <f t="shared" si="2"/>
        <v/>
      </c>
      <c r="AM30" s="16"/>
      <c r="AN30" s="16"/>
      <c r="AO30" s="16"/>
      <c r="AP30" s="16"/>
      <c r="AQ30" s="592"/>
    </row>
    <row r="31" spans="1:43" ht="14.1" customHeight="1" thickBot="1">
      <c r="A31" s="17">
        <v>31</v>
      </c>
      <c r="B31" s="80"/>
      <c r="C31" s="81"/>
      <c r="D31" s="81"/>
      <c r="E31" s="81"/>
      <c r="F31" s="81"/>
      <c r="G31" s="81"/>
      <c r="H31" s="81"/>
      <c r="I31" s="81"/>
      <c r="J31" s="81"/>
      <c r="K31" s="81"/>
      <c r="L31" s="81"/>
      <c r="M31" s="82"/>
      <c r="O31" s="30"/>
      <c r="Q31" s="35" t="s">
        <v>45</v>
      </c>
      <c r="R31" s="46" t="str">
        <f>IF(S31&lt;&gt;"",S31,IF(AB35="","",AB35))</f>
        <v/>
      </c>
      <c r="S31" s="47"/>
      <c r="U31" s="75" t="s">
        <v>60</v>
      </c>
      <c r="Y31" s="32"/>
      <c r="AA31" s="35" t="s">
        <v>44</v>
      </c>
      <c r="AB31" s="65"/>
      <c r="AC31" s="49" t="str">
        <f t="shared" si="4"/>
        <v/>
      </c>
      <c r="AD31" s="66" t="str">
        <f>IF(R26="","",R26)</f>
        <v/>
      </c>
      <c r="AH31" s="595">
        <v>28</v>
      </c>
      <c r="AI31" s="596">
        <v>50</v>
      </c>
      <c r="AJ31" s="597">
        <v>0</v>
      </c>
      <c r="AK31" s="596" t="str">
        <f t="shared" si="1"/>
        <v/>
      </c>
      <c r="AL31" s="596" t="str">
        <f t="shared" si="2"/>
        <v/>
      </c>
      <c r="AM31" s="596"/>
      <c r="AN31" s="596"/>
      <c r="AO31" s="596"/>
      <c r="AP31" s="596"/>
      <c r="AQ31" s="598"/>
    </row>
    <row r="32" spans="1:43" ht="14.1" customHeight="1" thickTop="1">
      <c r="A32" s="17">
        <v>32</v>
      </c>
      <c r="O32" s="30"/>
      <c r="U32" s="35" t="s">
        <v>61</v>
      </c>
      <c r="V32" s="46" t="str">
        <f>IF(W32&lt;&gt;"",W32,IF(AB45="","",AB45))</f>
        <v/>
      </c>
      <c r="W32" s="47"/>
      <c r="Y32" s="32"/>
      <c r="AA32" s="35" t="s">
        <v>45</v>
      </c>
      <c r="AB32" s="65"/>
      <c r="AC32" s="49" t="str">
        <f t="shared" si="4"/>
        <v/>
      </c>
      <c r="AD32" s="66" t="str">
        <f>IF(R27="","",R27)</f>
        <v/>
      </c>
      <c r="AH32" s="595">
        <v>28</v>
      </c>
      <c r="AI32" s="596">
        <v>50</v>
      </c>
      <c r="AJ32" s="597">
        <v>0.3</v>
      </c>
      <c r="AK32" s="596" t="str">
        <f t="shared" si="1"/>
        <v/>
      </c>
      <c r="AL32" s="596" t="str">
        <f t="shared" si="2"/>
        <v/>
      </c>
      <c r="AM32" s="596"/>
      <c r="AN32" s="596"/>
      <c r="AO32" s="596"/>
      <c r="AP32" s="596"/>
      <c r="AQ32" s="598"/>
    </row>
    <row r="33" spans="1:43" ht="14.1" customHeight="1" thickBot="1">
      <c r="A33" s="17">
        <v>33</v>
      </c>
      <c r="H33" s="51" t="s">
        <v>63</v>
      </c>
      <c r="O33" s="30"/>
      <c r="U33" s="35" t="s">
        <v>62</v>
      </c>
      <c r="V33" s="46" t="str">
        <f>IF(W33&lt;&gt;"",W33,IF(AB46="","",AB46))</f>
        <v/>
      </c>
      <c r="W33" s="47"/>
      <c r="Y33" s="32"/>
      <c r="AA33" s="35" t="s">
        <v>42</v>
      </c>
      <c r="AB33" s="65"/>
      <c r="AC33" s="49" t="str">
        <f t="shared" si="4"/>
        <v/>
      </c>
      <c r="AD33" s="66" t="str">
        <f>IF(R29="","",R29)</f>
        <v/>
      </c>
      <c r="AH33" s="595">
        <v>28</v>
      </c>
      <c r="AI33" s="596">
        <v>50</v>
      </c>
      <c r="AJ33" s="597">
        <v>0.3</v>
      </c>
      <c r="AK33" s="596" t="str">
        <f t="shared" si="1"/>
        <v/>
      </c>
      <c r="AL33" s="596" t="str">
        <f t="shared" si="2"/>
        <v/>
      </c>
      <c r="AM33" s="596"/>
      <c r="AN33" s="596"/>
      <c r="AO33" s="596"/>
      <c r="AP33" s="596"/>
      <c r="AQ33" s="598"/>
    </row>
    <row r="34" spans="1:43" ht="14.1" customHeight="1" thickTop="1" thickBot="1">
      <c r="A34" s="17">
        <v>34</v>
      </c>
      <c r="B34" s="58"/>
      <c r="C34" s="59"/>
      <c r="D34" s="59"/>
      <c r="E34" s="59"/>
      <c r="F34" s="59"/>
      <c r="G34" s="59"/>
      <c r="H34" s="59"/>
      <c r="I34" s="59"/>
      <c r="J34" s="59"/>
      <c r="K34" s="59"/>
      <c r="L34" s="59"/>
      <c r="M34" s="61"/>
      <c r="O34" s="96"/>
      <c r="P34" s="21" t="s">
        <v>670</v>
      </c>
      <c r="U34" s="4"/>
      <c r="V34" s="4"/>
      <c r="W34" s="4"/>
      <c r="Y34" s="32"/>
      <c r="AA34" s="35" t="s">
        <v>44</v>
      </c>
      <c r="AB34" s="65"/>
      <c r="AC34" s="49" t="str">
        <f t="shared" si="4"/>
        <v/>
      </c>
      <c r="AD34" s="66" t="str">
        <f>IF(R30="","",R30)</f>
        <v/>
      </c>
      <c r="AH34" s="595">
        <v>28</v>
      </c>
      <c r="AI34" s="596">
        <v>50</v>
      </c>
      <c r="AJ34" s="597">
        <v>0.4</v>
      </c>
      <c r="AK34" s="596" t="str">
        <f t="shared" si="1"/>
        <v/>
      </c>
      <c r="AL34" s="596" t="str">
        <f t="shared" si="2"/>
        <v/>
      </c>
      <c r="AM34" s="596"/>
      <c r="AN34" s="596"/>
      <c r="AO34" s="596"/>
      <c r="AP34" s="596"/>
      <c r="AQ34" s="598"/>
    </row>
    <row r="35" spans="1:43" ht="14.1" customHeight="1" thickBot="1">
      <c r="A35" s="17">
        <v>35</v>
      </c>
      <c r="B35" s="67"/>
      <c r="C35" s="83" t="s">
        <v>64</v>
      </c>
      <c r="D35" s="887" t="s">
        <v>65</v>
      </c>
      <c r="E35" s="887"/>
      <c r="F35" s="887"/>
      <c r="G35" s="887" t="s">
        <v>66</v>
      </c>
      <c r="H35" s="887"/>
      <c r="I35" s="887"/>
      <c r="J35" s="887" t="s">
        <v>67</v>
      </c>
      <c r="K35" s="887"/>
      <c r="L35" s="887"/>
      <c r="M35" s="69"/>
      <c r="O35" s="40"/>
      <c r="P35" s="41"/>
      <c r="Q35" s="41"/>
      <c r="R35" s="41"/>
      <c r="S35" s="41"/>
      <c r="T35" s="41"/>
      <c r="U35" s="41"/>
      <c r="V35" s="41"/>
      <c r="W35" s="41"/>
      <c r="X35" s="41"/>
      <c r="Y35" s="42"/>
      <c r="AA35" s="35" t="s">
        <v>45</v>
      </c>
      <c r="AB35" s="65"/>
      <c r="AC35" s="49" t="str">
        <f t="shared" si="4"/>
        <v/>
      </c>
      <c r="AD35" s="66" t="str">
        <f>IF(R31="","",R31)</f>
        <v/>
      </c>
      <c r="AH35" s="595">
        <v>28</v>
      </c>
      <c r="AI35" s="596">
        <v>50</v>
      </c>
      <c r="AJ35" s="597">
        <v>0.4</v>
      </c>
      <c r="AK35" s="596" t="str">
        <f t="shared" si="1"/>
        <v/>
      </c>
      <c r="AL35" s="596" t="str">
        <f t="shared" si="2"/>
        <v/>
      </c>
      <c r="AM35" s="596"/>
      <c r="AN35" s="596"/>
      <c r="AO35" s="596"/>
      <c r="AP35" s="596"/>
      <c r="AQ35" s="598"/>
    </row>
    <row r="36" spans="1:43" ht="14.1" customHeight="1">
      <c r="A36" s="17">
        <v>36</v>
      </c>
      <c r="B36" s="67"/>
      <c r="C36" s="84" t="s">
        <v>68</v>
      </c>
      <c r="D36" s="580"/>
      <c r="E36" s="581"/>
      <c r="F36" s="586"/>
      <c r="G36" s="888" t="s">
        <v>69</v>
      </c>
      <c r="H36" s="888"/>
      <c r="I36" s="888"/>
      <c r="J36" s="580"/>
      <c r="K36" s="581"/>
      <c r="L36" s="586"/>
      <c r="M36" s="69"/>
      <c r="AA36" s="35" t="s">
        <v>58</v>
      </c>
      <c r="AB36" s="65"/>
      <c r="AC36" s="49" t="str">
        <f t="shared" si="4"/>
        <v/>
      </c>
      <c r="AD36" s="66" t="str">
        <f>IF(V28="","",V28)</f>
        <v/>
      </c>
      <c r="AH36" s="595">
        <v>28</v>
      </c>
      <c r="AI36" s="596">
        <v>50</v>
      </c>
      <c r="AJ36" s="597">
        <v>0.5</v>
      </c>
      <c r="AK36" s="596" t="str">
        <f t="shared" si="1"/>
        <v/>
      </c>
      <c r="AL36" s="596" t="str">
        <f t="shared" si="2"/>
        <v/>
      </c>
      <c r="AM36" s="596"/>
      <c r="AN36" s="596"/>
      <c r="AO36" s="596"/>
      <c r="AP36" s="596"/>
      <c r="AQ36" s="598"/>
    </row>
    <row r="37" spans="1:43" ht="14.1" customHeight="1" thickBot="1">
      <c r="A37" s="17">
        <v>37</v>
      </c>
      <c r="B37" s="67"/>
      <c r="C37" s="84" t="s">
        <v>70</v>
      </c>
      <c r="D37" s="85" t="s">
        <v>71</v>
      </c>
      <c r="E37" s="86" t="s">
        <v>25</v>
      </c>
      <c r="F37" s="87" t="s">
        <v>72</v>
      </c>
      <c r="G37" s="85" t="s">
        <v>71</v>
      </c>
      <c r="H37" s="86" t="s">
        <v>25</v>
      </c>
      <c r="I37" s="87" t="s">
        <v>72</v>
      </c>
      <c r="J37" s="85" t="s">
        <v>71</v>
      </c>
      <c r="K37" s="86" t="s">
        <v>25</v>
      </c>
      <c r="L37" s="87" t="s">
        <v>72</v>
      </c>
      <c r="M37" s="69"/>
      <c r="T37" s="259" t="s">
        <v>73</v>
      </c>
      <c r="AA37" s="35" t="s">
        <v>59</v>
      </c>
      <c r="AB37" s="65"/>
      <c r="AC37" s="49" t="str">
        <f t="shared" si="4"/>
        <v/>
      </c>
      <c r="AD37" s="66" t="str">
        <f>IF(V29="","",V29)</f>
        <v/>
      </c>
      <c r="AH37" s="595">
        <v>28</v>
      </c>
      <c r="AI37" s="596">
        <v>50</v>
      </c>
      <c r="AJ37" s="597">
        <v>0.5</v>
      </c>
      <c r="AK37" s="596" t="str">
        <f t="shared" si="1"/>
        <v/>
      </c>
      <c r="AL37" s="596" t="str">
        <f t="shared" si="2"/>
        <v/>
      </c>
      <c r="AM37" s="596"/>
      <c r="AN37" s="596"/>
      <c r="AO37" s="596"/>
      <c r="AP37" s="596"/>
      <c r="AQ37" s="598"/>
    </row>
    <row r="38" spans="1:43" ht="14.1" customHeight="1" thickTop="1">
      <c r="A38" s="17">
        <v>38</v>
      </c>
      <c r="B38" s="67"/>
      <c r="C38" s="88" t="s">
        <v>74</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75</v>
      </c>
      <c r="P38" s="23"/>
      <c r="Q38" s="23"/>
      <c r="R38" s="23"/>
      <c r="S38" s="23"/>
      <c r="T38" s="23"/>
      <c r="U38" s="23"/>
      <c r="V38" s="23"/>
      <c r="W38" s="23"/>
      <c r="X38" s="23"/>
      <c r="Y38" s="24"/>
      <c r="AA38" s="35" t="s">
        <v>76</v>
      </c>
      <c r="AB38" s="65"/>
      <c r="AC38" s="49" t="str">
        <f t="shared" si="4"/>
        <v/>
      </c>
      <c r="AD38" s="66" t="str">
        <f>IF(V21="","",V21)</f>
        <v/>
      </c>
      <c r="AH38" s="591">
        <v>28</v>
      </c>
      <c r="AI38" s="16">
        <v>100</v>
      </c>
      <c r="AJ38" s="70">
        <v>0</v>
      </c>
      <c r="AK38" s="16" t="str">
        <f t="shared" si="1"/>
        <v/>
      </c>
      <c r="AL38" s="16" t="str">
        <f t="shared" si="2"/>
        <v/>
      </c>
      <c r="AM38" s="16"/>
      <c r="AN38" s="16"/>
      <c r="AO38" s="16"/>
      <c r="AP38" s="16"/>
      <c r="AQ38" s="592"/>
    </row>
    <row r="39" spans="1:43" ht="14.1" customHeight="1">
      <c r="A39" s="17">
        <v>39</v>
      </c>
      <c r="B39" s="67"/>
      <c r="C39" s="93" t="s">
        <v>77</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78</v>
      </c>
      <c r="Y39" s="32"/>
      <c r="AA39" s="35" t="s">
        <v>79</v>
      </c>
      <c r="AB39" s="65"/>
      <c r="AC39" s="49" t="str">
        <f t="shared" si="4"/>
        <v/>
      </c>
      <c r="AD39" s="66" t="str">
        <f>IF(V22="","",V22)</f>
        <v/>
      </c>
      <c r="AH39" s="591">
        <v>28</v>
      </c>
      <c r="AI39" s="16">
        <v>320</v>
      </c>
      <c r="AJ39" s="70">
        <v>0</v>
      </c>
      <c r="AK39" s="16" t="str">
        <f t="shared" si="1"/>
        <v/>
      </c>
      <c r="AL39" s="16" t="str">
        <f t="shared" si="2"/>
        <v/>
      </c>
      <c r="AM39" s="16"/>
      <c r="AN39" s="16"/>
      <c r="AO39" s="16"/>
      <c r="AP39" s="16"/>
      <c r="AQ39" s="592"/>
    </row>
    <row r="40" spans="1:43" ht="14.1" customHeight="1">
      <c r="A40" s="17">
        <v>40</v>
      </c>
      <c r="B40" s="67"/>
      <c r="C40" s="93" t="s">
        <v>80</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81</v>
      </c>
      <c r="Y40" s="32"/>
      <c r="AA40" s="35" t="s">
        <v>82</v>
      </c>
      <c r="AB40" s="65"/>
      <c r="AC40" s="49" t="str">
        <f t="shared" si="4"/>
        <v/>
      </c>
      <c r="AD40" s="66" t="str">
        <f>IF(V24="","",V24)</f>
        <v/>
      </c>
      <c r="AH40" s="591">
        <v>30</v>
      </c>
      <c r="AI40" s="16">
        <v>50</v>
      </c>
      <c r="AJ40" s="70">
        <v>0</v>
      </c>
      <c r="AK40" s="16" t="str">
        <f t="shared" si="1"/>
        <v/>
      </c>
      <c r="AL40" s="16" t="str">
        <f t="shared" si="2"/>
        <v/>
      </c>
      <c r="AM40" s="16"/>
      <c r="AN40" s="16"/>
      <c r="AO40" s="16"/>
      <c r="AP40" s="16"/>
      <c r="AQ40" s="592"/>
    </row>
    <row r="41" spans="1:43" ht="14.1" customHeight="1" thickBot="1">
      <c r="A41" s="17">
        <v>41</v>
      </c>
      <c r="B41" s="67"/>
      <c r="C41" s="97" t="s">
        <v>83</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84</v>
      </c>
      <c r="Y41" s="32"/>
      <c r="AA41" s="35" t="s">
        <v>85</v>
      </c>
      <c r="AB41" s="65"/>
      <c r="AC41" s="49" t="str">
        <f t="shared" si="4"/>
        <v/>
      </c>
      <c r="AD41" s="66" t="str">
        <f>IF(V25="","",V25)</f>
        <v/>
      </c>
      <c r="AH41" s="591">
        <v>32</v>
      </c>
      <c r="AI41" s="16">
        <v>50</v>
      </c>
      <c r="AJ41" s="70">
        <v>0</v>
      </c>
      <c r="AK41" s="16" t="str">
        <f t="shared" si="1"/>
        <v/>
      </c>
      <c r="AL41" s="16" t="str">
        <f t="shared" si="2"/>
        <v/>
      </c>
      <c r="AM41" s="16"/>
      <c r="AN41" s="16"/>
      <c r="AO41" s="16"/>
      <c r="AP41" s="16"/>
      <c r="AQ41" s="592"/>
    </row>
    <row r="42" spans="1:43" ht="14.1" customHeight="1">
      <c r="A42" s="17">
        <v>42</v>
      </c>
      <c r="B42" s="67"/>
      <c r="M42" s="69"/>
      <c r="O42" s="96"/>
      <c r="P42" s="36" t="s">
        <v>86</v>
      </c>
      <c r="Y42" s="32"/>
      <c r="AA42" s="35" t="s">
        <v>61</v>
      </c>
      <c r="AB42" s="65"/>
      <c r="AC42" s="49" t="str">
        <f t="shared" si="4"/>
        <v/>
      </c>
      <c r="AD42" s="66" t="str">
        <f>IF(V32="","",V32)</f>
        <v/>
      </c>
      <c r="AH42" s="595">
        <v>32</v>
      </c>
      <c r="AI42" s="596">
        <v>50</v>
      </c>
      <c r="AJ42" s="597">
        <v>0</v>
      </c>
      <c r="AK42" s="596" t="str">
        <f t="shared" si="1"/>
        <v/>
      </c>
      <c r="AL42" s="596" t="str">
        <f t="shared" si="2"/>
        <v/>
      </c>
      <c r="AM42" s="596"/>
      <c r="AN42" s="596"/>
      <c r="AO42" s="596"/>
      <c r="AP42" s="596"/>
      <c r="AQ42" s="598"/>
    </row>
    <row r="43" spans="1:43" ht="14.1" customHeight="1">
      <c r="A43" s="17">
        <v>43</v>
      </c>
      <c r="B43" s="67"/>
      <c r="H43" s="51" t="s">
        <v>73</v>
      </c>
      <c r="M43" s="69"/>
      <c r="O43" s="96"/>
      <c r="P43" s="36" t="s">
        <v>87</v>
      </c>
      <c r="Y43" s="32"/>
      <c r="AA43" s="35" t="s">
        <v>88</v>
      </c>
      <c r="AB43" s="65"/>
      <c r="AC43" s="49" t="str">
        <f t="shared" si="4"/>
        <v/>
      </c>
      <c r="AD43" s="66" t="str">
        <f>IF(V33="","",V33)</f>
        <v/>
      </c>
      <c r="AH43" s="595">
        <v>32</v>
      </c>
      <c r="AI43" s="596">
        <v>50</v>
      </c>
      <c r="AJ43" s="597">
        <v>0.4</v>
      </c>
      <c r="AK43" s="596" t="str">
        <f t="shared" si="1"/>
        <v/>
      </c>
      <c r="AL43" s="596" t="str">
        <f t="shared" si="2"/>
        <v/>
      </c>
      <c r="AM43" s="596"/>
      <c r="AN43" s="596"/>
      <c r="AO43" s="596"/>
      <c r="AP43" s="596"/>
      <c r="AQ43" s="598"/>
    </row>
    <row r="44" spans="1:43" ht="14.1" customHeight="1">
      <c r="A44" s="17">
        <v>44</v>
      </c>
      <c r="B44" s="67"/>
      <c r="C44" s="101" t="s">
        <v>89</v>
      </c>
      <c r="L44" s="889" t="s">
        <v>90</v>
      </c>
      <c r="M44" s="889"/>
      <c r="O44" s="30"/>
      <c r="Y44" s="32"/>
      <c r="AA44" s="75" t="s">
        <v>63</v>
      </c>
      <c r="AH44" s="595">
        <v>32</v>
      </c>
      <c r="AI44" s="596">
        <v>50</v>
      </c>
      <c r="AJ44" s="597">
        <v>0.4</v>
      </c>
      <c r="AK44" s="596" t="str">
        <f t="shared" si="1"/>
        <v/>
      </c>
      <c r="AL44" s="596" t="str">
        <f t="shared" si="2"/>
        <v/>
      </c>
      <c r="AM44" s="596"/>
      <c r="AN44" s="596"/>
      <c r="AO44" s="596"/>
      <c r="AP44" s="596"/>
      <c r="AQ44" s="598"/>
    </row>
    <row r="45" spans="1:43" ht="14.1" customHeight="1">
      <c r="A45" s="17">
        <v>45</v>
      </c>
      <c r="B45" s="67"/>
      <c r="C45" s="102" t="s">
        <v>91</v>
      </c>
      <c r="E45" s="36" t="s">
        <v>78</v>
      </c>
      <c r="L45" s="103" t="str">
        <f>IF(O39="","TBD",IF(O39=1,"YES",IF(O39=3,"NA","")))</f>
        <v>TBD</v>
      </c>
      <c r="M45" s="104" t="str">
        <f>IF(O39=2,"NO","")</f>
        <v/>
      </c>
      <c r="O45" s="96"/>
      <c r="P45" s="21" t="s">
        <v>516</v>
      </c>
      <c r="Y45" s="32"/>
      <c r="AA45" s="43" t="s">
        <v>65</v>
      </c>
      <c r="AH45" s="595">
        <v>32</v>
      </c>
      <c r="AI45" s="596">
        <v>50</v>
      </c>
      <c r="AJ45" s="597">
        <v>0.5</v>
      </c>
      <c r="AK45" s="596" t="str">
        <f t="shared" si="1"/>
        <v/>
      </c>
      <c r="AL45" s="596" t="str">
        <f t="shared" si="2"/>
        <v/>
      </c>
      <c r="AM45" s="596"/>
      <c r="AN45" s="596"/>
      <c r="AO45" s="596"/>
      <c r="AP45" s="596"/>
      <c r="AQ45" s="598"/>
    </row>
    <row r="46" spans="1:43" ht="14.1" customHeight="1">
      <c r="A46" s="17">
        <v>46</v>
      </c>
      <c r="B46" s="67"/>
      <c r="C46" s="102" t="s">
        <v>93</v>
      </c>
      <c r="E46" s="36" t="s">
        <v>81</v>
      </c>
      <c r="L46" s="103" t="str">
        <f>IF(O40="","TBD",IF(O40=1,"YES",IF(O40=3,"NA","")))</f>
        <v>TBD</v>
      </c>
      <c r="M46" s="104" t="str">
        <f>IF(O40=2,"NO","")</f>
        <v/>
      </c>
      <c r="O46" s="96"/>
      <c r="P46" s="21" t="s">
        <v>517</v>
      </c>
      <c r="Y46" s="32"/>
      <c r="AA46" s="35" t="s">
        <v>95</v>
      </c>
      <c r="AB46" s="65"/>
      <c r="AD46" s="66" t="str">
        <f>IF(P124="","",P124)</f>
        <v/>
      </c>
      <c r="AH46" s="595">
        <v>32</v>
      </c>
      <c r="AI46" s="596">
        <v>50</v>
      </c>
      <c r="AJ46" s="597">
        <v>0.5</v>
      </c>
      <c r="AK46" s="596" t="str">
        <f t="shared" si="1"/>
        <v/>
      </c>
      <c r="AL46" s="596" t="str">
        <f t="shared" si="2"/>
        <v/>
      </c>
      <c r="AM46" s="596"/>
      <c r="AN46" s="596"/>
      <c r="AO46" s="596"/>
      <c r="AP46" s="596"/>
      <c r="AQ46" s="598"/>
    </row>
    <row r="47" spans="1:43" ht="14.1" customHeight="1">
      <c r="A47" s="17">
        <v>47</v>
      </c>
      <c r="B47" s="67"/>
      <c r="C47" s="102" t="s">
        <v>96</v>
      </c>
      <c r="E47" s="36" t="s">
        <v>84</v>
      </c>
      <c r="L47" s="103" t="str">
        <f>IF(O41="","TBD",IF(O41=1,"YES",IF(O41=3,"NA","")))</f>
        <v>TBD</v>
      </c>
      <c r="M47" s="104" t="str">
        <f>IF(O41=2,"NO","")</f>
        <v/>
      </c>
      <c r="O47" s="96"/>
      <c r="P47" s="21" t="s">
        <v>518</v>
      </c>
      <c r="Y47" s="32"/>
      <c r="AA47" s="35" t="s">
        <v>98</v>
      </c>
      <c r="AB47" s="65"/>
      <c r="AD47" s="66" t="str">
        <f>IF(Q124="","",Q124)</f>
        <v/>
      </c>
      <c r="AH47" s="595">
        <v>32</v>
      </c>
      <c r="AI47" s="596">
        <v>50</v>
      </c>
      <c r="AJ47" s="597">
        <v>0.6</v>
      </c>
      <c r="AK47" s="596" t="str">
        <f t="shared" si="1"/>
        <v/>
      </c>
      <c r="AL47" s="596" t="str">
        <f t="shared" si="2"/>
        <v/>
      </c>
      <c r="AM47" s="596"/>
      <c r="AN47" s="596"/>
      <c r="AO47" s="596"/>
      <c r="AP47" s="596"/>
      <c r="AQ47" s="598"/>
    </row>
    <row r="48" spans="1:43" ht="14.1" customHeight="1">
      <c r="A48" s="17">
        <v>48</v>
      </c>
      <c r="B48" s="67"/>
      <c r="E48" s="36" t="s">
        <v>86</v>
      </c>
      <c r="L48" s="103" t="str">
        <f>IF(O42="","TBD",IF(O42=1,"YES",IF(O42=3,"NA","")))</f>
        <v>TBD</v>
      </c>
      <c r="M48" s="104" t="str">
        <f>IF(O42=2,"NO","")</f>
        <v/>
      </c>
      <c r="O48" s="96"/>
      <c r="P48" s="21" t="s">
        <v>519</v>
      </c>
      <c r="Y48" s="32"/>
      <c r="AA48" s="35" t="s">
        <v>100</v>
      </c>
      <c r="AB48" s="65"/>
      <c r="AD48" s="66" t="str">
        <f>IF(R124="","",R124)</f>
        <v/>
      </c>
      <c r="AH48" s="595">
        <v>32</v>
      </c>
      <c r="AI48" s="596">
        <v>50</v>
      </c>
      <c r="AJ48" s="597">
        <v>0.6</v>
      </c>
      <c r="AK48" s="596" t="str">
        <f t="shared" si="1"/>
        <v/>
      </c>
      <c r="AL48" s="596" t="str">
        <f t="shared" si="2"/>
        <v/>
      </c>
      <c r="AM48" s="596"/>
      <c r="AN48" s="596"/>
      <c r="AO48" s="596"/>
      <c r="AP48" s="596"/>
      <c r="AQ48" s="598"/>
    </row>
    <row r="49" spans="1:43" ht="14.1" customHeight="1">
      <c r="A49" s="17">
        <v>49</v>
      </c>
      <c r="B49" s="67"/>
      <c r="E49" s="36" t="s">
        <v>87</v>
      </c>
      <c r="L49" s="103" t="str">
        <f>IF(O43="","TBD",IF(O43=1,"YES",IF(O43=3,"NA","")))</f>
        <v>TBD</v>
      </c>
      <c r="M49" s="104" t="str">
        <f>IF(O43=2,"NO","")</f>
        <v/>
      </c>
      <c r="O49" s="96"/>
      <c r="P49" s="21" t="s">
        <v>520</v>
      </c>
      <c r="Y49" s="32"/>
      <c r="AA49" s="35" t="s">
        <v>95</v>
      </c>
      <c r="AB49" s="65"/>
      <c r="AD49" s="66" t="str">
        <f>IF(P125="","",P125)</f>
        <v/>
      </c>
      <c r="AH49" s="591">
        <v>34</v>
      </c>
      <c r="AI49" s="16">
        <v>50</v>
      </c>
      <c r="AJ49" s="70">
        <v>0</v>
      </c>
      <c r="AK49" s="16" t="str">
        <f t="shared" si="1"/>
        <v/>
      </c>
      <c r="AL49" s="16" t="str">
        <f t="shared" si="2"/>
        <v/>
      </c>
      <c r="AM49" s="16"/>
      <c r="AN49" s="16"/>
      <c r="AO49" s="16"/>
      <c r="AP49" s="16"/>
      <c r="AQ49" s="592"/>
    </row>
    <row r="50" spans="1:43" ht="14.1" customHeight="1">
      <c r="A50" s="17">
        <v>50</v>
      </c>
      <c r="B50" s="67"/>
      <c r="H50" s="259" t="s">
        <v>92</v>
      </c>
      <c r="M50" s="69"/>
      <c r="O50" s="96"/>
      <c r="P50" s="21" t="s">
        <v>521</v>
      </c>
      <c r="Y50" s="32"/>
      <c r="AA50" s="35" t="s">
        <v>98</v>
      </c>
      <c r="AB50" s="65"/>
      <c r="AD50" s="66" t="str">
        <f>IF(Q125="","",Q125)</f>
        <v/>
      </c>
      <c r="AH50" s="595">
        <v>34</v>
      </c>
      <c r="AI50" s="596">
        <v>50</v>
      </c>
      <c r="AJ50" s="597">
        <v>0</v>
      </c>
      <c r="AK50" s="596" t="str">
        <f t="shared" si="1"/>
        <v/>
      </c>
      <c r="AL50" s="596" t="str">
        <f t="shared" si="2"/>
        <v/>
      </c>
      <c r="AM50" s="596"/>
      <c r="AN50" s="596"/>
      <c r="AO50" s="596"/>
      <c r="AP50" s="596"/>
      <c r="AQ50" s="598"/>
    </row>
    <row r="51" spans="1:43" ht="14.1" customHeight="1">
      <c r="A51" s="17">
        <v>51</v>
      </c>
      <c r="B51" s="67"/>
      <c r="E51" s="68" t="s">
        <v>94</v>
      </c>
      <c r="L51" s="103" t="str">
        <f t="shared" ref="L51:L63" si="6">IF(O64="","TBD",IF(O64=1,"YES",IF(O64=3,"NA","")))</f>
        <v>TBD</v>
      </c>
      <c r="M51" s="104" t="str">
        <f t="shared" ref="M51:M63" si="7">IF(O64=2,"NO","")</f>
        <v/>
      </c>
      <c r="O51" s="96"/>
      <c r="P51" s="21" t="s">
        <v>522</v>
      </c>
      <c r="Y51" s="32"/>
      <c r="AA51" s="35" t="s">
        <v>100</v>
      </c>
      <c r="AB51" s="65"/>
      <c r="AD51" s="66" t="str">
        <f>IF(R125="","",R125)</f>
        <v/>
      </c>
      <c r="AH51" s="595">
        <v>34</v>
      </c>
      <c r="AI51" s="596">
        <v>50</v>
      </c>
      <c r="AJ51" s="597">
        <v>0.4</v>
      </c>
      <c r="AK51" s="596" t="str">
        <f t="shared" si="1"/>
        <v/>
      </c>
      <c r="AL51" s="596" t="str">
        <f t="shared" si="2"/>
        <v/>
      </c>
      <c r="AM51" s="596"/>
      <c r="AN51" s="596"/>
      <c r="AO51" s="596"/>
      <c r="AP51" s="596"/>
      <c r="AQ51" s="598"/>
    </row>
    <row r="52" spans="1:43" ht="14.1" customHeight="1">
      <c r="A52" s="17">
        <v>52</v>
      </c>
      <c r="B52" s="67"/>
      <c r="E52" s="68" t="s">
        <v>97</v>
      </c>
      <c r="L52" s="103" t="str">
        <f t="shared" si="6"/>
        <v>TBD</v>
      </c>
      <c r="M52" s="104" t="str">
        <f t="shared" si="7"/>
        <v/>
      </c>
      <c r="O52" s="96"/>
      <c r="P52" s="21" t="s">
        <v>523</v>
      </c>
      <c r="Y52" s="32"/>
      <c r="AA52" s="35" t="s">
        <v>95</v>
      </c>
      <c r="AB52" s="65"/>
      <c r="AD52" s="66" t="str">
        <f>IF(P126="","",P126)</f>
        <v/>
      </c>
      <c r="AH52" s="595">
        <v>34</v>
      </c>
      <c r="AI52" s="596">
        <v>50</v>
      </c>
      <c r="AJ52" s="597">
        <v>0.4</v>
      </c>
      <c r="AK52" s="596" t="str">
        <f t="shared" si="1"/>
        <v/>
      </c>
      <c r="AL52" s="596" t="str">
        <f t="shared" si="2"/>
        <v/>
      </c>
      <c r="AM52" s="596"/>
      <c r="AN52" s="596"/>
      <c r="AO52" s="596"/>
      <c r="AP52" s="596"/>
      <c r="AQ52" s="598"/>
    </row>
    <row r="53" spans="1:43" ht="14.1" customHeight="1">
      <c r="A53" s="17">
        <v>53</v>
      </c>
      <c r="B53" s="67"/>
      <c r="E53" s="68" t="s">
        <v>99</v>
      </c>
      <c r="L53" s="103" t="str">
        <f t="shared" si="6"/>
        <v>TBD</v>
      </c>
      <c r="M53" s="104" t="str">
        <f t="shared" si="7"/>
        <v/>
      </c>
      <c r="O53" s="96"/>
      <c r="P53" s="21" t="s">
        <v>524</v>
      </c>
      <c r="Y53" s="32"/>
      <c r="AA53" s="35" t="s">
        <v>98</v>
      </c>
      <c r="AB53" s="65"/>
      <c r="AD53" s="66" t="str">
        <f>IF(Q126="","",Q126)</f>
        <v/>
      </c>
      <c r="AH53" s="595">
        <v>34</v>
      </c>
      <c r="AI53" s="596">
        <v>50</v>
      </c>
      <c r="AJ53" s="597">
        <v>0.5</v>
      </c>
      <c r="AK53" s="596" t="str">
        <f t="shared" si="1"/>
        <v/>
      </c>
      <c r="AL53" s="596" t="str">
        <f t="shared" si="2"/>
        <v/>
      </c>
      <c r="AM53" s="596"/>
      <c r="AN53" s="596"/>
      <c r="AO53" s="596"/>
      <c r="AP53" s="596"/>
      <c r="AQ53" s="598"/>
    </row>
    <row r="54" spans="1:43" ht="14.1" customHeight="1">
      <c r="A54" s="17">
        <v>54</v>
      </c>
      <c r="B54" s="67"/>
      <c r="E54" s="68" t="s">
        <v>101</v>
      </c>
      <c r="L54" s="103" t="str">
        <f t="shared" si="6"/>
        <v>TBD</v>
      </c>
      <c r="M54" s="104" t="str">
        <f t="shared" si="7"/>
        <v/>
      </c>
      <c r="O54" s="96"/>
      <c r="P54" s="21" t="s">
        <v>525</v>
      </c>
      <c r="Y54" s="32"/>
      <c r="AA54" s="35" t="s">
        <v>100</v>
      </c>
      <c r="AB54" s="65"/>
      <c r="AD54" s="66" t="str">
        <f>IF(R126="","",R126)</f>
        <v/>
      </c>
      <c r="AH54" s="595">
        <v>34</v>
      </c>
      <c r="AI54" s="596">
        <v>50</v>
      </c>
      <c r="AJ54" s="597">
        <v>0.5</v>
      </c>
      <c r="AK54" s="596" t="str">
        <f t="shared" si="1"/>
        <v/>
      </c>
      <c r="AL54" s="596" t="str">
        <f t="shared" si="2"/>
        <v/>
      </c>
      <c r="AM54" s="596"/>
      <c r="AN54" s="596"/>
      <c r="AO54" s="596"/>
      <c r="AP54" s="596"/>
      <c r="AQ54" s="598"/>
    </row>
    <row r="55" spans="1:43" ht="14.1" customHeight="1">
      <c r="A55" s="17">
        <v>55</v>
      </c>
      <c r="B55" s="67"/>
      <c r="E55" s="68" t="s">
        <v>102</v>
      </c>
      <c r="L55" s="103" t="str">
        <f t="shared" si="6"/>
        <v>TBD</v>
      </c>
      <c r="M55" s="104" t="str">
        <f t="shared" si="7"/>
        <v/>
      </c>
      <c r="O55" s="96"/>
      <c r="P55" s="21" t="s">
        <v>526</v>
      </c>
      <c r="Y55" s="32"/>
      <c r="AA55" s="35" t="s">
        <v>95</v>
      </c>
      <c r="AB55" s="65"/>
      <c r="AD55" s="66" t="str">
        <f>IF(P127="","",P127)</f>
        <v/>
      </c>
      <c r="AH55" s="595">
        <v>34</v>
      </c>
      <c r="AI55" s="596">
        <v>50</v>
      </c>
      <c r="AJ55" s="597">
        <v>0.6</v>
      </c>
      <c r="AK55" s="596" t="str">
        <f t="shared" si="1"/>
        <v/>
      </c>
      <c r="AL55" s="596" t="str">
        <f t="shared" si="2"/>
        <v/>
      </c>
      <c r="AM55" s="596"/>
      <c r="AN55" s="596"/>
      <c r="AO55" s="596"/>
      <c r="AP55" s="596"/>
      <c r="AQ55" s="598"/>
    </row>
    <row r="56" spans="1:43" ht="14.1" customHeight="1" thickBot="1">
      <c r="A56" s="17">
        <v>56</v>
      </c>
      <c r="B56" s="67"/>
      <c r="E56" s="68" t="s">
        <v>103</v>
      </c>
      <c r="L56" s="103" t="str">
        <f t="shared" si="6"/>
        <v>TBD</v>
      </c>
      <c r="M56" s="104" t="str">
        <f t="shared" si="7"/>
        <v/>
      </c>
      <c r="O56" s="96"/>
      <c r="P56" s="21" t="s">
        <v>527</v>
      </c>
      <c r="Y56" s="32"/>
      <c r="AA56" s="35" t="s">
        <v>98</v>
      </c>
      <c r="AB56" s="65"/>
      <c r="AD56" s="66"/>
      <c r="AH56" s="599">
        <v>34</v>
      </c>
      <c r="AI56" s="600">
        <v>50</v>
      </c>
      <c r="AJ56" s="601">
        <v>0.6</v>
      </c>
      <c r="AK56" s="600" t="str">
        <f t="shared" si="1"/>
        <v/>
      </c>
      <c r="AL56" s="600" t="str">
        <f t="shared" si="2"/>
        <v/>
      </c>
      <c r="AM56" s="600"/>
      <c r="AN56" s="600"/>
      <c r="AO56" s="600"/>
      <c r="AP56" s="600"/>
      <c r="AQ56" s="602"/>
    </row>
    <row r="57" spans="1:43" ht="14.1" customHeight="1">
      <c r="A57" s="17">
        <v>57</v>
      </c>
      <c r="B57" s="67"/>
      <c r="E57" s="68" t="s">
        <v>109</v>
      </c>
      <c r="L57" s="103" t="str">
        <f t="shared" si="6"/>
        <v>TBD</v>
      </c>
      <c r="M57" s="104" t="str">
        <f t="shared" si="7"/>
        <v/>
      </c>
      <c r="O57" s="96"/>
      <c r="P57" s="21" t="s">
        <v>528</v>
      </c>
      <c r="Y57" s="32"/>
      <c r="AA57" s="35" t="s">
        <v>100</v>
      </c>
      <c r="AB57" s="65"/>
      <c r="AD57" s="66"/>
      <c r="AH57" s="589">
        <v>28</v>
      </c>
      <c r="AI57" s="587">
        <v>50</v>
      </c>
      <c r="AJ57" s="210">
        <v>0</v>
      </c>
      <c r="AK57" s="587" t="str">
        <f t="shared" si="1"/>
        <v/>
      </c>
      <c r="AL57" s="587" t="str">
        <f>IF($V$25="","",$V$25)</f>
        <v/>
      </c>
      <c r="AM57" s="587"/>
      <c r="AN57" s="587"/>
      <c r="AO57" s="587"/>
      <c r="AP57" s="587"/>
      <c r="AQ57" s="590"/>
    </row>
    <row r="58" spans="1:43" ht="14.1" customHeight="1">
      <c r="A58" s="17">
        <v>58</v>
      </c>
      <c r="B58" s="67"/>
      <c r="E58" s="68" t="s">
        <v>105</v>
      </c>
      <c r="L58" s="103" t="str">
        <f t="shared" si="6"/>
        <v>TBD</v>
      </c>
      <c r="M58" s="104" t="str">
        <f t="shared" si="7"/>
        <v/>
      </c>
      <c r="O58" s="96"/>
      <c r="P58" s="21" t="s">
        <v>529</v>
      </c>
      <c r="Y58" s="32"/>
      <c r="AA58" s="43" t="s">
        <v>112</v>
      </c>
      <c r="AH58" s="606">
        <v>28</v>
      </c>
      <c r="AI58" s="607">
        <v>50</v>
      </c>
      <c r="AJ58" s="608">
        <v>0</v>
      </c>
      <c r="AK58" s="607" t="str">
        <f t="shared" si="1"/>
        <v/>
      </c>
      <c r="AL58" s="607" t="str">
        <f t="shared" ref="AL58:AL90" si="8">IF($V$25="","",$V$25)</f>
        <v/>
      </c>
      <c r="AM58" s="607"/>
      <c r="AN58" s="607"/>
      <c r="AO58" s="607"/>
      <c r="AP58" s="607"/>
      <c r="AQ58" s="609"/>
    </row>
    <row r="59" spans="1:43" ht="14.1" customHeight="1">
      <c r="A59" s="17">
        <v>59</v>
      </c>
      <c r="B59" s="67"/>
      <c r="E59" s="68" t="s">
        <v>106</v>
      </c>
      <c r="L59" s="103" t="str">
        <f t="shared" si="6"/>
        <v>TBD</v>
      </c>
      <c r="M59" s="104" t="str">
        <f t="shared" si="7"/>
        <v/>
      </c>
      <c r="O59" s="96"/>
      <c r="P59" s="21" t="s">
        <v>530</v>
      </c>
      <c r="Y59" s="32"/>
      <c r="AA59" s="35" t="s">
        <v>95</v>
      </c>
      <c r="AB59" s="65"/>
      <c r="AD59" s="66" t="str">
        <f>IF(S124="","",S124)</f>
        <v/>
      </c>
      <c r="AH59" s="606">
        <v>28</v>
      </c>
      <c r="AI59" s="607">
        <v>50</v>
      </c>
      <c r="AJ59" s="608">
        <v>0.4</v>
      </c>
      <c r="AK59" s="607" t="str">
        <f t="shared" si="1"/>
        <v/>
      </c>
      <c r="AL59" s="607" t="str">
        <f t="shared" si="8"/>
        <v/>
      </c>
      <c r="AM59" s="607"/>
      <c r="AN59" s="607"/>
      <c r="AO59" s="607"/>
      <c r="AP59" s="607"/>
      <c r="AQ59" s="609"/>
    </row>
    <row r="60" spans="1:43" ht="14.1" customHeight="1">
      <c r="A60" s="17">
        <v>60</v>
      </c>
      <c r="B60" s="67"/>
      <c r="E60" s="68" t="s">
        <v>107</v>
      </c>
      <c r="L60" s="103" t="str">
        <f t="shared" si="6"/>
        <v>TBD</v>
      </c>
      <c r="M60" s="104" t="str">
        <f t="shared" si="7"/>
        <v/>
      </c>
      <c r="O60" s="96"/>
      <c r="P60" s="21" t="s">
        <v>531</v>
      </c>
      <c r="Y60" s="32"/>
      <c r="AA60" s="35" t="s">
        <v>98</v>
      </c>
      <c r="AB60" s="65"/>
      <c r="AD60" s="66" t="str">
        <f>IF(T124="","",T124)</f>
        <v/>
      </c>
      <c r="AH60" s="606">
        <v>28</v>
      </c>
      <c r="AI60" s="607">
        <v>50</v>
      </c>
      <c r="AJ60" s="608">
        <v>0.4</v>
      </c>
      <c r="AK60" s="607" t="str">
        <f t="shared" si="1"/>
        <v/>
      </c>
      <c r="AL60" s="607" t="str">
        <f t="shared" si="8"/>
        <v/>
      </c>
      <c r="AM60" s="607"/>
      <c r="AN60" s="607"/>
      <c r="AO60" s="607"/>
      <c r="AP60" s="607"/>
      <c r="AQ60" s="609"/>
    </row>
    <row r="61" spans="1:43" ht="14.1" customHeight="1">
      <c r="A61" s="17">
        <v>61</v>
      </c>
      <c r="B61" s="67"/>
      <c r="E61" s="68" t="s">
        <v>108</v>
      </c>
      <c r="L61" s="103" t="str">
        <f t="shared" si="6"/>
        <v>TBD</v>
      </c>
      <c r="M61" s="104" t="str">
        <f t="shared" si="7"/>
        <v/>
      </c>
      <c r="O61" s="273" t="str">
        <f>IF(Q149="","",IF(AND(AVERAGE(Q149:Q152)&gt;=3.5,AVERAGE(Q149:Q152)&lt;=4.3),1,2))</f>
        <v/>
      </c>
      <c r="P61" s="21" t="s">
        <v>650</v>
      </c>
      <c r="Y61" s="32"/>
      <c r="AA61" s="35" t="s">
        <v>100</v>
      </c>
      <c r="AB61" s="65"/>
      <c r="AD61" s="66" t="str">
        <f>IF(U124="","",U124)</f>
        <v/>
      </c>
      <c r="AH61" s="606">
        <v>28</v>
      </c>
      <c r="AI61" s="607">
        <v>50</v>
      </c>
      <c r="AJ61" s="608">
        <v>0.5</v>
      </c>
      <c r="AK61" s="607" t="str">
        <f t="shared" si="1"/>
        <v/>
      </c>
      <c r="AL61" s="607" t="str">
        <f t="shared" si="8"/>
        <v/>
      </c>
      <c r="AM61" s="607"/>
      <c r="AN61" s="607"/>
      <c r="AO61" s="607"/>
      <c r="AP61" s="607"/>
      <c r="AQ61" s="609"/>
    </row>
    <row r="62" spans="1:43" ht="14.1" customHeight="1">
      <c r="A62" s="17">
        <v>62</v>
      </c>
      <c r="B62" s="67"/>
      <c r="E62" s="68" t="s">
        <v>115</v>
      </c>
      <c r="L62" s="103" t="str">
        <f t="shared" si="6"/>
        <v>TBD</v>
      </c>
      <c r="M62" s="104" t="str">
        <f t="shared" si="7"/>
        <v/>
      </c>
      <c r="O62" s="30"/>
      <c r="Y62" s="32"/>
      <c r="AA62" s="35" t="s">
        <v>95</v>
      </c>
      <c r="AB62" s="65"/>
      <c r="AD62" s="66" t="str">
        <f>IF(S125="","",S125)</f>
        <v/>
      </c>
      <c r="AH62" s="606">
        <v>28</v>
      </c>
      <c r="AI62" s="607">
        <v>50</v>
      </c>
      <c r="AJ62" s="608">
        <v>0.5</v>
      </c>
      <c r="AK62" s="607" t="str">
        <f t="shared" si="1"/>
        <v/>
      </c>
      <c r="AL62" s="607" t="str">
        <f t="shared" si="8"/>
        <v/>
      </c>
      <c r="AM62" s="607"/>
      <c r="AN62" s="607"/>
      <c r="AO62" s="607"/>
      <c r="AP62" s="607"/>
      <c r="AQ62" s="609"/>
    </row>
    <row r="63" spans="1:43" ht="14.1" customHeight="1">
      <c r="A63" s="17">
        <v>63</v>
      </c>
      <c r="B63" s="67"/>
      <c r="E63" s="21" t="s">
        <v>117</v>
      </c>
      <c r="L63" s="103" t="str">
        <f t="shared" si="6"/>
        <v>TBD</v>
      </c>
      <c r="M63" s="104" t="str">
        <f t="shared" si="7"/>
        <v/>
      </c>
      <c r="O63" s="30"/>
      <c r="T63" s="259" t="s">
        <v>92</v>
      </c>
      <c r="Y63" s="32"/>
      <c r="AA63" s="35" t="s">
        <v>98</v>
      </c>
      <c r="AB63" s="65"/>
      <c r="AD63" s="66" t="str">
        <f>IF(T125="","",T125)</f>
        <v/>
      </c>
      <c r="AH63" s="606">
        <v>28</v>
      </c>
      <c r="AI63" s="607">
        <v>50</v>
      </c>
      <c r="AJ63" s="608">
        <v>0.6</v>
      </c>
      <c r="AK63" s="607" t="str">
        <f t="shared" si="1"/>
        <v/>
      </c>
      <c r="AL63" s="607" t="str">
        <f t="shared" si="8"/>
        <v/>
      </c>
      <c r="AM63" s="607"/>
      <c r="AN63" s="607"/>
      <c r="AO63" s="607"/>
      <c r="AP63" s="607"/>
      <c r="AQ63" s="610"/>
    </row>
    <row r="64" spans="1:43" ht="14.1" customHeight="1">
      <c r="A64" s="17">
        <v>64</v>
      </c>
      <c r="B64" s="67"/>
      <c r="C64" s="68"/>
      <c r="D64" s="68"/>
      <c r="E64" s="68"/>
      <c r="F64" s="68"/>
      <c r="G64" s="68"/>
      <c r="H64" s="68"/>
      <c r="I64" s="68"/>
      <c r="J64" s="68"/>
      <c r="K64" s="68"/>
      <c r="L64" s="68"/>
      <c r="M64" s="69"/>
      <c r="O64" s="96"/>
      <c r="P64" s="68" t="s">
        <v>94</v>
      </c>
      <c r="Y64" s="32"/>
      <c r="AA64" s="35" t="s">
        <v>100</v>
      </c>
      <c r="AB64" s="65"/>
      <c r="AD64" s="66" t="str">
        <f>IF(U125="","",U125)</f>
        <v/>
      </c>
      <c r="AH64" s="606">
        <v>28</v>
      </c>
      <c r="AI64" s="607">
        <v>50</v>
      </c>
      <c r="AJ64" s="608">
        <v>0.6</v>
      </c>
      <c r="AK64" s="607" t="str">
        <f t="shared" si="1"/>
        <v/>
      </c>
      <c r="AL64" s="607" t="str">
        <f t="shared" si="8"/>
        <v/>
      </c>
      <c r="AM64" s="607"/>
      <c r="AN64" s="607"/>
      <c r="AO64" s="607"/>
      <c r="AP64" s="607"/>
      <c r="AQ64" s="610"/>
    </row>
    <row r="65" spans="1:43" ht="14.1" customHeight="1">
      <c r="A65" s="17">
        <v>65</v>
      </c>
      <c r="B65" s="67"/>
      <c r="C65" s="68"/>
      <c r="D65" s="68"/>
      <c r="E65" s="68"/>
      <c r="F65" s="68"/>
      <c r="G65" s="68"/>
      <c r="H65" s="68"/>
      <c r="I65" s="68"/>
      <c r="J65" s="68"/>
      <c r="K65" s="68"/>
      <c r="L65" s="68"/>
      <c r="M65" s="69"/>
      <c r="O65" s="96"/>
      <c r="P65" s="68" t="s">
        <v>97</v>
      </c>
      <c r="Y65" s="32"/>
      <c r="AA65" s="35" t="s">
        <v>95</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99</v>
      </c>
      <c r="Y66" s="32"/>
      <c r="AA66" s="35" t="s">
        <v>98</v>
      </c>
      <c r="AB66" s="65"/>
      <c r="AD66" s="66" t="str">
        <f>IF(T126="","",T126)</f>
        <v/>
      </c>
      <c r="AH66" s="606">
        <v>30</v>
      </c>
      <c r="AI66" s="607">
        <v>50</v>
      </c>
      <c r="AJ66" s="608">
        <v>0</v>
      </c>
      <c r="AK66" s="607" t="str">
        <f t="shared" si="1"/>
        <v/>
      </c>
      <c r="AL66" s="607" t="str">
        <f t="shared" si="8"/>
        <v/>
      </c>
      <c r="AM66" s="607"/>
      <c r="AN66" s="607"/>
      <c r="AO66" s="607"/>
      <c r="AP66" s="607"/>
      <c r="AQ66" s="610"/>
    </row>
    <row r="67" spans="1:43" ht="14.1" customHeight="1">
      <c r="A67" s="17">
        <v>67</v>
      </c>
      <c r="B67" s="67"/>
      <c r="C67" s="68"/>
      <c r="D67" s="68"/>
      <c r="E67" s="68"/>
      <c r="F67" s="68"/>
      <c r="G67" s="68"/>
      <c r="H67" s="68"/>
      <c r="I67" s="68"/>
      <c r="J67" s="68"/>
      <c r="K67" s="68"/>
      <c r="L67" s="68"/>
      <c r="M67" s="69"/>
      <c r="O67" s="96"/>
      <c r="P67" s="68" t="s">
        <v>101</v>
      </c>
      <c r="Y67" s="32"/>
      <c r="AA67" s="35" t="s">
        <v>100</v>
      </c>
      <c r="AB67" s="65"/>
      <c r="AD67" s="66" t="str">
        <f>IF(U126="","",U126)</f>
        <v/>
      </c>
      <c r="AH67" s="606">
        <v>30</v>
      </c>
      <c r="AI67" s="607">
        <v>50</v>
      </c>
      <c r="AJ67" s="608">
        <v>0.4</v>
      </c>
      <c r="AK67" s="607" t="str">
        <f t="shared" si="1"/>
        <v/>
      </c>
      <c r="AL67" s="607" t="str">
        <f t="shared" si="8"/>
        <v/>
      </c>
      <c r="AM67" s="607"/>
      <c r="AN67" s="607"/>
      <c r="AO67" s="607"/>
      <c r="AP67" s="607"/>
      <c r="AQ67" s="610"/>
    </row>
    <row r="68" spans="1:43" ht="14.1" customHeight="1">
      <c r="A68" s="17">
        <v>68</v>
      </c>
      <c r="B68" s="67"/>
      <c r="C68" s="68"/>
      <c r="D68" s="68"/>
      <c r="E68" s="68"/>
      <c r="F68" s="68"/>
      <c r="G68" s="68"/>
      <c r="H68" s="68"/>
      <c r="I68" s="68"/>
      <c r="J68" s="68"/>
      <c r="K68" s="68"/>
      <c r="L68" s="68"/>
      <c r="M68" s="69"/>
      <c r="O68" s="96"/>
      <c r="P68" s="68" t="s">
        <v>102</v>
      </c>
      <c r="Y68" s="32"/>
      <c r="AA68" s="35" t="s">
        <v>95</v>
      </c>
      <c r="AB68" s="65"/>
      <c r="AD68" s="66" t="str">
        <f>IF(S127="","",S127)</f>
        <v/>
      </c>
      <c r="AH68" s="606">
        <v>30</v>
      </c>
      <c r="AI68" s="607">
        <v>50</v>
      </c>
      <c r="AJ68" s="608">
        <v>0.4</v>
      </c>
      <c r="AK68" s="607" t="str">
        <f t="shared" si="1"/>
        <v/>
      </c>
      <c r="AL68" s="607" t="str">
        <f t="shared" si="8"/>
        <v/>
      </c>
      <c r="AM68" s="607"/>
      <c r="AN68" s="607"/>
      <c r="AO68" s="607"/>
      <c r="AP68" s="607"/>
      <c r="AQ68" s="610"/>
    </row>
    <row r="69" spans="1:43" ht="14.1" customHeight="1">
      <c r="A69" s="17">
        <v>69</v>
      </c>
      <c r="B69" s="67"/>
      <c r="C69" s="68"/>
      <c r="D69" s="68"/>
      <c r="E69" s="68"/>
      <c r="F69" s="68"/>
      <c r="G69" s="68"/>
      <c r="H69" s="68"/>
      <c r="I69" s="68"/>
      <c r="J69" s="68"/>
      <c r="K69" s="68"/>
      <c r="L69" s="68"/>
      <c r="M69" s="69"/>
      <c r="O69" s="96"/>
      <c r="P69" s="68" t="s">
        <v>103</v>
      </c>
      <c r="Y69" s="32"/>
      <c r="AA69" s="35" t="s">
        <v>98</v>
      </c>
      <c r="AB69" s="65"/>
      <c r="AD69" s="66" t="str">
        <f>IF(T127="","",T127)</f>
        <v/>
      </c>
      <c r="AH69" s="606">
        <v>30</v>
      </c>
      <c r="AI69" s="607">
        <v>50</v>
      </c>
      <c r="AJ69" s="608">
        <v>0.5</v>
      </c>
      <c r="AK69" s="607" t="str">
        <f t="shared" si="1"/>
        <v/>
      </c>
      <c r="AL69" s="607" t="str">
        <f t="shared" si="8"/>
        <v/>
      </c>
      <c r="AM69" s="607"/>
      <c r="AN69" s="607"/>
      <c r="AO69" s="607"/>
      <c r="AP69" s="607"/>
      <c r="AQ69" s="610"/>
    </row>
    <row r="70" spans="1:43" ht="14.1" customHeight="1" thickBot="1">
      <c r="A70" s="17">
        <v>70</v>
      </c>
      <c r="B70" s="80"/>
      <c r="C70" s="81"/>
      <c r="D70" s="81"/>
      <c r="E70" s="81"/>
      <c r="F70" s="81"/>
      <c r="G70" s="81"/>
      <c r="H70" s="81"/>
      <c r="I70" s="81"/>
      <c r="J70" s="81"/>
      <c r="K70" s="81"/>
      <c r="L70" s="81"/>
      <c r="M70" s="82"/>
      <c r="O70" s="96"/>
      <c r="P70" s="68" t="s">
        <v>104</v>
      </c>
      <c r="Y70" s="32"/>
      <c r="AA70" s="35" t="s">
        <v>100</v>
      </c>
      <c r="AB70" s="65"/>
      <c r="AD70" s="66" t="str">
        <f>IF(U127="","",U127)</f>
        <v/>
      </c>
      <c r="AH70" s="606">
        <v>30</v>
      </c>
      <c r="AI70" s="607">
        <v>50</v>
      </c>
      <c r="AJ70" s="608">
        <v>0.5</v>
      </c>
      <c r="AK70" s="607" t="str">
        <f t="shared" si="1"/>
        <v/>
      </c>
      <c r="AL70" s="607" t="str">
        <f t="shared" si="8"/>
        <v/>
      </c>
      <c r="AM70" s="607"/>
      <c r="AN70" s="607"/>
      <c r="AO70" s="607"/>
      <c r="AP70" s="607"/>
      <c r="AQ70" s="610"/>
    </row>
    <row r="71" spans="1:43" ht="14.1" customHeight="1" thickTop="1">
      <c r="A71" s="17">
        <v>71</v>
      </c>
      <c r="C71" s="109" t="s">
        <v>11</v>
      </c>
      <c r="D71" s="375" t="str">
        <f>IF($P$7="","",$P$7)</f>
        <v/>
      </c>
      <c r="E71" s="27"/>
      <c r="F71" s="27"/>
      <c r="G71" s="27"/>
      <c r="H71" s="27"/>
      <c r="I71" s="27"/>
      <c r="J71" s="27"/>
      <c r="K71" s="27"/>
      <c r="L71" s="109" t="s">
        <v>12</v>
      </c>
      <c r="M71" s="376" t="str">
        <f>IF($X$7="","",$X$7)</f>
        <v>Eugene Mah</v>
      </c>
      <c r="O71" s="96"/>
      <c r="P71" s="68" t="s">
        <v>105</v>
      </c>
      <c r="Y71" s="32"/>
      <c r="AA71" s="43" t="s">
        <v>67</v>
      </c>
      <c r="AH71" s="606">
        <v>30</v>
      </c>
      <c r="AI71" s="607">
        <v>50</v>
      </c>
      <c r="AJ71" s="608">
        <v>0.6</v>
      </c>
      <c r="AK71" s="607" t="str">
        <f t="shared" si="1"/>
        <v/>
      </c>
      <c r="AL71" s="607" t="str">
        <f t="shared" si="8"/>
        <v/>
      </c>
      <c r="AM71" s="607"/>
      <c r="AN71" s="607"/>
      <c r="AO71" s="607"/>
      <c r="AP71" s="607"/>
      <c r="AQ71" s="610"/>
    </row>
    <row r="72" spans="1:43" ht="14.1" customHeight="1">
      <c r="A72" s="17">
        <v>72</v>
      </c>
      <c r="C72" s="109" t="s">
        <v>121</v>
      </c>
      <c r="D72" s="376" t="str">
        <f>IF($R$14="","",$R$14)</f>
        <v/>
      </c>
      <c r="E72" s="27"/>
      <c r="F72" s="27"/>
      <c r="G72" s="27"/>
      <c r="H72" s="27"/>
      <c r="I72" s="27"/>
      <c r="J72" s="27"/>
      <c r="K72" s="27"/>
      <c r="L72" s="109" t="s">
        <v>37</v>
      </c>
      <c r="M72" s="376" t="str">
        <f>IF($R$13="","",$R$13)</f>
        <v/>
      </c>
      <c r="O72" s="96"/>
      <c r="P72" s="68" t="s">
        <v>106</v>
      </c>
      <c r="Y72" s="32"/>
      <c r="AA72" s="35" t="s">
        <v>95</v>
      </c>
      <c r="AB72" s="65"/>
      <c r="AD72" s="66" t="str">
        <f>IF(V124="","",V124)</f>
        <v/>
      </c>
      <c r="AH72" s="606">
        <v>30</v>
      </c>
      <c r="AI72" s="607">
        <v>50</v>
      </c>
      <c r="AJ72" s="608">
        <v>0.6</v>
      </c>
      <c r="AK72" s="607" t="str">
        <f t="shared" si="1"/>
        <v/>
      </c>
      <c r="AL72" s="607" t="str">
        <f t="shared" si="8"/>
        <v/>
      </c>
      <c r="AM72" s="607"/>
      <c r="AN72" s="607"/>
      <c r="AO72" s="607"/>
      <c r="AP72" s="607"/>
      <c r="AQ72" s="610"/>
    </row>
    <row r="73" spans="1:43" ht="14.1" customHeight="1">
      <c r="A73" s="17">
        <v>1</v>
      </c>
      <c r="M73" s="112" t="str">
        <f>$H$2</f>
        <v>Medical University of South Carolina</v>
      </c>
      <c r="O73" s="96"/>
      <c r="P73" s="68" t="s">
        <v>107</v>
      </c>
      <c r="Y73" s="32"/>
      <c r="AA73" s="35" t="s">
        <v>98</v>
      </c>
      <c r="AB73" s="65"/>
      <c r="AD73" s="66" t="str">
        <f>IF(W124="","",W124)</f>
        <v/>
      </c>
      <c r="AH73" s="593">
        <v>32</v>
      </c>
      <c r="AI73" s="588">
        <v>50</v>
      </c>
      <c r="AJ73" s="605">
        <v>0</v>
      </c>
      <c r="AK73" s="588" t="str">
        <f t="shared" si="1"/>
        <v/>
      </c>
      <c r="AL73" s="588" t="str">
        <f t="shared" si="8"/>
        <v/>
      </c>
      <c r="AM73" s="588"/>
      <c r="AN73" s="588"/>
      <c r="AO73" s="588"/>
      <c r="AP73" s="588"/>
      <c r="AQ73" s="594"/>
    </row>
    <row r="74" spans="1:43" ht="14.1" customHeight="1" thickBot="1">
      <c r="A74" s="17">
        <v>2</v>
      </c>
      <c r="H74" s="51" t="s">
        <v>73</v>
      </c>
      <c r="M74" s="113" t="str">
        <f>$H$5</f>
        <v>Mammography System Compliance Inspection</v>
      </c>
      <c r="O74" s="96"/>
      <c r="P74" s="68" t="s">
        <v>108</v>
      </c>
      <c r="Y74" s="32"/>
      <c r="AA74" s="35" t="s">
        <v>100</v>
      </c>
      <c r="AB74" s="65"/>
      <c r="AD74" s="66" t="str">
        <f>IF(X124="","",X124)</f>
        <v/>
      </c>
      <c r="AH74" s="606">
        <v>32</v>
      </c>
      <c r="AI74" s="607">
        <v>50</v>
      </c>
      <c r="AJ74" s="608">
        <v>0</v>
      </c>
      <c r="AK74" s="607" t="str">
        <f t="shared" si="1"/>
        <v/>
      </c>
      <c r="AL74" s="607" t="str">
        <f t="shared" si="8"/>
        <v/>
      </c>
      <c r="AM74" s="607"/>
      <c r="AN74" s="607"/>
      <c r="AO74" s="607"/>
      <c r="AP74" s="607"/>
      <c r="AQ74" s="610"/>
    </row>
    <row r="75" spans="1:43" ht="14.1" customHeight="1" thickTop="1">
      <c r="A75" s="17">
        <v>3</v>
      </c>
      <c r="B75" s="58"/>
      <c r="C75" s="114" t="s">
        <v>89</v>
      </c>
      <c r="D75" s="59"/>
      <c r="E75" s="59"/>
      <c r="F75" s="59"/>
      <c r="G75" s="59"/>
      <c r="H75" s="115" t="s">
        <v>113</v>
      </c>
      <c r="I75" s="59"/>
      <c r="J75" s="59"/>
      <c r="K75" s="59"/>
      <c r="L75" s="59"/>
      <c r="M75" s="61"/>
      <c r="O75" s="96"/>
      <c r="P75" s="68" t="s">
        <v>110</v>
      </c>
      <c r="Y75" s="32"/>
      <c r="AA75" s="35" t="s">
        <v>95</v>
      </c>
      <c r="AB75" s="65"/>
      <c r="AD75" s="66" t="str">
        <f>IF(V125="","",V125)</f>
        <v/>
      </c>
      <c r="AH75" s="606">
        <v>32</v>
      </c>
      <c r="AI75" s="607">
        <v>50</v>
      </c>
      <c r="AJ75" s="608">
        <v>0.4</v>
      </c>
      <c r="AK75" s="607" t="str">
        <f t="shared" ref="AK75:AK90" si="9">IF($V$21="","",$V$21)</f>
        <v/>
      </c>
      <c r="AL75" s="607" t="str">
        <f t="shared" si="8"/>
        <v/>
      </c>
      <c r="AM75" s="607"/>
      <c r="AN75" s="607"/>
      <c r="AO75" s="607"/>
      <c r="AP75" s="607"/>
      <c r="AQ75" s="610"/>
    </row>
    <row r="76" spans="1:43" ht="14.1" customHeight="1">
      <c r="A76" s="17">
        <v>4</v>
      </c>
      <c r="B76" s="67"/>
      <c r="C76" s="68" t="s">
        <v>126</v>
      </c>
      <c r="D76" s="68"/>
      <c r="E76" s="68" t="s">
        <v>127</v>
      </c>
      <c r="F76" s="68"/>
      <c r="G76" s="68"/>
      <c r="H76" s="68"/>
      <c r="I76" s="68"/>
      <c r="J76" s="68"/>
      <c r="K76" s="68"/>
      <c r="L76" s="148" t="str">
        <f t="shared" ref="L76:L107" si="10">IF(O79="","TBD",IF(O79=1,"YES",IF(O79=3,"NA","")))</f>
        <v>TBD</v>
      </c>
      <c r="M76" s="104" t="str">
        <f t="shared" ref="M76:M107" si="11">IF(O79=2,"NO","")</f>
        <v/>
      </c>
      <c r="O76" s="96"/>
      <c r="P76" s="21" t="s">
        <v>111</v>
      </c>
      <c r="Y76" s="32"/>
      <c r="AA76" s="35" t="s">
        <v>98</v>
      </c>
      <c r="AB76" s="65"/>
      <c r="AD76" s="66" t="str">
        <f>IF(W125="","",W125)</f>
        <v/>
      </c>
      <c r="AH76" s="606">
        <v>32</v>
      </c>
      <c r="AI76" s="607">
        <v>50</v>
      </c>
      <c r="AJ76" s="608">
        <v>0.4</v>
      </c>
      <c r="AK76" s="607" t="str">
        <f t="shared" si="9"/>
        <v/>
      </c>
      <c r="AL76" s="607" t="str">
        <f t="shared" si="8"/>
        <v/>
      </c>
      <c r="AM76" s="607"/>
      <c r="AN76" s="607"/>
      <c r="AO76" s="607"/>
      <c r="AP76" s="607"/>
      <c r="AQ76" s="610"/>
    </row>
    <row r="77" spans="1:43" ht="14.1" customHeight="1">
      <c r="A77" s="17">
        <v>5</v>
      </c>
      <c r="B77" s="67"/>
      <c r="C77" s="68" t="s">
        <v>129</v>
      </c>
      <c r="D77" s="68"/>
      <c r="E77" s="68" t="s">
        <v>130</v>
      </c>
      <c r="F77" s="68"/>
      <c r="G77" s="68"/>
      <c r="H77" s="68"/>
      <c r="I77" s="68"/>
      <c r="J77" s="68"/>
      <c r="K77" s="68"/>
      <c r="L77" s="148" t="str">
        <f t="shared" si="10"/>
        <v>TBD</v>
      </c>
      <c r="M77" s="104" t="str">
        <f t="shared" si="11"/>
        <v/>
      </c>
      <c r="O77" s="30"/>
      <c r="Y77" s="32"/>
      <c r="AA77" s="35" t="s">
        <v>100</v>
      </c>
      <c r="AB77" s="65"/>
      <c r="AD77" s="66" t="str">
        <f>IF(X125="","",X125)</f>
        <v/>
      </c>
      <c r="AH77" s="606">
        <v>32</v>
      </c>
      <c r="AI77" s="607">
        <v>50</v>
      </c>
      <c r="AJ77" s="608">
        <v>0.5</v>
      </c>
      <c r="AK77" s="607" t="str">
        <f t="shared" si="9"/>
        <v/>
      </c>
      <c r="AL77" s="607" t="str">
        <f t="shared" si="8"/>
        <v/>
      </c>
      <c r="AM77" s="607"/>
      <c r="AN77" s="607"/>
      <c r="AO77" s="607"/>
      <c r="AP77" s="607"/>
      <c r="AQ77" s="610"/>
    </row>
    <row r="78" spans="1:43" ht="14.1" customHeight="1">
      <c r="A78" s="17">
        <v>6</v>
      </c>
      <c r="B78" s="67"/>
      <c r="C78" s="68" t="s">
        <v>132</v>
      </c>
      <c r="D78" s="68"/>
      <c r="E78" s="68" t="s">
        <v>118</v>
      </c>
      <c r="F78" s="68"/>
      <c r="G78" s="68"/>
      <c r="H78" s="68"/>
      <c r="I78" s="68"/>
      <c r="J78" s="68"/>
      <c r="K78" s="68"/>
      <c r="L78" s="148" t="str">
        <f t="shared" si="10"/>
        <v>TBD</v>
      </c>
      <c r="M78" s="104" t="str">
        <f t="shared" si="11"/>
        <v/>
      </c>
      <c r="O78" s="30"/>
      <c r="T78" s="259" t="s">
        <v>113</v>
      </c>
      <c r="Y78" s="32"/>
      <c r="AA78" s="35" t="s">
        <v>95</v>
      </c>
      <c r="AB78" s="65"/>
      <c r="AD78" s="66" t="str">
        <f>IF(V126="","",V126)</f>
        <v/>
      </c>
      <c r="AH78" s="606">
        <v>32</v>
      </c>
      <c r="AI78" s="607">
        <v>50</v>
      </c>
      <c r="AJ78" s="608">
        <v>0.5</v>
      </c>
      <c r="AK78" s="607" t="str">
        <f t="shared" si="9"/>
        <v/>
      </c>
      <c r="AL78" s="607" t="str">
        <f t="shared" si="8"/>
        <v/>
      </c>
      <c r="AM78" s="607"/>
      <c r="AN78" s="607"/>
      <c r="AO78" s="607"/>
      <c r="AP78" s="607"/>
      <c r="AQ78" s="610"/>
    </row>
    <row r="79" spans="1:43" ht="14.1" customHeight="1">
      <c r="A79" s="17">
        <v>7</v>
      </c>
      <c r="B79" s="67"/>
      <c r="C79" s="68" t="s">
        <v>134</v>
      </c>
      <c r="D79" s="68"/>
      <c r="E79" s="68" t="s">
        <v>135</v>
      </c>
      <c r="F79" s="68"/>
      <c r="G79" s="68"/>
      <c r="H79" s="68"/>
      <c r="I79" s="68"/>
      <c r="J79" s="68"/>
      <c r="K79" s="68"/>
      <c r="L79" s="148" t="str">
        <f t="shared" si="10"/>
        <v>TBD</v>
      </c>
      <c r="M79" s="104" t="str">
        <f t="shared" si="11"/>
        <v/>
      </c>
      <c r="O79" s="96"/>
      <c r="P79" s="21" t="s">
        <v>114</v>
      </c>
      <c r="Y79" s="32"/>
      <c r="AA79" s="35" t="s">
        <v>98</v>
      </c>
      <c r="AB79" s="65"/>
      <c r="AD79" s="66" t="str">
        <f>IF(W126="","",W126)</f>
        <v/>
      </c>
      <c r="AH79" s="606">
        <v>32</v>
      </c>
      <c r="AI79" s="607">
        <v>50</v>
      </c>
      <c r="AJ79" s="608">
        <v>0.6</v>
      </c>
      <c r="AK79" s="607" t="str">
        <f t="shared" si="9"/>
        <v/>
      </c>
      <c r="AL79" s="607" t="str">
        <f t="shared" si="8"/>
        <v/>
      </c>
      <c r="AM79" s="607"/>
      <c r="AN79" s="607"/>
      <c r="AO79" s="607"/>
      <c r="AP79" s="607"/>
      <c r="AQ79" s="610"/>
    </row>
    <row r="80" spans="1:43" ht="14.1" customHeight="1">
      <c r="A80" s="17">
        <v>8</v>
      </c>
      <c r="B80" s="67"/>
      <c r="C80" s="68" t="s">
        <v>137</v>
      </c>
      <c r="D80" s="68"/>
      <c r="E80" s="68" t="s">
        <v>120</v>
      </c>
      <c r="F80" s="68"/>
      <c r="G80" s="68"/>
      <c r="H80" s="68"/>
      <c r="I80" s="68"/>
      <c r="J80" s="68"/>
      <c r="K80" s="68"/>
      <c r="L80" s="148" t="str">
        <f t="shared" si="10"/>
        <v>TBD</v>
      </c>
      <c r="M80" s="104" t="str">
        <f t="shared" si="11"/>
        <v/>
      </c>
      <c r="O80" s="96"/>
      <c r="P80" s="21" t="s">
        <v>116</v>
      </c>
      <c r="Y80" s="32"/>
      <c r="AA80" s="35" t="s">
        <v>100</v>
      </c>
      <c r="AB80" s="65"/>
      <c r="AD80" s="66" t="str">
        <f>IF(X126="","",X126)</f>
        <v/>
      </c>
      <c r="AH80" s="606">
        <v>32</v>
      </c>
      <c r="AI80" s="607">
        <v>50</v>
      </c>
      <c r="AJ80" s="608">
        <v>0.6</v>
      </c>
      <c r="AK80" s="607" t="str">
        <f t="shared" si="9"/>
        <v/>
      </c>
      <c r="AL80" s="607" t="str">
        <f t="shared" si="8"/>
        <v/>
      </c>
      <c r="AM80" s="607"/>
      <c r="AN80" s="607"/>
      <c r="AO80" s="607"/>
      <c r="AP80" s="607"/>
      <c r="AQ80" s="610"/>
    </row>
    <row r="81" spans="1:43" ht="14.1" customHeight="1">
      <c r="A81" s="17">
        <v>9</v>
      </c>
      <c r="B81" s="67"/>
      <c r="C81" s="68" t="s">
        <v>139</v>
      </c>
      <c r="D81" s="68"/>
      <c r="E81" s="68" t="s">
        <v>140</v>
      </c>
      <c r="F81" s="68"/>
      <c r="G81" s="68"/>
      <c r="H81" s="68"/>
      <c r="I81" s="68"/>
      <c r="J81" s="68"/>
      <c r="K81" s="68"/>
      <c r="L81" s="148" t="str">
        <f t="shared" si="10"/>
        <v>TBD</v>
      </c>
      <c r="M81" s="104" t="str">
        <f t="shared" si="11"/>
        <v/>
      </c>
      <c r="O81" s="96"/>
      <c r="P81" s="21" t="s">
        <v>118</v>
      </c>
      <c r="Y81" s="32"/>
      <c r="AA81" s="35" t="s">
        <v>95</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142</v>
      </c>
      <c r="D82" s="68"/>
      <c r="E82" s="68" t="s">
        <v>123</v>
      </c>
      <c r="F82" s="68"/>
      <c r="G82" s="68"/>
      <c r="H82" s="68"/>
      <c r="I82" s="68"/>
      <c r="J82" s="68"/>
      <c r="K82" s="68"/>
      <c r="L82" s="148" t="str">
        <f t="shared" si="10"/>
        <v>YES</v>
      </c>
      <c r="M82" s="104" t="str">
        <f t="shared" si="11"/>
        <v/>
      </c>
      <c r="O82" s="96"/>
      <c r="P82" s="21" t="s">
        <v>119</v>
      </c>
      <c r="Y82" s="32"/>
      <c r="AA82" s="35" t="s">
        <v>98</v>
      </c>
      <c r="AB82" s="65"/>
      <c r="AD82" s="66" t="str">
        <f>IF(W127="","",W127)</f>
        <v/>
      </c>
      <c r="AH82" s="606">
        <v>34</v>
      </c>
      <c r="AI82" s="607">
        <v>50</v>
      </c>
      <c r="AJ82" s="608">
        <v>0</v>
      </c>
      <c r="AK82" s="607" t="str">
        <f t="shared" si="9"/>
        <v/>
      </c>
      <c r="AL82" s="607" t="str">
        <f t="shared" si="8"/>
        <v/>
      </c>
      <c r="AM82" s="607"/>
      <c r="AN82" s="607"/>
      <c r="AO82" s="607"/>
      <c r="AP82" s="607"/>
      <c r="AQ82" s="610"/>
    </row>
    <row r="83" spans="1:43" ht="14.1" customHeight="1">
      <c r="A83" s="17">
        <v>11</v>
      </c>
      <c r="B83" s="67"/>
      <c r="C83" s="68" t="s">
        <v>144</v>
      </c>
      <c r="D83" s="68"/>
      <c r="E83" s="68" t="s">
        <v>145</v>
      </c>
      <c r="F83" s="68"/>
      <c r="G83" s="68"/>
      <c r="H83" s="68"/>
      <c r="I83" s="68"/>
      <c r="J83" s="68"/>
      <c r="K83" s="68"/>
      <c r="L83" s="148" t="str">
        <f t="shared" si="10"/>
        <v>TBD</v>
      </c>
      <c r="M83" s="104" t="str">
        <f t="shared" si="11"/>
        <v/>
      </c>
      <c r="O83" s="96"/>
      <c r="P83" s="21" t="s">
        <v>120</v>
      </c>
      <c r="Y83" s="32"/>
      <c r="AA83" s="35" t="s">
        <v>100</v>
      </c>
      <c r="AB83" s="65"/>
      <c r="AD83" s="66" t="str">
        <f>IF(X127="","",X127)</f>
        <v/>
      </c>
      <c r="AH83" s="606">
        <v>34</v>
      </c>
      <c r="AI83" s="607">
        <v>50</v>
      </c>
      <c r="AJ83" s="608">
        <v>0.4</v>
      </c>
      <c r="AK83" s="607" t="str">
        <f t="shared" si="9"/>
        <v/>
      </c>
      <c r="AL83" s="607" t="str">
        <f t="shared" si="8"/>
        <v/>
      </c>
      <c r="AM83" s="607"/>
      <c r="AN83" s="607"/>
      <c r="AO83" s="607"/>
      <c r="AP83" s="607"/>
      <c r="AQ83" s="610"/>
    </row>
    <row r="84" spans="1:43" ht="14.1" customHeight="1">
      <c r="A84" s="17">
        <v>12</v>
      </c>
      <c r="B84" s="67"/>
      <c r="C84" s="68" t="s">
        <v>147</v>
      </c>
      <c r="D84" s="68"/>
      <c r="E84" s="68" t="s">
        <v>125</v>
      </c>
      <c r="F84" s="68"/>
      <c r="G84" s="68"/>
      <c r="H84" s="68"/>
      <c r="I84" s="68"/>
      <c r="J84" s="68"/>
      <c r="K84" s="68"/>
      <c r="L84" s="148" t="str">
        <f t="shared" si="10"/>
        <v>TBD</v>
      </c>
      <c r="M84" s="104" t="str">
        <f t="shared" si="11"/>
        <v/>
      </c>
      <c r="O84" s="96"/>
      <c r="P84" s="21" t="s">
        <v>122</v>
      </c>
      <c r="Y84" s="32"/>
      <c r="AH84" s="606">
        <v>34</v>
      </c>
      <c r="AI84" s="607">
        <v>50</v>
      </c>
      <c r="AJ84" s="608">
        <v>0.4</v>
      </c>
      <c r="AK84" s="607" t="str">
        <f t="shared" si="9"/>
        <v/>
      </c>
      <c r="AL84" s="607" t="str">
        <f t="shared" si="8"/>
        <v/>
      </c>
      <c r="AM84" s="607"/>
      <c r="AN84" s="607"/>
      <c r="AO84" s="607"/>
      <c r="AP84" s="607"/>
      <c r="AQ84" s="610"/>
    </row>
    <row r="85" spans="1:43" ht="14.1" customHeight="1">
      <c r="A85" s="17">
        <v>13</v>
      </c>
      <c r="B85" s="67"/>
      <c r="C85" s="68" t="s">
        <v>149</v>
      </c>
      <c r="D85" s="68"/>
      <c r="E85" s="68" t="s">
        <v>128</v>
      </c>
      <c r="F85" s="68"/>
      <c r="G85" s="68"/>
      <c r="H85" s="68"/>
      <c r="I85" s="68"/>
      <c r="J85" s="68"/>
      <c r="K85" s="68"/>
      <c r="L85" s="148" t="str">
        <f t="shared" si="10"/>
        <v>TBD</v>
      </c>
      <c r="M85" s="104" t="str">
        <f t="shared" si="11"/>
        <v/>
      </c>
      <c r="O85" s="273">
        <f>IF(OR(R172="",R172=1),IF(U175&gt;=160,1,2),3)</f>
        <v>1</v>
      </c>
      <c r="P85" s="21" t="s">
        <v>123</v>
      </c>
      <c r="Y85" s="32"/>
      <c r="AA85" s="35" t="s">
        <v>161</v>
      </c>
      <c r="AB85" s="65"/>
      <c r="AD85" s="116" t="str">
        <f>IF(X265="","",X265)</f>
        <v/>
      </c>
      <c r="AH85" s="606">
        <v>34</v>
      </c>
      <c r="AI85" s="607">
        <v>50</v>
      </c>
      <c r="AJ85" s="608">
        <v>0.5</v>
      </c>
      <c r="AK85" s="607" t="str">
        <f t="shared" si="9"/>
        <v/>
      </c>
      <c r="AL85" s="607" t="str">
        <f t="shared" si="8"/>
        <v/>
      </c>
      <c r="AM85" s="607"/>
      <c r="AN85" s="607"/>
      <c r="AO85" s="607"/>
      <c r="AP85" s="607"/>
      <c r="AQ85" s="610"/>
    </row>
    <row r="86" spans="1:43" ht="14.1" customHeight="1">
      <c r="A86" s="17">
        <v>14</v>
      </c>
      <c r="B86" s="67"/>
      <c r="C86" s="68" t="s">
        <v>149</v>
      </c>
      <c r="D86" s="68"/>
      <c r="E86" s="68" t="s">
        <v>131</v>
      </c>
      <c r="F86" s="68"/>
      <c r="G86" s="68"/>
      <c r="H86" s="68"/>
      <c r="I86" s="68"/>
      <c r="J86" s="68"/>
      <c r="K86" s="68"/>
      <c r="L86" s="148" t="str">
        <f t="shared" si="10"/>
        <v>TBD</v>
      </c>
      <c r="M86" s="104" t="str">
        <f t="shared" si="11"/>
        <v/>
      </c>
      <c r="O86" s="96"/>
      <c r="P86" s="21" t="s">
        <v>124</v>
      </c>
      <c r="Y86" s="32"/>
      <c r="AA86" s="35" t="s">
        <v>666</v>
      </c>
      <c r="AB86" s="65"/>
      <c r="AD86" s="116" t="str">
        <f>IF(X284="","",X284)</f>
        <v/>
      </c>
      <c r="AH86" s="606">
        <v>34</v>
      </c>
      <c r="AI86" s="607">
        <v>50</v>
      </c>
      <c r="AJ86" s="608">
        <v>0.5</v>
      </c>
      <c r="AK86" s="607" t="str">
        <f t="shared" si="9"/>
        <v/>
      </c>
      <c r="AL86" s="607" t="str">
        <f t="shared" si="8"/>
        <v/>
      </c>
      <c r="AM86" s="607"/>
      <c r="AN86" s="607"/>
      <c r="AO86" s="607"/>
      <c r="AP86" s="607"/>
      <c r="AQ86" s="610"/>
    </row>
    <row r="87" spans="1:43" ht="14.1" customHeight="1">
      <c r="A87" s="17">
        <v>15</v>
      </c>
      <c r="B87" s="67"/>
      <c r="C87" s="68" t="s">
        <v>152</v>
      </c>
      <c r="D87" s="68"/>
      <c r="E87" s="68" t="s">
        <v>133</v>
      </c>
      <c r="F87" s="68"/>
      <c r="G87" s="68"/>
      <c r="H87" s="68"/>
      <c r="I87" s="68"/>
      <c r="J87" s="68"/>
      <c r="K87" s="68"/>
      <c r="L87" s="148" t="str">
        <f t="shared" si="10"/>
        <v>TBD</v>
      </c>
      <c r="M87" s="104" t="str">
        <f t="shared" si="11"/>
        <v/>
      </c>
      <c r="O87" s="96"/>
      <c r="P87" s="21" t="s">
        <v>125</v>
      </c>
      <c r="Y87" s="32"/>
      <c r="AA87" s="35" t="s">
        <v>667</v>
      </c>
      <c r="AB87" s="65"/>
      <c r="AD87" s="116" t="str">
        <f>IF(X295="","",X295)</f>
        <v/>
      </c>
      <c r="AH87" s="606">
        <v>34</v>
      </c>
      <c r="AI87" s="607">
        <v>50</v>
      </c>
      <c r="AJ87" s="608">
        <v>0.6</v>
      </c>
      <c r="AK87" s="607" t="str">
        <f t="shared" si="9"/>
        <v/>
      </c>
      <c r="AL87" s="607" t="str">
        <f t="shared" si="8"/>
        <v/>
      </c>
      <c r="AM87" s="607"/>
      <c r="AN87" s="607"/>
      <c r="AO87" s="607"/>
      <c r="AP87" s="607"/>
      <c r="AQ87" s="610"/>
    </row>
    <row r="88" spans="1:43" ht="14.1" customHeight="1">
      <c r="A88" s="17">
        <v>16</v>
      </c>
      <c r="B88" s="67"/>
      <c r="C88" s="68" t="s">
        <v>154</v>
      </c>
      <c r="D88" s="68"/>
      <c r="E88" s="68" t="s">
        <v>136</v>
      </c>
      <c r="F88" s="68"/>
      <c r="G88" s="68"/>
      <c r="H88" s="68"/>
      <c r="I88" s="68"/>
      <c r="J88" s="68"/>
      <c r="K88" s="68"/>
      <c r="L88" s="148" t="str">
        <f t="shared" si="10"/>
        <v>TBD</v>
      </c>
      <c r="M88" s="104" t="str">
        <f t="shared" si="11"/>
        <v/>
      </c>
      <c r="O88" s="96"/>
      <c r="P88" s="21" t="s">
        <v>128</v>
      </c>
      <c r="Y88" s="32"/>
      <c r="AA88" s="35" t="s">
        <v>534</v>
      </c>
      <c r="AB88" s="65"/>
      <c r="AD88" s="117" t="str">
        <f>IF(S399="","",S399)</f>
        <v/>
      </c>
      <c r="AH88" s="606">
        <v>34</v>
      </c>
      <c r="AI88" s="607">
        <v>50</v>
      </c>
      <c r="AJ88" s="608">
        <v>0.6</v>
      </c>
      <c r="AK88" s="607" t="str">
        <f t="shared" si="9"/>
        <v/>
      </c>
      <c r="AL88" s="607" t="str">
        <f t="shared" si="8"/>
        <v/>
      </c>
      <c r="AM88" s="607"/>
      <c r="AN88" s="607"/>
      <c r="AO88" s="607"/>
      <c r="AP88" s="607"/>
      <c r="AQ88" s="610"/>
    </row>
    <row r="89" spans="1:43" ht="14.1" customHeight="1">
      <c r="A89" s="17">
        <v>17</v>
      </c>
      <c r="B89" s="67"/>
      <c r="C89" s="333"/>
      <c r="D89" s="68"/>
      <c r="E89" s="68" t="s">
        <v>138</v>
      </c>
      <c r="F89" s="68"/>
      <c r="G89" s="68"/>
      <c r="H89" s="68"/>
      <c r="I89" s="68"/>
      <c r="J89" s="68"/>
      <c r="K89" s="68"/>
      <c r="L89" s="148" t="str">
        <f t="shared" si="10"/>
        <v>TBD</v>
      </c>
      <c r="M89" s="104" t="str">
        <f t="shared" si="11"/>
        <v/>
      </c>
      <c r="O89" s="96"/>
      <c r="P89" s="21" t="s">
        <v>131</v>
      </c>
      <c r="Y89" s="32"/>
      <c r="AA89" s="35" t="s">
        <v>535</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157</v>
      </c>
      <c r="D90" s="68"/>
      <c r="E90" s="68" t="s">
        <v>141</v>
      </c>
      <c r="F90" s="68"/>
      <c r="G90" s="68"/>
      <c r="H90" s="68"/>
      <c r="I90" s="68"/>
      <c r="J90" s="68"/>
      <c r="K90" s="68"/>
      <c r="L90" s="148" t="str">
        <f t="shared" si="10"/>
        <v>TBD</v>
      </c>
      <c r="M90" s="104" t="str">
        <f t="shared" si="11"/>
        <v/>
      </c>
      <c r="O90" s="96"/>
      <c r="P90" s="21" t="s">
        <v>133</v>
      </c>
      <c r="Y90" s="32"/>
      <c r="AA90" s="35" t="s">
        <v>536</v>
      </c>
      <c r="AB90" s="65"/>
      <c r="AD90" s="117" t="str">
        <f>IF(X399="","",X399)</f>
        <v/>
      </c>
      <c r="AH90" s="207">
        <v>38</v>
      </c>
      <c r="AI90" s="208">
        <v>50</v>
      </c>
      <c r="AJ90" s="579">
        <v>0</v>
      </c>
      <c r="AK90" s="208" t="str">
        <f t="shared" si="9"/>
        <v/>
      </c>
      <c r="AL90" s="208" t="str">
        <f t="shared" si="8"/>
        <v/>
      </c>
      <c r="AM90" s="208"/>
      <c r="AN90" s="208"/>
      <c r="AO90" s="208"/>
      <c r="AP90" s="208"/>
      <c r="AQ90" s="177"/>
    </row>
    <row r="91" spans="1:43" ht="14.1" customHeight="1">
      <c r="A91" s="17">
        <v>19</v>
      </c>
      <c r="B91" s="67"/>
      <c r="C91" s="68" t="s">
        <v>159</v>
      </c>
      <c r="D91" s="68"/>
      <c r="E91" s="68" t="s">
        <v>143</v>
      </c>
      <c r="F91" s="68"/>
      <c r="G91" s="68"/>
      <c r="H91" s="68"/>
      <c r="I91" s="68"/>
      <c r="J91" s="68"/>
      <c r="K91" s="68"/>
      <c r="L91" s="148" t="str">
        <f t="shared" si="10"/>
        <v>TBD</v>
      </c>
      <c r="M91" s="104" t="str">
        <f t="shared" si="11"/>
        <v/>
      </c>
      <c r="O91" s="96"/>
      <c r="P91" s="21" t="s">
        <v>136</v>
      </c>
      <c r="Y91" s="32"/>
      <c r="AA91" s="35" t="s">
        <v>537</v>
      </c>
      <c r="AB91" s="65"/>
      <c r="AD91" s="116" t="str">
        <f>IF(Y399="","",Y399)</f>
        <v/>
      </c>
      <c r="AH91" s="204">
        <v>28</v>
      </c>
      <c r="AI91" s="205">
        <v>50</v>
      </c>
      <c r="AJ91" s="578">
        <v>0</v>
      </c>
      <c r="AK91" s="205" t="str">
        <f>IF($V$22="","",$V$22)</f>
        <v/>
      </c>
      <c r="AL91" s="205" t="str">
        <f>IF($V$25="","",$V$25)</f>
        <v/>
      </c>
      <c r="AM91" s="205"/>
      <c r="AN91" s="205"/>
      <c r="AO91" s="205"/>
      <c r="AP91" s="205"/>
      <c r="AQ91" s="176"/>
    </row>
    <row r="92" spans="1:43" ht="14.1" customHeight="1">
      <c r="A92" s="17">
        <v>20</v>
      </c>
      <c r="B92" s="67"/>
      <c r="C92" s="68" t="s">
        <v>162</v>
      </c>
      <c r="D92" s="68"/>
      <c r="E92" s="68" t="s">
        <v>146</v>
      </c>
      <c r="F92" s="68"/>
      <c r="G92" s="68"/>
      <c r="H92" s="68"/>
      <c r="I92" s="68"/>
      <c r="J92" s="68"/>
      <c r="K92" s="68"/>
      <c r="L92" s="148" t="str">
        <f t="shared" si="10"/>
        <v>TBD</v>
      </c>
      <c r="M92" s="104" t="str">
        <f t="shared" si="11"/>
        <v/>
      </c>
      <c r="O92" s="96"/>
      <c r="P92" s="21" t="s">
        <v>138</v>
      </c>
      <c r="Y92" s="32"/>
      <c r="AA92" s="75" t="s">
        <v>170</v>
      </c>
      <c r="AH92" s="611">
        <v>28</v>
      </c>
      <c r="AI92" s="612">
        <v>50</v>
      </c>
      <c r="AJ92" s="613">
        <v>0</v>
      </c>
      <c r="AK92" s="612" t="str">
        <f t="shared" ref="AK92:AK132" si="12">IF($V$22="","",$V$22)</f>
        <v/>
      </c>
      <c r="AL92" s="612" t="str">
        <f t="shared" ref="AL92:AL132" si="13">IF($V$25="","",$V$25)</f>
        <v/>
      </c>
      <c r="AM92" s="612"/>
      <c r="AN92" s="612"/>
      <c r="AO92" s="612"/>
      <c r="AP92" s="612"/>
      <c r="AQ92" s="614"/>
    </row>
    <row r="93" spans="1:43" ht="14.1" customHeight="1">
      <c r="A93" s="17">
        <v>21</v>
      </c>
      <c r="B93" s="67"/>
      <c r="C93" s="68" t="s">
        <v>164</v>
      </c>
      <c r="D93" s="68"/>
      <c r="E93" s="68" t="s">
        <v>165</v>
      </c>
      <c r="F93" s="68"/>
      <c r="G93" s="68"/>
      <c r="H93" s="68"/>
      <c r="I93" s="68"/>
      <c r="J93" s="68"/>
      <c r="K93" s="68"/>
      <c r="L93" s="148" t="str">
        <f t="shared" si="10"/>
        <v>TBD</v>
      </c>
      <c r="M93" s="104" t="str">
        <f t="shared" si="11"/>
        <v/>
      </c>
      <c r="O93" s="96"/>
      <c r="P93" s="21" t="s">
        <v>141</v>
      </c>
      <c r="Y93" s="32"/>
      <c r="AA93" s="35" t="s">
        <v>173</v>
      </c>
      <c r="AB93" s="65"/>
      <c r="AD93" s="66" t="str">
        <f t="shared" ref="AD93:AD98" si="14">IF(Q432="","",Q432)</f>
        <v/>
      </c>
      <c r="AH93" s="611">
        <v>28</v>
      </c>
      <c r="AI93" s="612">
        <v>50</v>
      </c>
      <c r="AJ93" s="613">
        <v>0</v>
      </c>
      <c r="AK93" s="612" t="str">
        <f t="shared" si="12"/>
        <v/>
      </c>
      <c r="AL93" s="612" t="str">
        <f t="shared" si="13"/>
        <v/>
      </c>
      <c r="AM93" s="612"/>
      <c r="AN93" s="612"/>
      <c r="AO93" s="612"/>
      <c r="AP93" s="612"/>
      <c r="AQ93" s="614"/>
    </row>
    <row r="94" spans="1:43" ht="14.1" customHeight="1">
      <c r="A94" s="17">
        <v>22</v>
      </c>
      <c r="B94" s="67"/>
      <c r="C94" s="68" t="s">
        <v>167</v>
      </c>
      <c r="D94" s="68"/>
      <c r="E94" s="68" t="s">
        <v>168</v>
      </c>
      <c r="F94" s="68"/>
      <c r="G94" s="68"/>
      <c r="H94" s="68"/>
      <c r="I94" s="68"/>
      <c r="J94" s="68"/>
      <c r="K94" s="68"/>
      <c r="L94" s="148" t="str">
        <f t="shared" si="10"/>
        <v>TBD</v>
      </c>
      <c r="M94" s="104" t="str">
        <f t="shared" si="11"/>
        <v/>
      </c>
      <c r="O94" s="96"/>
      <c r="P94" s="21" t="s">
        <v>143</v>
      </c>
      <c r="Y94" s="32"/>
      <c r="AA94" s="35" t="s">
        <v>176</v>
      </c>
      <c r="AB94" s="65"/>
      <c r="AD94" s="66" t="str">
        <f t="shared" si="14"/>
        <v/>
      </c>
      <c r="AH94" s="611">
        <v>28</v>
      </c>
      <c r="AI94" s="612">
        <v>50</v>
      </c>
      <c r="AJ94" s="613">
        <v>0</v>
      </c>
      <c r="AK94" s="612" t="str">
        <f t="shared" si="12"/>
        <v/>
      </c>
      <c r="AL94" s="612" t="str">
        <f t="shared" si="13"/>
        <v/>
      </c>
      <c r="AM94" s="612"/>
      <c r="AN94" s="612"/>
      <c r="AO94" s="612"/>
      <c r="AP94" s="612"/>
      <c r="AQ94" s="614"/>
    </row>
    <row r="95" spans="1:43" ht="14.1" customHeight="1">
      <c r="A95" s="17">
        <v>23</v>
      </c>
      <c r="B95" s="67"/>
      <c r="C95" s="68" t="s">
        <v>171</v>
      </c>
      <c r="D95" s="68"/>
      <c r="E95" s="68" t="s">
        <v>151</v>
      </c>
      <c r="F95" s="68"/>
      <c r="G95" s="68"/>
      <c r="H95" s="68"/>
      <c r="I95" s="68"/>
      <c r="J95" s="68"/>
      <c r="K95" s="68"/>
      <c r="L95" s="148" t="str">
        <f t="shared" si="10"/>
        <v>TBD</v>
      </c>
      <c r="M95" s="104" t="str">
        <f t="shared" si="11"/>
        <v/>
      </c>
      <c r="O95" s="96"/>
      <c r="P95" s="21" t="s">
        <v>146</v>
      </c>
      <c r="Y95" s="32"/>
      <c r="AA95" s="35" t="s">
        <v>179</v>
      </c>
      <c r="AB95" s="65"/>
      <c r="AD95" s="66" t="str">
        <f t="shared" si="14"/>
        <v/>
      </c>
      <c r="AH95" s="611">
        <v>28</v>
      </c>
      <c r="AI95" s="612">
        <v>50</v>
      </c>
      <c r="AJ95" s="613">
        <v>0.5</v>
      </c>
      <c r="AK95" s="612" t="str">
        <f t="shared" si="12"/>
        <v/>
      </c>
      <c r="AL95" s="612" t="str">
        <f t="shared" si="13"/>
        <v/>
      </c>
      <c r="AM95" s="612"/>
      <c r="AN95" s="612"/>
      <c r="AO95" s="612"/>
      <c r="AP95" s="612"/>
      <c r="AQ95" s="614"/>
    </row>
    <row r="96" spans="1:43" ht="14.1" customHeight="1">
      <c r="A96" s="17">
        <v>24</v>
      </c>
      <c r="B96" s="67"/>
      <c r="C96" s="68" t="s">
        <v>174</v>
      </c>
      <c r="D96" s="68"/>
      <c r="E96" s="68" t="s">
        <v>153</v>
      </c>
      <c r="F96" s="68"/>
      <c r="G96" s="68"/>
      <c r="H96" s="68"/>
      <c r="I96" s="68"/>
      <c r="J96" s="68"/>
      <c r="K96" s="68"/>
      <c r="L96" s="148" t="str">
        <f t="shared" si="10"/>
        <v>TBD</v>
      </c>
      <c r="M96" s="104" t="str">
        <f t="shared" si="11"/>
        <v/>
      </c>
      <c r="O96" s="96"/>
      <c r="P96" s="21" t="s">
        <v>148</v>
      </c>
      <c r="Y96" s="32"/>
      <c r="AA96" s="35" t="s">
        <v>182</v>
      </c>
      <c r="AB96" s="65"/>
      <c r="AD96" s="66" t="str">
        <f t="shared" si="14"/>
        <v/>
      </c>
      <c r="AH96" s="611">
        <v>28</v>
      </c>
      <c r="AI96" s="612">
        <v>50</v>
      </c>
      <c r="AJ96" s="613">
        <v>0.5</v>
      </c>
      <c r="AK96" s="612" t="str">
        <f t="shared" si="12"/>
        <v/>
      </c>
      <c r="AL96" s="612" t="str">
        <f t="shared" si="13"/>
        <v/>
      </c>
      <c r="AM96" s="612"/>
      <c r="AN96" s="612"/>
      <c r="AO96" s="612"/>
      <c r="AP96" s="612"/>
      <c r="AQ96" s="614"/>
    </row>
    <row r="97" spans="1:43" ht="14.1" customHeight="1">
      <c r="A97" s="17">
        <v>25</v>
      </c>
      <c r="B97" s="67"/>
      <c r="C97" s="68" t="s">
        <v>177</v>
      </c>
      <c r="D97" s="68"/>
      <c r="E97" s="68" t="s">
        <v>155</v>
      </c>
      <c r="F97" s="68"/>
      <c r="G97" s="68"/>
      <c r="H97" s="68"/>
      <c r="I97" s="68"/>
      <c r="J97" s="68"/>
      <c r="K97" s="68"/>
      <c r="L97" s="148" t="str">
        <f t="shared" si="10"/>
        <v>TBD</v>
      </c>
      <c r="M97" s="104" t="str">
        <f t="shared" si="11"/>
        <v/>
      </c>
      <c r="O97" s="96"/>
      <c r="P97" s="21" t="s">
        <v>150</v>
      </c>
      <c r="Y97" s="32"/>
      <c r="AA97" s="35" t="s">
        <v>184</v>
      </c>
      <c r="AB97" s="65"/>
      <c r="AD97" s="66" t="str">
        <f t="shared" si="14"/>
        <v/>
      </c>
      <c r="AH97" s="611">
        <v>28</v>
      </c>
      <c r="AI97" s="612">
        <v>50</v>
      </c>
      <c r="AJ97" s="613">
        <v>0.6</v>
      </c>
      <c r="AK97" s="612" t="str">
        <f t="shared" si="12"/>
        <v/>
      </c>
      <c r="AL97" s="612" t="str">
        <f t="shared" si="13"/>
        <v/>
      </c>
      <c r="AM97" s="612"/>
      <c r="AN97" s="612"/>
      <c r="AO97" s="612"/>
      <c r="AP97" s="612"/>
      <c r="AQ97" s="614"/>
    </row>
    <row r="98" spans="1:43" ht="14.1" customHeight="1">
      <c r="A98" s="17">
        <v>26</v>
      </c>
      <c r="B98" s="67"/>
      <c r="C98" s="68" t="s">
        <v>180</v>
      </c>
      <c r="D98" s="68"/>
      <c r="E98" s="68" t="s">
        <v>156</v>
      </c>
      <c r="F98" s="68"/>
      <c r="G98" s="68"/>
      <c r="H98" s="68"/>
      <c r="I98" s="68"/>
      <c r="J98" s="68"/>
      <c r="K98" s="68"/>
      <c r="L98" s="148" t="str">
        <f t="shared" si="10"/>
        <v>TBD</v>
      </c>
      <c r="M98" s="104" t="str">
        <f t="shared" si="11"/>
        <v/>
      </c>
      <c r="O98" s="96"/>
      <c r="P98" s="21" t="s">
        <v>151</v>
      </c>
      <c r="Y98" s="32"/>
      <c r="AA98" s="35" t="s">
        <v>185</v>
      </c>
      <c r="AB98" s="65"/>
      <c r="AD98" s="66" t="str">
        <f t="shared" si="14"/>
        <v/>
      </c>
      <c r="AH98" s="611">
        <v>28</v>
      </c>
      <c r="AI98" s="612">
        <v>50</v>
      </c>
      <c r="AJ98" s="613">
        <v>0.6</v>
      </c>
      <c r="AK98" s="612" t="str">
        <f t="shared" si="12"/>
        <v/>
      </c>
      <c r="AL98" s="612" t="str">
        <f t="shared" si="13"/>
        <v/>
      </c>
      <c r="AM98" s="612"/>
      <c r="AN98" s="612"/>
      <c r="AO98" s="612"/>
      <c r="AP98" s="612"/>
      <c r="AQ98" s="614"/>
    </row>
    <row r="99" spans="1:43" ht="14.1" customHeight="1">
      <c r="A99" s="17">
        <v>27</v>
      </c>
      <c r="B99" s="67"/>
      <c r="C99" s="68" t="s">
        <v>183</v>
      </c>
      <c r="D99" s="68"/>
      <c r="E99" s="68" t="s">
        <v>158</v>
      </c>
      <c r="F99" s="68"/>
      <c r="G99" s="68"/>
      <c r="H99" s="68"/>
      <c r="I99" s="68"/>
      <c r="J99" s="68"/>
      <c r="K99" s="68"/>
      <c r="L99" s="148" t="str">
        <f t="shared" si="10"/>
        <v>TBD</v>
      </c>
      <c r="M99" s="104" t="str">
        <f t="shared" si="11"/>
        <v/>
      </c>
      <c r="O99" s="96"/>
      <c r="P99" s="21" t="s">
        <v>153</v>
      </c>
      <c r="Y99" s="32"/>
      <c r="AA99" s="35" t="s">
        <v>187</v>
      </c>
      <c r="AB99" s="65"/>
      <c r="AD99" s="66" t="str">
        <f>IF(U432="","",U432)</f>
        <v/>
      </c>
      <c r="AH99" s="611">
        <v>28</v>
      </c>
      <c r="AI99" s="612">
        <v>50</v>
      </c>
      <c r="AJ99" s="613">
        <v>0.7</v>
      </c>
      <c r="AK99" s="612" t="str">
        <f t="shared" si="12"/>
        <v/>
      </c>
      <c r="AL99" s="612" t="str">
        <f t="shared" si="13"/>
        <v/>
      </c>
      <c r="AM99" s="612"/>
      <c r="AN99" s="612"/>
      <c r="AO99" s="612"/>
      <c r="AP99" s="612"/>
      <c r="AQ99" s="614"/>
    </row>
    <row r="100" spans="1:43" ht="14.1" customHeight="1">
      <c r="A100" s="17">
        <v>28</v>
      </c>
      <c r="B100" s="67"/>
      <c r="C100" s="333"/>
      <c r="D100" s="68"/>
      <c r="E100" s="68" t="s">
        <v>160</v>
      </c>
      <c r="F100" s="68"/>
      <c r="G100" s="68"/>
      <c r="H100" s="68"/>
      <c r="I100" s="68"/>
      <c r="J100" s="68"/>
      <c r="K100" s="68"/>
      <c r="L100" s="148" t="str">
        <f t="shared" si="10"/>
        <v>TBD</v>
      </c>
      <c r="M100" s="104" t="str">
        <f t="shared" si="11"/>
        <v/>
      </c>
      <c r="O100" s="96"/>
      <c r="P100" s="21" t="s">
        <v>155</v>
      </c>
      <c r="Y100" s="32"/>
      <c r="AA100" s="35" t="s">
        <v>189</v>
      </c>
      <c r="AB100" s="65"/>
      <c r="AD100" s="66" t="str">
        <f>IF(U433="","",U433)</f>
        <v/>
      </c>
      <c r="AH100" s="611">
        <v>28</v>
      </c>
      <c r="AI100" s="612">
        <v>50</v>
      </c>
      <c r="AJ100" s="613">
        <v>0.7</v>
      </c>
      <c r="AK100" s="612" t="str">
        <f t="shared" si="12"/>
        <v/>
      </c>
      <c r="AL100" s="612" t="str">
        <f t="shared" si="13"/>
        <v/>
      </c>
      <c r="AM100" s="612"/>
      <c r="AN100" s="612"/>
      <c r="AO100" s="612"/>
      <c r="AP100" s="612"/>
      <c r="AQ100" s="614"/>
    </row>
    <row r="101" spans="1:43" ht="14.1" customHeight="1">
      <c r="A101" s="17">
        <v>29</v>
      </c>
      <c r="B101" s="67"/>
      <c r="C101" s="68"/>
      <c r="D101" s="68"/>
      <c r="E101" s="68" t="s">
        <v>163</v>
      </c>
      <c r="F101" s="68"/>
      <c r="G101" s="68"/>
      <c r="H101" s="68"/>
      <c r="I101" s="68"/>
      <c r="J101" s="68"/>
      <c r="K101" s="68"/>
      <c r="L101" s="148" t="str">
        <f t="shared" si="10"/>
        <v>TBD</v>
      </c>
      <c r="M101" s="104" t="str">
        <f t="shared" si="11"/>
        <v/>
      </c>
      <c r="O101" s="96"/>
      <c r="P101" s="21" t="s">
        <v>156</v>
      </c>
      <c r="Y101" s="32"/>
      <c r="AA101" s="35" t="s">
        <v>191</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188</v>
      </c>
      <c r="D102" s="68"/>
      <c r="E102" s="68" t="s">
        <v>166</v>
      </c>
      <c r="F102" s="68"/>
      <c r="G102" s="68"/>
      <c r="H102" s="68"/>
      <c r="I102" s="68"/>
      <c r="J102" s="68"/>
      <c r="K102" s="68"/>
      <c r="L102" s="148" t="str">
        <f t="shared" si="10"/>
        <v>TBD</v>
      </c>
      <c r="M102" s="104" t="str">
        <f t="shared" si="11"/>
        <v/>
      </c>
      <c r="O102" s="96"/>
      <c r="P102" s="21" t="s">
        <v>158</v>
      </c>
      <c r="Y102" s="32"/>
      <c r="AA102" s="75" t="s">
        <v>194</v>
      </c>
      <c r="AH102" s="611">
        <v>30</v>
      </c>
      <c r="AI102" s="612">
        <v>50</v>
      </c>
      <c r="AJ102" s="613">
        <v>0</v>
      </c>
      <c r="AK102" s="612" t="str">
        <f t="shared" si="12"/>
        <v/>
      </c>
      <c r="AL102" s="612" t="str">
        <f t="shared" si="13"/>
        <v/>
      </c>
      <c r="AM102" s="612"/>
      <c r="AN102" s="612"/>
      <c r="AO102" s="612"/>
      <c r="AP102" s="612"/>
      <c r="AQ102" s="614"/>
    </row>
    <row r="103" spans="1:43" ht="14.1" customHeight="1">
      <c r="A103" s="17">
        <v>31</v>
      </c>
      <c r="B103" s="67"/>
      <c r="C103" s="68" t="s">
        <v>190</v>
      </c>
      <c r="D103" s="68"/>
      <c r="E103" s="68" t="s">
        <v>169</v>
      </c>
      <c r="F103" s="68"/>
      <c r="G103" s="68"/>
      <c r="H103" s="68"/>
      <c r="I103" s="68"/>
      <c r="J103" s="68"/>
      <c r="K103" s="68"/>
      <c r="L103" s="148" t="str">
        <f t="shared" si="10"/>
        <v>TBD</v>
      </c>
      <c r="M103" s="104" t="str">
        <f t="shared" si="11"/>
        <v/>
      </c>
      <c r="O103" s="96"/>
      <c r="P103" s="21" t="s">
        <v>160</v>
      </c>
      <c r="Y103" s="32"/>
      <c r="AA103" s="35" t="s">
        <v>173</v>
      </c>
      <c r="AB103" s="65"/>
      <c r="AD103" s="66" t="str">
        <f>IF(Q448="","",Q448)</f>
        <v/>
      </c>
      <c r="AH103" s="611">
        <v>30</v>
      </c>
      <c r="AI103" s="612">
        <v>50</v>
      </c>
      <c r="AJ103" s="613">
        <v>0.5</v>
      </c>
      <c r="AK103" s="612" t="str">
        <f t="shared" si="12"/>
        <v/>
      </c>
      <c r="AL103" s="612" t="str">
        <f t="shared" si="13"/>
        <v/>
      </c>
      <c r="AM103" s="612"/>
      <c r="AN103" s="612"/>
      <c r="AO103" s="612"/>
      <c r="AP103" s="612"/>
      <c r="AQ103" s="614"/>
    </row>
    <row r="104" spans="1:43" ht="14.1" customHeight="1">
      <c r="A104" s="17">
        <v>32</v>
      </c>
      <c r="B104" s="67"/>
      <c r="C104" s="68" t="s">
        <v>192</v>
      </c>
      <c r="D104" s="68"/>
      <c r="E104" s="68" t="s">
        <v>193</v>
      </c>
      <c r="F104" s="68"/>
      <c r="G104" s="68"/>
      <c r="H104" s="68"/>
      <c r="I104" s="68"/>
      <c r="J104" s="68"/>
      <c r="K104" s="68"/>
      <c r="L104" s="148" t="str">
        <f t="shared" si="10"/>
        <v>TBD</v>
      </c>
      <c r="M104" s="104" t="str">
        <f t="shared" si="11"/>
        <v/>
      </c>
      <c r="O104" s="96"/>
      <c r="P104" s="21" t="s">
        <v>163</v>
      </c>
      <c r="Y104" s="32"/>
      <c r="AA104" s="35" t="s">
        <v>176</v>
      </c>
      <c r="AB104" s="65"/>
      <c r="AD104" s="66" t="str">
        <f>IF(Q449="","",Q449)</f>
        <v/>
      </c>
      <c r="AH104" s="611">
        <v>30</v>
      </c>
      <c r="AI104" s="612">
        <v>50</v>
      </c>
      <c r="AJ104" s="613">
        <v>0.5</v>
      </c>
      <c r="AK104" s="612" t="str">
        <f t="shared" si="12"/>
        <v/>
      </c>
      <c r="AL104" s="612" t="str">
        <f t="shared" si="13"/>
        <v/>
      </c>
      <c r="AM104" s="612"/>
      <c r="AN104" s="612"/>
      <c r="AO104" s="612"/>
      <c r="AP104" s="612"/>
      <c r="AQ104" s="614"/>
    </row>
    <row r="105" spans="1:43" ht="14.1" customHeight="1">
      <c r="A105" s="17">
        <v>33</v>
      </c>
      <c r="B105" s="67"/>
      <c r="C105" s="68" t="s">
        <v>195</v>
      </c>
      <c r="D105" s="68"/>
      <c r="E105" s="68" t="s">
        <v>175</v>
      </c>
      <c r="F105" s="68"/>
      <c r="G105" s="68"/>
      <c r="H105" s="68"/>
      <c r="I105" s="68"/>
      <c r="J105" s="68"/>
      <c r="K105" s="68"/>
      <c r="L105" s="148" t="str">
        <f t="shared" si="10"/>
        <v>TBD</v>
      </c>
      <c r="M105" s="104" t="str">
        <f t="shared" si="11"/>
        <v/>
      </c>
      <c r="O105" s="96"/>
      <c r="P105" s="21" t="s">
        <v>166</v>
      </c>
      <c r="Y105" s="32"/>
      <c r="AA105" s="35" t="s">
        <v>187</v>
      </c>
      <c r="AB105" s="65"/>
      <c r="AD105" s="66" t="str">
        <f>IF(Q450="","",Q450)</f>
        <v/>
      </c>
      <c r="AH105" s="611">
        <v>30</v>
      </c>
      <c r="AI105" s="612">
        <v>50</v>
      </c>
      <c r="AJ105" s="613">
        <v>0.6</v>
      </c>
      <c r="AK105" s="612" t="str">
        <f t="shared" si="12"/>
        <v/>
      </c>
      <c r="AL105" s="612" t="str">
        <f t="shared" si="13"/>
        <v/>
      </c>
      <c r="AM105" s="612"/>
      <c r="AN105" s="612"/>
      <c r="AO105" s="612"/>
      <c r="AP105" s="612"/>
      <c r="AQ105" s="614"/>
    </row>
    <row r="106" spans="1:43" ht="14.1" customHeight="1">
      <c r="A106" s="17">
        <v>34</v>
      </c>
      <c r="B106" s="67"/>
      <c r="C106" s="68" t="s">
        <v>196</v>
      </c>
      <c r="D106" s="68"/>
      <c r="E106" s="68" t="s">
        <v>178</v>
      </c>
      <c r="F106" s="68"/>
      <c r="G106" s="68"/>
      <c r="H106" s="68"/>
      <c r="I106" s="68"/>
      <c r="J106" s="68"/>
      <c r="K106" s="68"/>
      <c r="L106" s="148" t="str">
        <f t="shared" si="10"/>
        <v>TBD</v>
      </c>
      <c r="M106" s="104" t="str">
        <f t="shared" si="11"/>
        <v/>
      </c>
      <c r="O106" s="96"/>
      <c r="P106" s="21" t="s">
        <v>169</v>
      </c>
      <c r="Y106" s="32"/>
      <c r="AA106" s="35" t="s">
        <v>189</v>
      </c>
      <c r="AB106" s="65"/>
      <c r="AD106" s="66" t="str">
        <f>IF(Q451="","",Q451)</f>
        <v/>
      </c>
      <c r="AH106" s="611">
        <v>30</v>
      </c>
      <c r="AI106" s="612">
        <v>50</v>
      </c>
      <c r="AJ106" s="613">
        <v>0.6</v>
      </c>
      <c r="AK106" s="612" t="str">
        <f t="shared" si="12"/>
        <v/>
      </c>
      <c r="AL106" s="612" t="str">
        <f t="shared" si="13"/>
        <v/>
      </c>
      <c r="AM106" s="612"/>
      <c r="AN106" s="612"/>
      <c r="AO106" s="612"/>
      <c r="AP106" s="612"/>
      <c r="AQ106" s="614"/>
    </row>
    <row r="107" spans="1:43" ht="14.1" customHeight="1">
      <c r="A107" s="17">
        <v>35</v>
      </c>
      <c r="B107" s="67"/>
      <c r="C107" s="68" t="s">
        <v>197</v>
      </c>
      <c r="D107" s="68"/>
      <c r="E107" s="68" t="s">
        <v>181</v>
      </c>
      <c r="F107" s="68"/>
      <c r="G107" s="68"/>
      <c r="H107" s="68"/>
      <c r="I107" s="68"/>
      <c r="J107" s="68"/>
      <c r="K107" s="68"/>
      <c r="L107" s="148" t="str">
        <f t="shared" si="10"/>
        <v>TBD</v>
      </c>
      <c r="M107" s="104" t="str">
        <f t="shared" si="11"/>
        <v/>
      </c>
      <c r="O107" s="96"/>
      <c r="P107" s="21" t="s">
        <v>172</v>
      </c>
      <c r="Y107" s="32"/>
      <c r="AA107" s="35" t="s">
        <v>191</v>
      </c>
      <c r="AB107" s="65"/>
      <c r="AD107" s="66" t="str">
        <f>IF(Q452="","",Q452)</f>
        <v/>
      </c>
      <c r="AH107" s="611">
        <v>30</v>
      </c>
      <c r="AI107" s="612">
        <v>50</v>
      </c>
      <c r="AJ107" s="613">
        <v>0.7</v>
      </c>
      <c r="AK107" s="612" t="str">
        <f t="shared" si="12"/>
        <v/>
      </c>
      <c r="AL107" s="612" t="str">
        <f t="shared" si="13"/>
        <v/>
      </c>
      <c r="AM107" s="612"/>
      <c r="AN107" s="612"/>
      <c r="AO107" s="612"/>
      <c r="AP107" s="612"/>
      <c r="AQ107" s="614"/>
    </row>
    <row r="108" spans="1:43" ht="14.1" customHeight="1">
      <c r="A108" s="17">
        <v>36</v>
      </c>
      <c r="B108" s="67"/>
      <c r="C108" s="68"/>
      <c r="D108" s="68"/>
      <c r="E108" s="68"/>
      <c r="F108" s="68"/>
      <c r="G108" s="68"/>
      <c r="H108" s="68"/>
      <c r="I108" s="68"/>
      <c r="J108" s="68"/>
      <c r="K108" s="68"/>
      <c r="L108" s="68"/>
      <c r="M108" s="69"/>
      <c r="O108" s="96"/>
      <c r="P108" s="21" t="s">
        <v>175</v>
      </c>
      <c r="Y108" s="32"/>
      <c r="AA108" s="35" t="s">
        <v>173</v>
      </c>
      <c r="AB108" s="65"/>
      <c r="AD108" s="66" t="str">
        <f>IF(R448="","",R448)</f>
        <v/>
      </c>
      <c r="AH108" s="611">
        <v>30</v>
      </c>
      <c r="AI108" s="612">
        <v>50</v>
      </c>
      <c r="AJ108" s="613">
        <v>0.7</v>
      </c>
      <c r="AK108" s="612" t="str">
        <f t="shared" si="12"/>
        <v/>
      </c>
      <c r="AL108" s="612" t="str">
        <f t="shared" si="13"/>
        <v/>
      </c>
      <c r="AM108" s="612"/>
      <c r="AN108" s="612"/>
      <c r="AO108" s="612"/>
      <c r="AP108" s="612"/>
      <c r="AQ108" s="614"/>
    </row>
    <row r="109" spans="1:43" ht="14.1" customHeight="1">
      <c r="A109" s="17">
        <v>37</v>
      </c>
      <c r="B109" s="67"/>
      <c r="C109" s="68"/>
      <c r="D109" s="68"/>
      <c r="E109" s="68" t="s">
        <v>516</v>
      </c>
      <c r="F109" s="68"/>
      <c r="G109" s="68"/>
      <c r="H109" s="68"/>
      <c r="I109" s="68"/>
      <c r="J109" s="68"/>
      <c r="K109" s="68"/>
      <c r="L109" s="148" t="str">
        <f t="shared" ref="L109:L125" si="15">IF(O45="","TBD",IF(O45=1,"YES",IF(O45=3,"NA","")))</f>
        <v>TBD</v>
      </c>
      <c r="M109" s="104" t="str">
        <f t="shared" ref="M109:M125" si="16">IF(O45=2,"NO","")</f>
        <v/>
      </c>
      <c r="O109" s="96"/>
      <c r="P109" s="21" t="s">
        <v>178</v>
      </c>
      <c r="Y109" s="32"/>
      <c r="AA109" s="35" t="s">
        <v>176</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517</v>
      </c>
      <c r="F110" s="68"/>
      <c r="G110" s="68"/>
      <c r="H110" s="68"/>
      <c r="I110" s="68"/>
      <c r="J110" s="68"/>
      <c r="K110" s="68"/>
      <c r="L110" s="148" t="str">
        <f t="shared" si="15"/>
        <v>TBD</v>
      </c>
      <c r="M110" s="104" t="str">
        <f t="shared" si="16"/>
        <v/>
      </c>
      <c r="O110" s="96"/>
      <c r="P110" s="21" t="s">
        <v>181</v>
      </c>
      <c r="Y110" s="32"/>
      <c r="AA110" s="35" t="s">
        <v>187</v>
      </c>
      <c r="AB110" s="65"/>
      <c r="AD110" s="66" t="str">
        <f>IF(R450="","",R450)</f>
        <v/>
      </c>
      <c r="AH110" s="611">
        <v>32</v>
      </c>
      <c r="AI110" s="612">
        <v>50</v>
      </c>
      <c r="AJ110" s="613">
        <v>0</v>
      </c>
      <c r="AK110" s="612" t="str">
        <f t="shared" si="12"/>
        <v/>
      </c>
      <c r="AL110" s="612" t="str">
        <f t="shared" si="13"/>
        <v/>
      </c>
      <c r="AM110" s="612"/>
      <c r="AN110" s="612"/>
      <c r="AO110" s="612"/>
      <c r="AP110" s="612"/>
      <c r="AQ110" s="614"/>
    </row>
    <row r="111" spans="1:43" ht="14.1" customHeight="1">
      <c r="A111" s="17">
        <v>39</v>
      </c>
      <c r="B111" s="67"/>
      <c r="C111" s="68"/>
      <c r="D111" s="68"/>
      <c r="E111" s="68" t="s">
        <v>518</v>
      </c>
      <c r="F111" s="68"/>
      <c r="G111" s="68"/>
      <c r="H111" s="68"/>
      <c r="I111" s="68"/>
      <c r="J111" s="68"/>
      <c r="K111" s="68"/>
      <c r="L111" s="148" t="str">
        <f t="shared" si="15"/>
        <v>TBD</v>
      </c>
      <c r="M111" s="104" t="str">
        <f t="shared" si="16"/>
        <v/>
      </c>
      <c r="O111" s="488"/>
      <c r="T111" s="75" t="s">
        <v>546</v>
      </c>
      <c r="Y111" s="32"/>
      <c r="AA111" s="35" t="s">
        <v>189</v>
      </c>
      <c r="AB111" s="65"/>
      <c r="AD111" s="66" t="str">
        <f>IF(R451="","",R451)</f>
        <v/>
      </c>
      <c r="AH111" s="611">
        <v>32</v>
      </c>
      <c r="AI111" s="612">
        <v>50</v>
      </c>
      <c r="AJ111" s="613">
        <v>0.5</v>
      </c>
      <c r="AK111" s="612" t="str">
        <f t="shared" si="12"/>
        <v/>
      </c>
      <c r="AL111" s="612" t="str">
        <f t="shared" si="13"/>
        <v/>
      </c>
      <c r="AM111" s="612"/>
      <c r="AN111" s="612"/>
      <c r="AO111" s="612"/>
      <c r="AP111" s="612"/>
      <c r="AQ111" s="614"/>
    </row>
    <row r="112" spans="1:43" ht="14.1" customHeight="1">
      <c r="A112" s="17">
        <v>40</v>
      </c>
      <c r="B112" s="67"/>
      <c r="C112" s="68"/>
      <c r="D112" s="68"/>
      <c r="E112" s="68" t="s">
        <v>519</v>
      </c>
      <c r="F112" s="68"/>
      <c r="G112" s="68"/>
      <c r="H112" s="68"/>
      <c r="I112" s="68"/>
      <c r="J112" s="68"/>
      <c r="K112" s="68"/>
      <c r="L112" s="148" t="str">
        <f t="shared" si="15"/>
        <v>TBD</v>
      </c>
      <c r="M112" s="104" t="str">
        <f t="shared" si="16"/>
        <v/>
      </c>
      <c r="O112" s="96"/>
      <c r="P112" s="68" t="s">
        <v>547</v>
      </c>
      <c r="Y112" s="32"/>
      <c r="AA112" s="35" t="s">
        <v>191</v>
      </c>
      <c r="AB112" s="65"/>
      <c r="AD112" s="66" t="str">
        <f>IF(R452="","",R452)</f>
        <v/>
      </c>
      <c r="AH112" s="611">
        <v>32</v>
      </c>
      <c r="AI112" s="612">
        <v>50</v>
      </c>
      <c r="AJ112" s="613">
        <v>0.5</v>
      </c>
      <c r="AK112" s="612" t="str">
        <f t="shared" si="12"/>
        <v/>
      </c>
      <c r="AL112" s="612" t="str">
        <f t="shared" si="13"/>
        <v/>
      </c>
      <c r="AM112" s="612"/>
      <c r="AN112" s="612"/>
      <c r="AO112" s="612"/>
      <c r="AP112" s="612"/>
      <c r="AQ112" s="614"/>
    </row>
    <row r="113" spans="1:43" ht="14.1" customHeight="1">
      <c r="A113" s="17">
        <v>41</v>
      </c>
      <c r="B113" s="67"/>
      <c r="C113" s="68"/>
      <c r="D113" s="68"/>
      <c r="E113" s="68" t="s">
        <v>520</v>
      </c>
      <c r="F113" s="68"/>
      <c r="G113" s="68"/>
      <c r="H113" s="68"/>
      <c r="I113" s="68"/>
      <c r="J113" s="68"/>
      <c r="K113" s="68"/>
      <c r="L113" s="148" t="str">
        <f t="shared" si="15"/>
        <v>TBD</v>
      </c>
      <c r="M113" s="104" t="str">
        <f t="shared" si="16"/>
        <v/>
      </c>
      <c r="O113" s="96"/>
      <c r="P113" s="68" t="s">
        <v>548</v>
      </c>
      <c r="Y113" s="32"/>
      <c r="AA113" s="35" t="s">
        <v>173</v>
      </c>
      <c r="AB113" s="65"/>
      <c r="AD113" s="66" t="str">
        <f>IF(S448="","",S448)</f>
        <v/>
      </c>
      <c r="AH113" s="611">
        <v>32</v>
      </c>
      <c r="AI113" s="612">
        <v>50</v>
      </c>
      <c r="AJ113" s="613">
        <v>0.6</v>
      </c>
      <c r="AK113" s="612" t="str">
        <f t="shared" si="12"/>
        <v/>
      </c>
      <c r="AL113" s="612" t="str">
        <f t="shared" si="13"/>
        <v/>
      </c>
      <c r="AM113" s="612"/>
      <c r="AN113" s="612"/>
      <c r="AO113" s="612"/>
      <c r="AP113" s="612"/>
      <c r="AQ113" s="614"/>
    </row>
    <row r="114" spans="1:43" ht="14.1" customHeight="1">
      <c r="A114" s="17">
        <v>42</v>
      </c>
      <c r="B114" s="67"/>
      <c r="C114" s="68"/>
      <c r="D114" s="68"/>
      <c r="E114" s="68" t="s">
        <v>521</v>
      </c>
      <c r="F114" s="68"/>
      <c r="G114" s="68"/>
      <c r="H114" s="68"/>
      <c r="I114" s="68"/>
      <c r="J114" s="68"/>
      <c r="K114" s="68"/>
      <c r="L114" s="148" t="str">
        <f t="shared" si="15"/>
        <v>TBD</v>
      </c>
      <c r="M114" s="104" t="str">
        <f t="shared" si="16"/>
        <v/>
      </c>
      <c r="O114" s="96"/>
      <c r="P114" s="68" t="s">
        <v>549</v>
      </c>
      <c r="Y114" s="32"/>
      <c r="AA114" s="35" t="s">
        <v>176</v>
      </c>
      <c r="AB114" s="65"/>
      <c r="AD114" s="66" t="str">
        <f>IF(S449="","",S449)</f>
        <v/>
      </c>
      <c r="AH114" s="611">
        <v>32</v>
      </c>
      <c r="AI114" s="612">
        <v>50</v>
      </c>
      <c r="AJ114" s="613">
        <v>0.6</v>
      </c>
      <c r="AK114" s="612" t="str">
        <f t="shared" si="12"/>
        <v/>
      </c>
      <c r="AL114" s="612" t="str">
        <f t="shared" si="13"/>
        <v/>
      </c>
      <c r="AM114" s="612"/>
      <c r="AN114" s="612"/>
      <c r="AO114" s="612"/>
      <c r="AP114" s="612"/>
      <c r="AQ114" s="614"/>
    </row>
    <row r="115" spans="1:43" ht="14.1" customHeight="1">
      <c r="A115" s="17">
        <v>43</v>
      </c>
      <c r="B115" s="67"/>
      <c r="C115" s="68"/>
      <c r="D115" s="68"/>
      <c r="E115" s="68" t="s">
        <v>522</v>
      </c>
      <c r="F115" s="68"/>
      <c r="G115" s="68"/>
      <c r="H115" s="68"/>
      <c r="I115" s="68"/>
      <c r="J115" s="68"/>
      <c r="K115" s="68"/>
      <c r="L115" s="148" t="str">
        <f t="shared" si="15"/>
        <v>TBD</v>
      </c>
      <c r="M115" s="104" t="str">
        <f t="shared" si="16"/>
        <v/>
      </c>
      <c r="O115" s="96"/>
      <c r="P115" s="68" t="s">
        <v>550</v>
      </c>
      <c r="Y115" s="32"/>
      <c r="AA115" s="35" t="s">
        <v>187</v>
      </c>
      <c r="AB115" s="65"/>
      <c r="AD115" s="66" t="str">
        <f>IF(S450="","",S450)</f>
        <v/>
      </c>
      <c r="AH115" s="611">
        <v>32</v>
      </c>
      <c r="AI115" s="612">
        <v>50</v>
      </c>
      <c r="AJ115" s="613">
        <v>0.7</v>
      </c>
      <c r="AK115" s="612" t="str">
        <f t="shared" si="12"/>
        <v/>
      </c>
      <c r="AL115" s="612" t="str">
        <f t="shared" si="13"/>
        <v/>
      </c>
      <c r="AM115" s="612"/>
      <c r="AN115" s="612"/>
      <c r="AO115" s="612"/>
      <c r="AP115" s="612"/>
      <c r="AQ115" s="614"/>
    </row>
    <row r="116" spans="1:43" ht="14.1" customHeight="1">
      <c r="A116" s="17">
        <v>44</v>
      </c>
      <c r="B116" s="67"/>
      <c r="C116" s="68"/>
      <c r="D116" s="68"/>
      <c r="E116" s="68" t="s">
        <v>523</v>
      </c>
      <c r="F116" s="68"/>
      <c r="G116" s="68"/>
      <c r="H116" s="68"/>
      <c r="I116" s="68"/>
      <c r="J116" s="68"/>
      <c r="K116" s="68"/>
      <c r="L116" s="148" t="str">
        <f t="shared" si="15"/>
        <v>TBD</v>
      </c>
      <c r="M116" s="104" t="str">
        <f t="shared" si="16"/>
        <v/>
      </c>
      <c r="O116" s="96"/>
      <c r="P116" s="68" t="s">
        <v>551</v>
      </c>
      <c r="Y116" s="32"/>
      <c r="AA116" s="35" t="s">
        <v>189</v>
      </c>
      <c r="AB116" s="65"/>
      <c r="AD116" s="66" t="str">
        <f>IF(S451="","",S451)</f>
        <v/>
      </c>
      <c r="AH116" s="611">
        <v>32</v>
      </c>
      <c r="AI116" s="612">
        <v>50</v>
      </c>
      <c r="AJ116" s="613">
        <v>0.7</v>
      </c>
      <c r="AK116" s="612" t="str">
        <f t="shared" si="12"/>
        <v/>
      </c>
      <c r="AL116" s="612" t="str">
        <f t="shared" si="13"/>
        <v/>
      </c>
      <c r="AM116" s="612"/>
      <c r="AN116" s="612"/>
      <c r="AO116" s="612"/>
      <c r="AP116" s="612"/>
      <c r="AQ116" s="614"/>
    </row>
    <row r="117" spans="1:43" ht="14.1" customHeight="1" thickBot="1">
      <c r="A117" s="17">
        <v>45</v>
      </c>
      <c r="B117" s="67"/>
      <c r="C117" s="68"/>
      <c r="D117" s="68"/>
      <c r="E117" s="68" t="s">
        <v>524</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191</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525</v>
      </c>
      <c r="F118" s="68"/>
      <c r="G118" s="68"/>
      <c r="H118" s="68"/>
      <c r="I118" s="68"/>
      <c r="J118" s="68"/>
      <c r="K118" s="68"/>
      <c r="L118" s="148" t="str">
        <f t="shared" si="15"/>
        <v>TBD</v>
      </c>
      <c r="M118" s="104" t="str">
        <f t="shared" si="16"/>
        <v/>
      </c>
      <c r="AA118" s="35" t="s">
        <v>198</v>
      </c>
      <c r="AB118" s="65"/>
      <c r="AD118" s="66" t="str">
        <f>IF(T461="","",T461)</f>
        <v/>
      </c>
      <c r="AH118" s="611">
        <v>34</v>
      </c>
      <c r="AI118" s="612">
        <v>50</v>
      </c>
      <c r="AJ118" s="613">
        <v>0</v>
      </c>
      <c r="AK118" s="612" t="str">
        <f t="shared" si="12"/>
        <v/>
      </c>
      <c r="AL118" s="612" t="str">
        <f t="shared" si="13"/>
        <v/>
      </c>
      <c r="AM118" s="612"/>
      <c r="AN118" s="612"/>
      <c r="AO118" s="612"/>
      <c r="AP118" s="612"/>
      <c r="AQ118" s="614"/>
    </row>
    <row r="119" spans="1:43" ht="14.1" customHeight="1" thickBot="1">
      <c r="A119" s="17">
        <v>47</v>
      </c>
      <c r="B119" s="67"/>
      <c r="C119" s="68"/>
      <c r="D119" s="68"/>
      <c r="E119" s="68" t="s">
        <v>526</v>
      </c>
      <c r="F119" s="68"/>
      <c r="G119" s="68"/>
      <c r="H119" s="68"/>
      <c r="I119" s="68"/>
      <c r="J119" s="68"/>
      <c r="K119" s="68"/>
      <c r="L119" s="148" t="str">
        <f t="shared" si="15"/>
        <v>TBD</v>
      </c>
      <c r="M119" s="104" t="str">
        <f t="shared" si="16"/>
        <v/>
      </c>
      <c r="T119" s="259" t="s">
        <v>186</v>
      </c>
      <c r="AA119" s="35" t="s">
        <v>199</v>
      </c>
      <c r="AB119" s="65"/>
      <c r="AD119" s="66" t="str">
        <f>IF(T462="","",T462)</f>
        <v/>
      </c>
      <c r="AH119" s="611">
        <v>34</v>
      </c>
      <c r="AI119" s="612">
        <v>50</v>
      </c>
      <c r="AJ119" s="613">
        <v>0.5</v>
      </c>
      <c r="AK119" s="612" t="str">
        <f t="shared" si="12"/>
        <v/>
      </c>
      <c r="AL119" s="612" t="str">
        <f t="shared" si="13"/>
        <v/>
      </c>
      <c r="AM119" s="612"/>
      <c r="AN119" s="612"/>
      <c r="AO119" s="612"/>
      <c r="AP119" s="612"/>
      <c r="AQ119" s="614"/>
    </row>
    <row r="120" spans="1:43" ht="14.1" customHeight="1" thickBot="1">
      <c r="A120" s="17">
        <v>48</v>
      </c>
      <c r="B120" s="67"/>
      <c r="C120" s="68"/>
      <c r="D120" s="68"/>
      <c r="E120" s="68" t="s">
        <v>527</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623</v>
      </c>
      <c r="AH120" s="611">
        <v>34</v>
      </c>
      <c r="AI120" s="612">
        <v>50</v>
      </c>
      <c r="AJ120" s="613">
        <v>0.5</v>
      </c>
      <c r="AK120" s="612" t="str">
        <f t="shared" si="12"/>
        <v/>
      </c>
      <c r="AL120" s="612" t="str">
        <f t="shared" si="13"/>
        <v/>
      </c>
      <c r="AM120" s="612"/>
      <c r="AN120" s="612"/>
      <c r="AO120" s="612"/>
      <c r="AP120" s="612"/>
      <c r="AQ120" s="614"/>
    </row>
    <row r="121" spans="1:43" ht="14.1" customHeight="1">
      <c r="A121" s="17">
        <v>49</v>
      </c>
      <c r="B121" s="67"/>
      <c r="C121" s="68"/>
      <c r="D121" s="68"/>
      <c r="E121" s="68" t="s">
        <v>528</v>
      </c>
      <c r="F121" s="68"/>
      <c r="G121" s="68"/>
      <c r="H121" s="68"/>
      <c r="I121" s="68"/>
      <c r="J121" s="68"/>
      <c r="K121" s="68"/>
      <c r="L121" s="148" t="str">
        <f t="shared" si="15"/>
        <v>TBD</v>
      </c>
      <c r="M121" s="104" t="str">
        <f t="shared" si="16"/>
        <v/>
      </c>
      <c r="O121" s="83" t="s">
        <v>64</v>
      </c>
      <c r="P121" s="890" t="s">
        <v>65</v>
      </c>
      <c r="Q121" s="891"/>
      <c r="R121" s="892"/>
      <c r="S121" s="890" t="s">
        <v>533</v>
      </c>
      <c r="T121" s="891"/>
      <c r="U121" s="892"/>
      <c r="V121" s="890" t="s">
        <v>67</v>
      </c>
      <c r="W121" s="891"/>
      <c r="X121" s="896"/>
      <c r="Y121" s="32"/>
      <c r="AA121" s="35" t="s">
        <v>625</v>
      </c>
      <c r="AB121" s="65"/>
      <c r="AD121" s="66" t="str">
        <f>IF(S274="","",S274)</f>
        <v/>
      </c>
      <c r="AH121" s="611">
        <v>34</v>
      </c>
      <c r="AI121" s="612">
        <v>50</v>
      </c>
      <c r="AJ121" s="613">
        <v>0.6</v>
      </c>
      <c r="AK121" s="612" t="str">
        <f t="shared" si="12"/>
        <v/>
      </c>
      <c r="AL121" s="612" t="str">
        <f t="shared" si="13"/>
        <v/>
      </c>
      <c r="AM121" s="612"/>
      <c r="AN121" s="612"/>
      <c r="AO121" s="612"/>
      <c r="AP121" s="612"/>
      <c r="AQ121" s="614"/>
    </row>
    <row r="122" spans="1:43" ht="14.1" customHeight="1">
      <c r="A122" s="17">
        <v>50</v>
      </c>
      <c r="B122" s="67"/>
      <c r="C122" s="68"/>
      <c r="D122" s="68"/>
      <c r="E122" s="68" t="s">
        <v>529</v>
      </c>
      <c r="F122" s="68"/>
      <c r="G122" s="68"/>
      <c r="H122" s="68"/>
      <c r="I122" s="68"/>
      <c r="J122" s="68"/>
      <c r="K122" s="68"/>
      <c r="L122" s="148" t="str">
        <f t="shared" si="15"/>
        <v>TBD</v>
      </c>
      <c r="M122" s="104" t="str">
        <f t="shared" si="16"/>
        <v/>
      </c>
      <c r="O122" s="84" t="s">
        <v>68</v>
      </c>
      <c r="P122" s="893"/>
      <c r="Q122" s="894"/>
      <c r="R122" s="895"/>
      <c r="S122" s="893"/>
      <c r="T122" s="894"/>
      <c r="U122" s="895"/>
      <c r="V122" s="893"/>
      <c r="W122" s="894"/>
      <c r="X122" s="897"/>
      <c r="Y122" s="32"/>
      <c r="AA122" s="35" t="s">
        <v>626</v>
      </c>
      <c r="AB122" s="65"/>
      <c r="AD122" s="66" t="str">
        <f>IF(S275="","",S275)</f>
        <v/>
      </c>
      <c r="AH122" s="611">
        <v>34</v>
      </c>
      <c r="AI122" s="612">
        <v>50</v>
      </c>
      <c r="AJ122" s="613">
        <v>0.6</v>
      </c>
      <c r="AK122" s="612" t="str">
        <f t="shared" si="12"/>
        <v/>
      </c>
      <c r="AL122" s="612" t="str">
        <f t="shared" si="13"/>
        <v/>
      </c>
      <c r="AM122" s="612"/>
      <c r="AN122" s="612"/>
      <c r="AO122" s="612"/>
      <c r="AP122" s="612"/>
      <c r="AQ122" s="614"/>
    </row>
    <row r="123" spans="1:43" ht="14.1" customHeight="1" thickBot="1">
      <c r="A123" s="17">
        <v>51</v>
      </c>
      <c r="B123" s="67"/>
      <c r="C123" s="68"/>
      <c r="D123" s="68"/>
      <c r="E123" s="68" t="s">
        <v>530</v>
      </c>
      <c r="F123" s="68"/>
      <c r="G123" s="68"/>
      <c r="H123" s="68"/>
      <c r="I123" s="68"/>
      <c r="J123" s="68"/>
      <c r="K123" s="68"/>
      <c r="L123" s="148" t="str">
        <f t="shared" si="15"/>
        <v>TBD</v>
      </c>
      <c r="M123" s="104" t="str">
        <f t="shared" si="16"/>
        <v/>
      </c>
      <c r="O123" s="84" t="s">
        <v>70</v>
      </c>
      <c r="P123" s="85" t="s">
        <v>71</v>
      </c>
      <c r="Q123" s="86" t="s">
        <v>25</v>
      </c>
      <c r="R123" s="87" t="s">
        <v>72</v>
      </c>
      <c r="S123" s="85" t="s">
        <v>71</v>
      </c>
      <c r="T123" s="86" t="s">
        <v>25</v>
      </c>
      <c r="U123" s="87" t="s">
        <v>72</v>
      </c>
      <c r="V123" s="85" t="s">
        <v>71</v>
      </c>
      <c r="W123" s="86" t="s">
        <v>25</v>
      </c>
      <c r="X123" s="87" t="s">
        <v>72</v>
      </c>
      <c r="Y123" s="32"/>
      <c r="AA123" s="35" t="s">
        <v>627</v>
      </c>
      <c r="AB123" s="65"/>
      <c r="AD123" s="66" t="str">
        <f>IF(S276="","",S276)</f>
        <v/>
      </c>
      <c r="AH123" s="611">
        <v>34</v>
      </c>
      <c r="AI123" s="612">
        <v>50</v>
      </c>
      <c r="AJ123" s="613">
        <v>0.7</v>
      </c>
      <c r="AK123" s="612" t="str">
        <f t="shared" si="12"/>
        <v/>
      </c>
      <c r="AL123" s="612" t="str">
        <f t="shared" si="13"/>
        <v/>
      </c>
      <c r="AM123" s="612"/>
      <c r="AN123" s="612"/>
      <c r="AO123" s="612"/>
      <c r="AP123" s="612"/>
      <c r="AQ123" s="614"/>
    </row>
    <row r="124" spans="1:43" ht="14.1" customHeight="1" thickTop="1">
      <c r="A124" s="17">
        <v>52</v>
      </c>
      <c r="B124" s="67"/>
      <c r="C124" s="68"/>
      <c r="D124" s="68"/>
      <c r="E124" s="68" t="s">
        <v>531</v>
      </c>
      <c r="F124" s="68"/>
      <c r="G124" s="68"/>
      <c r="H124" s="68"/>
      <c r="I124" s="68"/>
      <c r="J124" s="68"/>
      <c r="K124" s="68"/>
      <c r="L124" s="148" t="str">
        <f t="shared" si="15"/>
        <v>TBD</v>
      </c>
      <c r="M124" s="104" t="str">
        <f t="shared" si="16"/>
        <v/>
      </c>
      <c r="O124" s="88" t="s">
        <v>74</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628</v>
      </c>
      <c r="AB124" s="65"/>
      <c r="AD124" s="66" t="str">
        <f>IF(P313="","",P313)</f>
        <v/>
      </c>
      <c r="AH124" s="611">
        <v>34</v>
      </c>
      <c r="AI124" s="612">
        <v>50</v>
      </c>
      <c r="AJ124" s="613">
        <v>0.7</v>
      </c>
      <c r="AK124" s="612" t="str">
        <f t="shared" si="12"/>
        <v/>
      </c>
      <c r="AL124" s="612" t="str">
        <f t="shared" si="13"/>
        <v/>
      </c>
      <c r="AM124" s="612"/>
      <c r="AN124" s="612"/>
      <c r="AO124" s="612"/>
      <c r="AP124" s="612"/>
      <c r="AQ124" s="614"/>
    </row>
    <row r="125" spans="1:43" ht="14.1" customHeight="1">
      <c r="A125" s="17">
        <v>53</v>
      </c>
      <c r="B125" s="67"/>
      <c r="C125" s="68"/>
      <c r="D125" s="68"/>
      <c r="E125" s="68" t="s">
        <v>532</v>
      </c>
      <c r="F125" s="68"/>
      <c r="G125" s="68"/>
      <c r="H125" s="68"/>
      <c r="I125" s="68"/>
      <c r="J125" s="68"/>
      <c r="K125" s="68"/>
      <c r="L125" s="148" t="str">
        <f t="shared" si="15"/>
        <v>TBD</v>
      </c>
      <c r="M125" s="104" t="str">
        <f t="shared" si="16"/>
        <v/>
      </c>
      <c r="O125" s="93" t="s">
        <v>77</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629</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80</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630</v>
      </c>
      <c r="AB126" s="65"/>
      <c r="AD126" s="66" t="str">
        <f>IF(P314="","",P314)</f>
        <v/>
      </c>
      <c r="AH126" s="611">
        <v>38</v>
      </c>
      <c r="AI126" s="612">
        <v>50</v>
      </c>
      <c r="AJ126" s="613">
        <v>0</v>
      </c>
      <c r="AK126" s="612" t="str">
        <f t="shared" si="12"/>
        <v/>
      </c>
      <c r="AL126" s="612" t="str">
        <f t="shared" si="13"/>
        <v/>
      </c>
      <c r="AM126" s="612"/>
      <c r="AN126" s="612"/>
      <c r="AO126" s="612"/>
      <c r="AP126" s="612"/>
      <c r="AQ126" s="614"/>
    </row>
    <row r="127" spans="1:43" ht="14.1" customHeight="1" thickBot="1">
      <c r="A127" s="17">
        <v>55</v>
      </c>
      <c r="B127" s="67"/>
      <c r="C127" s="68"/>
      <c r="D127" s="68"/>
      <c r="E127" s="333"/>
      <c r="F127" s="68"/>
      <c r="G127" s="68"/>
      <c r="H127" s="491" t="s">
        <v>546</v>
      </c>
      <c r="I127" s="68"/>
      <c r="J127" s="68"/>
      <c r="K127" s="68"/>
      <c r="L127" s="68"/>
      <c r="M127" s="69"/>
      <c r="O127" s="97" t="s">
        <v>83</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631</v>
      </c>
      <c r="AB127" s="65"/>
      <c r="AD127" s="66" t="str">
        <f>IF(Q314="","",Q314)</f>
        <v/>
      </c>
      <c r="AH127" s="611">
        <v>38</v>
      </c>
      <c r="AI127" s="612">
        <v>50</v>
      </c>
      <c r="AJ127" s="613">
        <v>0.6</v>
      </c>
      <c r="AK127" s="612" t="str">
        <f t="shared" si="12"/>
        <v/>
      </c>
      <c r="AL127" s="612" t="str">
        <f t="shared" si="13"/>
        <v/>
      </c>
      <c r="AM127" s="612"/>
      <c r="AN127" s="612"/>
      <c r="AO127" s="612"/>
      <c r="AP127" s="612"/>
      <c r="AQ127" s="614"/>
    </row>
    <row r="128" spans="1:43" ht="14.1" customHeight="1" thickBot="1">
      <c r="A128" s="17">
        <v>56</v>
      </c>
      <c r="B128" s="67"/>
      <c r="C128" s="68"/>
      <c r="D128" s="68"/>
      <c r="E128" s="68" t="s">
        <v>547</v>
      </c>
      <c r="F128" s="68"/>
      <c r="G128" s="68"/>
      <c r="H128" s="68"/>
      <c r="I128" s="68"/>
      <c r="J128" s="68"/>
      <c r="K128" s="68"/>
      <c r="L128" s="148" t="str">
        <f>IF(O112="","TBD",IF(O112=1,"YES",IF(O112=3,"NA","")))</f>
        <v>TBD</v>
      </c>
      <c r="M128" s="104" t="str">
        <f>IF(O112=2,"NO","")</f>
        <v/>
      </c>
      <c r="O128" s="30"/>
      <c r="Y128" s="32"/>
      <c r="AA128" s="35" t="s">
        <v>632</v>
      </c>
      <c r="AB128" s="65"/>
      <c r="AD128" s="66" t="str">
        <f>IF(P315="","",P315)</f>
        <v/>
      </c>
      <c r="AH128" s="611">
        <v>38</v>
      </c>
      <c r="AI128" s="612">
        <v>50</v>
      </c>
      <c r="AJ128" s="613">
        <v>0.6</v>
      </c>
      <c r="AK128" s="612" t="str">
        <f t="shared" si="12"/>
        <v/>
      </c>
      <c r="AL128" s="612" t="str">
        <f t="shared" si="13"/>
        <v/>
      </c>
      <c r="AM128" s="612"/>
      <c r="AN128" s="612"/>
      <c r="AO128" s="612"/>
      <c r="AP128" s="612"/>
      <c r="AQ128" s="614"/>
    </row>
    <row r="129" spans="1:43" ht="14.1" customHeight="1">
      <c r="A129" s="17">
        <v>57</v>
      </c>
      <c r="B129" s="67"/>
      <c r="C129" s="68"/>
      <c r="D129" s="68"/>
      <c r="E129" s="68" t="s">
        <v>548</v>
      </c>
      <c r="F129" s="68"/>
      <c r="G129" s="68"/>
      <c r="H129" s="68"/>
      <c r="I129" s="68"/>
      <c r="J129" s="68"/>
      <c r="K129" s="68"/>
      <c r="L129" s="148" t="str">
        <f>IF(O113="","TBD",IF(O113=1,"YES",IF(O113=3,"NA","")))</f>
        <v>TBD</v>
      </c>
      <c r="M129" s="104" t="str">
        <f>IF(O113=2,"NO","")</f>
        <v/>
      </c>
      <c r="O129" s="83" t="s">
        <v>64</v>
      </c>
      <c r="P129" s="890" t="s">
        <v>65</v>
      </c>
      <c r="Q129" s="891"/>
      <c r="R129" s="892"/>
      <c r="S129" s="890" t="s">
        <v>533</v>
      </c>
      <c r="T129" s="891"/>
      <c r="U129" s="892"/>
      <c r="V129" s="898" t="s">
        <v>67</v>
      </c>
      <c r="W129" s="899"/>
      <c r="X129" s="900"/>
      <c r="Y129" s="32"/>
      <c r="AA129" s="35" t="s">
        <v>633</v>
      </c>
      <c r="AB129" s="65"/>
      <c r="AD129" s="66" t="str">
        <f>IF(Q315="","",Q315)</f>
        <v/>
      </c>
      <c r="AH129" s="611">
        <v>38</v>
      </c>
      <c r="AI129" s="612">
        <v>50</v>
      </c>
      <c r="AJ129" s="613">
        <v>0.7</v>
      </c>
      <c r="AK129" s="612" t="str">
        <f t="shared" si="12"/>
        <v/>
      </c>
      <c r="AL129" s="612" t="str">
        <f t="shared" si="13"/>
        <v/>
      </c>
      <c r="AM129" s="612"/>
      <c r="AN129" s="612"/>
      <c r="AO129" s="612"/>
      <c r="AP129" s="612"/>
      <c r="AQ129" s="614"/>
    </row>
    <row r="130" spans="1:43" ht="14.1" customHeight="1">
      <c r="A130" s="17">
        <v>58</v>
      </c>
      <c r="B130" s="67"/>
      <c r="C130" s="68"/>
      <c r="D130" s="68"/>
      <c r="E130" s="68" t="s">
        <v>549</v>
      </c>
      <c r="F130" s="68"/>
      <c r="G130" s="68"/>
      <c r="H130" s="68"/>
      <c r="I130" s="68"/>
      <c r="J130" s="68"/>
      <c r="K130" s="68"/>
      <c r="L130" s="148" t="str">
        <f>IF(O114="","TBD",IF(O114=1,"YES",IF(O114=3,"NA","")))</f>
        <v>TBD</v>
      </c>
      <c r="M130" s="104" t="str">
        <f>IF(O114=2,"NO","")</f>
        <v/>
      </c>
      <c r="O130" s="84" t="s">
        <v>68</v>
      </c>
      <c r="P130" s="893"/>
      <c r="Q130" s="894"/>
      <c r="R130" s="895"/>
      <c r="S130" s="893"/>
      <c r="T130" s="894"/>
      <c r="U130" s="895"/>
      <c r="V130" s="901"/>
      <c r="W130" s="877"/>
      <c r="X130" s="902"/>
      <c r="Y130" s="32"/>
      <c r="AA130" s="21" t="s">
        <v>634</v>
      </c>
      <c r="AB130" s="65"/>
      <c r="AD130" s="66" t="str">
        <f>IF(Q349="","",Q349)</f>
        <v/>
      </c>
      <c r="AH130" s="611">
        <v>38</v>
      </c>
      <c r="AI130" s="612">
        <v>50</v>
      </c>
      <c r="AJ130" s="613">
        <v>0.7</v>
      </c>
      <c r="AK130" s="612" t="str">
        <f t="shared" si="12"/>
        <v/>
      </c>
      <c r="AL130" s="612" t="str">
        <f t="shared" si="13"/>
        <v/>
      </c>
      <c r="AM130" s="612"/>
      <c r="AN130" s="612"/>
      <c r="AO130" s="612"/>
      <c r="AP130" s="612"/>
      <c r="AQ130" s="614"/>
    </row>
    <row r="131" spans="1:43" ht="14.1" customHeight="1" thickBot="1">
      <c r="A131" s="17">
        <v>59</v>
      </c>
      <c r="B131" s="67"/>
      <c r="C131" s="68"/>
      <c r="D131" s="68"/>
      <c r="E131" s="68" t="s">
        <v>550</v>
      </c>
      <c r="F131" s="68"/>
      <c r="G131" s="68"/>
      <c r="H131" s="68"/>
      <c r="I131" s="68"/>
      <c r="J131" s="68"/>
      <c r="K131" s="68"/>
      <c r="L131" s="148" t="str">
        <f>IF(O115="","TBD",IF(O115=1,"YES",IF(O115=3,"NA","")))</f>
        <v>TBD</v>
      </c>
      <c r="M131" s="104" t="str">
        <f>IF(O115=2,"NO","")</f>
        <v/>
      </c>
      <c r="O131" s="84" t="s">
        <v>70</v>
      </c>
      <c r="P131" s="85" t="s">
        <v>71</v>
      </c>
      <c r="Q131" s="86" t="s">
        <v>25</v>
      </c>
      <c r="R131" s="87" t="s">
        <v>72</v>
      </c>
      <c r="S131" s="85" t="s">
        <v>71</v>
      </c>
      <c r="T131" s="86" t="s">
        <v>25</v>
      </c>
      <c r="U131" s="87" t="s">
        <v>72</v>
      </c>
      <c r="V131" s="85" t="s">
        <v>71</v>
      </c>
      <c r="W131" s="86" t="s">
        <v>25</v>
      </c>
      <c r="X131" s="87" t="s">
        <v>72</v>
      </c>
      <c r="Y131" s="32"/>
      <c r="AA131" s="21" t="s">
        <v>635</v>
      </c>
      <c r="AB131" s="65"/>
      <c r="AD131" s="66" t="str">
        <f>IF(Q350="","",Q350)</f>
        <v/>
      </c>
      <c r="AH131" s="611">
        <v>38</v>
      </c>
      <c r="AI131" s="612">
        <v>50</v>
      </c>
      <c r="AJ131" s="613">
        <v>0.8</v>
      </c>
      <c r="AK131" s="612" t="str">
        <f t="shared" si="12"/>
        <v/>
      </c>
      <c r="AL131" s="612" t="str">
        <f t="shared" si="13"/>
        <v/>
      </c>
      <c r="AM131" s="612"/>
      <c r="AN131" s="612"/>
      <c r="AO131" s="612"/>
      <c r="AP131" s="612"/>
      <c r="AQ131" s="614"/>
    </row>
    <row r="132" spans="1:43" ht="14.1" customHeight="1" thickTop="1" thickBot="1">
      <c r="A132" s="17">
        <v>60</v>
      </c>
      <c r="B132" s="67"/>
      <c r="C132" s="68"/>
      <c r="D132" s="68"/>
      <c r="E132" s="68" t="s">
        <v>551</v>
      </c>
      <c r="F132" s="68"/>
      <c r="G132" s="68"/>
      <c r="H132" s="68"/>
      <c r="I132" s="68"/>
      <c r="J132" s="68"/>
      <c r="K132" s="68"/>
      <c r="L132" s="148" t="str">
        <f>IF(O116="","TBD",IF(O116=1,"YES",IF(O116=3,"NA","")))</f>
        <v>TBD</v>
      </c>
      <c r="M132" s="104" t="str">
        <f>IF(O116=2,"NO","")</f>
        <v/>
      </c>
      <c r="O132" s="88" t="s">
        <v>74</v>
      </c>
      <c r="P132" s="127"/>
      <c r="Q132" s="128"/>
      <c r="R132" s="129"/>
      <c r="S132" s="127"/>
      <c r="T132" s="128"/>
      <c r="U132" s="129"/>
      <c r="V132" s="127"/>
      <c r="W132" s="128"/>
      <c r="X132" s="129"/>
      <c r="Y132" s="32"/>
      <c r="AA132" s="21" t="s">
        <v>636</v>
      </c>
      <c r="AB132" s="65"/>
      <c r="AD132" s="66" t="str">
        <f>IF(T349="","",T349)</f>
        <v/>
      </c>
      <c r="AH132" s="615">
        <v>38</v>
      </c>
      <c r="AI132" s="616">
        <v>50</v>
      </c>
      <c r="AJ132" s="617">
        <v>0.8</v>
      </c>
      <c r="AK132" s="616" t="str">
        <f t="shared" si="12"/>
        <v/>
      </c>
      <c r="AL132" s="616" t="str">
        <f t="shared" si="13"/>
        <v/>
      </c>
      <c r="AM132" s="616"/>
      <c r="AN132" s="616"/>
      <c r="AO132" s="616"/>
      <c r="AP132" s="616"/>
      <c r="AQ132" s="618"/>
    </row>
    <row r="133" spans="1:43" ht="14.1" customHeight="1">
      <c r="A133" s="17">
        <v>61</v>
      </c>
      <c r="B133" s="67"/>
      <c r="C133" s="68"/>
      <c r="D133" s="68"/>
      <c r="E133" s="68"/>
      <c r="F133" s="68"/>
      <c r="G133" s="68"/>
      <c r="H133" s="68"/>
      <c r="I133" s="68"/>
      <c r="J133" s="68"/>
      <c r="K133" s="68"/>
      <c r="L133" s="68"/>
      <c r="M133" s="69"/>
      <c r="O133" s="93" t="s">
        <v>77</v>
      </c>
      <c r="P133" s="130"/>
      <c r="Q133" s="131"/>
      <c r="R133" s="132"/>
      <c r="S133" s="130"/>
      <c r="T133" s="131"/>
      <c r="U133" s="132"/>
      <c r="V133" s="130"/>
      <c r="W133" s="131"/>
      <c r="X133" s="132"/>
      <c r="Y133" s="32"/>
      <c r="AA133" s="21" t="s">
        <v>637</v>
      </c>
      <c r="AB133" s="65"/>
      <c r="AD133" s="66" t="str">
        <f>IF(T350="","",T350)</f>
        <v/>
      </c>
    </row>
    <row r="134" spans="1:43" ht="14.1" customHeight="1">
      <c r="A134" s="17">
        <v>62</v>
      </c>
      <c r="B134" s="67"/>
      <c r="C134" s="68"/>
      <c r="D134" s="68"/>
      <c r="E134" s="68"/>
      <c r="F134" s="68"/>
      <c r="G134" s="68"/>
      <c r="H134" s="491" t="s">
        <v>641</v>
      </c>
      <c r="I134" s="68"/>
      <c r="J134" s="68"/>
      <c r="K134" s="68"/>
      <c r="L134" s="68"/>
      <c r="M134" s="69"/>
      <c r="O134" s="93" t="s">
        <v>80</v>
      </c>
      <c r="P134" s="130"/>
      <c r="Q134" s="131"/>
      <c r="R134" s="132"/>
      <c r="S134" s="130"/>
      <c r="T134" s="131"/>
      <c r="U134" s="132"/>
      <c r="V134" s="130"/>
      <c r="W134" s="131"/>
      <c r="X134" s="132"/>
      <c r="Y134" s="32"/>
      <c r="AA134" s="21" t="s">
        <v>638</v>
      </c>
      <c r="AB134" s="65"/>
      <c r="AD134" s="66" t="str">
        <f>IF(W349="","",W349)</f>
        <v/>
      </c>
    </row>
    <row r="135" spans="1:43" ht="14.1" customHeight="1" thickBot="1">
      <c r="A135" s="17">
        <v>63</v>
      </c>
      <c r="B135" s="67"/>
      <c r="C135" s="68"/>
      <c r="D135" s="68"/>
      <c r="E135" s="68" t="s">
        <v>657</v>
      </c>
      <c r="F135" s="68"/>
      <c r="G135" s="68"/>
      <c r="H135" s="68"/>
      <c r="I135" s="68"/>
      <c r="J135" s="68"/>
      <c r="K135" s="68"/>
      <c r="L135" s="148" t="str">
        <f>IF(O34=2,"NA",IF(V274="","TBD",IF(AND(V274="Pass",V275="Pass",V276="Pass"),"YES","")))</f>
        <v>TBD</v>
      </c>
      <c r="M135" s="104" t="str">
        <f>IF(OR(V274="Fail",V275="Fail",V276="Fail"),"NO","")</f>
        <v/>
      </c>
      <c r="O135" s="97" t="s">
        <v>83</v>
      </c>
      <c r="P135" s="133"/>
      <c r="Q135" s="134"/>
      <c r="R135" s="135"/>
      <c r="S135" s="133"/>
      <c r="T135" s="134"/>
      <c r="U135" s="135"/>
      <c r="V135" s="133"/>
      <c r="W135" s="134"/>
      <c r="X135" s="135"/>
      <c r="Y135" s="42"/>
      <c r="AA135" s="21" t="s">
        <v>639</v>
      </c>
      <c r="AB135" s="65"/>
      <c r="AD135" s="66" t="str">
        <f>IF(W350="","",W350)</f>
        <v/>
      </c>
    </row>
    <row r="136" spans="1:43" ht="14.1" customHeight="1">
      <c r="A136" s="17">
        <v>64</v>
      </c>
      <c r="B136" s="67"/>
      <c r="C136" s="68"/>
      <c r="D136" s="68"/>
      <c r="E136" s="21" t="s">
        <v>658</v>
      </c>
      <c r="L136" s="148" t="str">
        <f>IF(O34=2,"NA",IF(V304="","TBD",IF(V304="Pass","YES","")))</f>
        <v>TBD</v>
      </c>
      <c r="M136" s="104" t="str">
        <f>IF(V304="Fail","NO","")</f>
        <v/>
      </c>
      <c r="O136" s="4"/>
      <c r="P136" s="4"/>
      <c r="Q136" s="4"/>
      <c r="R136" s="4"/>
      <c r="S136" s="4"/>
      <c r="T136" s="4"/>
      <c r="U136" s="4"/>
      <c r="V136" s="4"/>
      <c r="W136" s="4"/>
      <c r="X136" s="4"/>
      <c r="AA136" s="35" t="s">
        <v>616</v>
      </c>
    </row>
    <row r="137" spans="1:43" ht="14.1" customHeight="1" thickBot="1">
      <c r="A137" s="17">
        <v>65</v>
      </c>
      <c r="B137" s="67"/>
      <c r="C137" s="68"/>
      <c r="D137" s="68"/>
      <c r="E137" s="68" t="s">
        <v>642</v>
      </c>
      <c r="F137" s="68"/>
      <c r="G137" s="68"/>
      <c r="H137" s="68"/>
      <c r="I137" s="68"/>
      <c r="J137" s="68"/>
      <c r="K137" s="68"/>
      <c r="L137" s="148" t="str">
        <f>IF(O34=2,"NA",IF(R313="","TBD",IF(AND(R313="Pass",R314="Pass",R315="Pass"),"YES","")))</f>
        <v>TBD</v>
      </c>
      <c r="M137" s="104" t="str">
        <f>IF(OR(R313="Fail",R314="Fail",R315="Fail"),"NO","")</f>
        <v/>
      </c>
      <c r="T137" s="259" t="s">
        <v>73</v>
      </c>
      <c r="AA137" s="35" t="s">
        <v>187</v>
      </c>
      <c r="AB137" s="65"/>
      <c r="AD137" s="66" t="str">
        <f>IF(P357="","",P357)</f>
        <v/>
      </c>
    </row>
    <row r="138" spans="1:43" ht="14.1" customHeight="1">
      <c r="A138" s="17">
        <v>66</v>
      </c>
      <c r="B138" s="67"/>
      <c r="C138" s="68"/>
      <c r="D138" s="68"/>
      <c r="E138" s="68" t="s">
        <v>643</v>
      </c>
      <c r="F138" s="68"/>
      <c r="G138" s="68"/>
      <c r="H138" s="68"/>
      <c r="I138" s="68"/>
      <c r="J138" s="68"/>
      <c r="K138" s="68"/>
      <c r="L138" s="148" t="str">
        <f>IF(O34=2,"NA",IF(G414="","TBD",IF(AND(G414="Pass",G415="Pass",G416="Pass"),"YES","")))</f>
        <v>TBD</v>
      </c>
      <c r="M138" s="104" t="str">
        <f>IF(OR(G414="Fail",G415="Fail",G416="Fail"),"NO","")</f>
        <v/>
      </c>
      <c r="O138" s="136" t="s">
        <v>200</v>
      </c>
      <c r="P138" s="23"/>
      <c r="Q138" s="23"/>
      <c r="R138" s="23"/>
      <c r="S138" s="23"/>
      <c r="T138" s="23"/>
      <c r="U138" s="23"/>
      <c r="V138" s="23"/>
      <c r="W138" s="23"/>
      <c r="X138" s="23"/>
      <c r="Y138" s="24"/>
      <c r="AA138" s="35" t="s">
        <v>189</v>
      </c>
      <c r="AB138" s="65"/>
      <c r="AD138" s="66" t="str">
        <f>IF(P358="","",P358)</f>
        <v/>
      </c>
    </row>
    <row r="139" spans="1:43" ht="14.1" customHeight="1">
      <c r="A139" s="17">
        <v>67</v>
      </c>
      <c r="B139" s="67"/>
      <c r="C139" s="68"/>
      <c r="D139" s="68"/>
      <c r="E139" s="68" t="s">
        <v>644</v>
      </c>
      <c r="F139" s="68"/>
      <c r="G139" s="68"/>
      <c r="H139" s="68"/>
      <c r="I139" s="68"/>
      <c r="J139" s="68"/>
      <c r="K139" s="68"/>
      <c r="L139" s="148" t="str">
        <f>IF(O362="","TBD",IF(O362=1,"YES",IF(O362=3,"NA","")))</f>
        <v>TBD</v>
      </c>
      <c r="M139" s="104" t="str">
        <f>IF(O362=2,"NO","")</f>
        <v/>
      </c>
      <c r="O139" s="30"/>
      <c r="P139" s="4"/>
      <c r="Q139" s="35" t="s">
        <v>201</v>
      </c>
      <c r="R139" s="137"/>
      <c r="S139" s="4"/>
      <c r="T139" s="4"/>
      <c r="Y139" s="32"/>
      <c r="AA139" s="35" t="s">
        <v>191</v>
      </c>
      <c r="AB139" s="65"/>
      <c r="AD139" s="66" t="str">
        <f>IF(P359="","",P359)</f>
        <v/>
      </c>
    </row>
    <row r="140" spans="1:43" ht="14.1" customHeight="1">
      <c r="A140" s="17">
        <v>68</v>
      </c>
      <c r="B140" s="67"/>
      <c r="C140" s="68"/>
      <c r="D140" s="68"/>
      <c r="E140" s="68" t="s">
        <v>614</v>
      </c>
      <c r="F140" s="68"/>
      <c r="G140" s="68"/>
      <c r="H140" s="68"/>
      <c r="I140" s="68"/>
      <c r="J140" s="68"/>
      <c r="K140" s="68"/>
      <c r="L140" s="148" t="str">
        <f>IF(O363="","TBD",IF(O363=1,"YES",IF(O363=3,"NA","")))</f>
        <v>TBD</v>
      </c>
      <c r="M140" s="104" t="str">
        <f>IF(O363=2,"NO","")</f>
        <v/>
      </c>
      <c r="O140" s="30"/>
      <c r="P140" s="4"/>
      <c r="Q140" s="35" t="s">
        <v>202</v>
      </c>
      <c r="R140" s="137"/>
      <c r="S140" s="4"/>
      <c r="T140" s="4"/>
      <c r="Y140" s="32"/>
      <c r="AA140" s="35" t="s">
        <v>617</v>
      </c>
    </row>
    <row r="141" spans="1:43" ht="14.1" customHeight="1">
      <c r="A141" s="17">
        <v>69</v>
      </c>
      <c r="B141" s="67"/>
      <c r="C141" s="68"/>
      <c r="D141" s="68"/>
      <c r="E141" s="68" t="s">
        <v>622</v>
      </c>
      <c r="F141" s="68"/>
      <c r="G141" s="68"/>
      <c r="H141" s="68"/>
      <c r="I141" s="68"/>
      <c r="J141" s="68"/>
      <c r="K141" s="68"/>
      <c r="L141" s="148" t="str">
        <f>IF(O364="","TBD",IF(O364=1,"YES",IF(O364=3,"NA","")))</f>
        <v>TBD</v>
      </c>
      <c r="M141" s="104" t="str">
        <f>IF(O364=2,"NO","")</f>
        <v/>
      </c>
      <c r="O141" s="30"/>
      <c r="P141" s="4"/>
      <c r="Q141" s="35" t="s">
        <v>203</v>
      </c>
      <c r="R141" s="137"/>
      <c r="S141" s="4"/>
      <c r="T141" s="4"/>
      <c r="Y141" s="32"/>
      <c r="AA141" s="35" t="s">
        <v>187</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189</v>
      </c>
      <c r="AB142" s="65"/>
      <c r="AD142" s="66" t="str">
        <f>IF(Q358="","",Q358)</f>
        <v/>
      </c>
    </row>
    <row r="143" spans="1:43" ht="14.1" customHeight="1" thickTop="1">
      <c r="A143" s="17">
        <v>71</v>
      </c>
      <c r="C143" s="109" t="s">
        <v>11</v>
      </c>
      <c r="D143" s="375" t="str">
        <f>IF($P$7="","",$P$7)</f>
        <v/>
      </c>
      <c r="E143" s="27"/>
      <c r="F143" s="27"/>
      <c r="G143" s="27"/>
      <c r="H143" s="27"/>
      <c r="I143" s="27"/>
      <c r="J143" s="27"/>
      <c r="K143" s="27"/>
      <c r="L143" s="109" t="s">
        <v>12</v>
      </c>
      <c r="M143" s="376" t="str">
        <f>IF($X$7="","",$X$7)</f>
        <v>Eugene Mah</v>
      </c>
      <c r="O143" s="30"/>
      <c r="P143" s="113" t="s">
        <v>204</v>
      </c>
      <c r="Q143" s="138" t="s">
        <v>205</v>
      </c>
      <c r="Y143" s="32"/>
      <c r="AA143" s="35" t="s">
        <v>191</v>
      </c>
      <c r="AB143" s="65"/>
      <c r="AD143" s="66" t="str">
        <f>IF(Q359="","",Q359)</f>
        <v/>
      </c>
    </row>
    <row r="144" spans="1:43" ht="14.1" customHeight="1">
      <c r="A144" s="17">
        <v>72</v>
      </c>
      <c r="C144" s="109" t="s">
        <v>121</v>
      </c>
      <c r="D144" s="376" t="str">
        <f>IF($R$14="","",$R$14)</f>
        <v/>
      </c>
      <c r="E144" s="27"/>
      <c r="F144" s="27"/>
      <c r="G144" s="27"/>
      <c r="H144" s="27"/>
      <c r="I144" s="27"/>
      <c r="J144" s="27"/>
      <c r="K144" s="27"/>
      <c r="L144" s="109" t="s">
        <v>37</v>
      </c>
      <c r="M144" s="376" t="str">
        <f>IF($R$13="","",$R$13)</f>
        <v/>
      </c>
      <c r="O144" s="30"/>
      <c r="Y144" s="32"/>
      <c r="AA144" s="35" t="s">
        <v>618</v>
      </c>
    </row>
    <row r="145" spans="1:30" ht="14.1" customHeight="1">
      <c r="A145" s="17">
        <v>1</v>
      </c>
      <c r="M145" s="112" t="str">
        <f>$H$2</f>
        <v>Medical University of South Carolina</v>
      </c>
      <c r="O145" s="139" t="s">
        <v>206</v>
      </c>
      <c r="Y145" s="32"/>
      <c r="AA145" s="35" t="s">
        <v>187</v>
      </c>
      <c r="AB145" s="65"/>
      <c r="AD145" s="66" t="str">
        <f>IF(R357="","",R357)</f>
        <v/>
      </c>
    </row>
    <row r="146" spans="1:30" ht="14.1" customHeight="1" thickBot="1">
      <c r="A146" s="17">
        <v>2</v>
      </c>
      <c r="H146" s="51" t="s">
        <v>73</v>
      </c>
      <c r="M146" s="113" t="str">
        <f>$H$5</f>
        <v>Mammography System Compliance Inspection</v>
      </c>
      <c r="O146" s="30"/>
      <c r="P146" s="21" t="s">
        <v>207</v>
      </c>
      <c r="Q146" s="585" t="s">
        <v>208</v>
      </c>
      <c r="R146" s="585" t="s">
        <v>209</v>
      </c>
      <c r="Y146" s="32"/>
      <c r="AA146" s="35" t="s">
        <v>189</v>
      </c>
      <c r="AB146" s="65"/>
      <c r="AD146" s="66" t="str">
        <f>IF(R358="","",R358)</f>
        <v/>
      </c>
    </row>
    <row r="147" spans="1:30" ht="14.1" customHeight="1" thickTop="1" thickBot="1">
      <c r="A147" s="17">
        <v>3</v>
      </c>
      <c r="B147" s="58"/>
      <c r="C147" s="60" t="s">
        <v>200</v>
      </c>
      <c r="D147" s="59"/>
      <c r="E147" s="59"/>
      <c r="F147" s="59"/>
      <c r="G147" s="59"/>
      <c r="H147" s="59"/>
      <c r="I147" s="59"/>
      <c r="J147" s="59"/>
      <c r="K147" s="59"/>
      <c r="L147" s="59"/>
      <c r="M147" s="61"/>
      <c r="O147" s="30"/>
      <c r="P147" s="585">
        <v>1</v>
      </c>
      <c r="Q147" s="137"/>
      <c r="R147" s="140" t="str">
        <f t="shared" ref="R147:R154" si="17">IF(Q147="","",ABS(Q147-P147))</f>
        <v/>
      </c>
      <c r="Y147" s="32"/>
      <c r="AA147" s="35" t="s">
        <v>191</v>
      </c>
      <c r="AB147" s="65"/>
      <c r="AD147" s="66" t="str">
        <f>IF(R359="","",R359)</f>
        <v/>
      </c>
    </row>
    <row r="148" spans="1:30" ht="14.1" customHeight="1" thickBot="1">
      <c r="A148" s="17">
        <v>4</v>
      </c>
      <c r="B148" s="67"/>
      <c r="C148" s="68"/>
      <c r="D148" s="68"/>
      <c r="E148" s="162" t="s">
        <v>201</v>
      </c>
      <c r="F148" s="335" t="str">
        <f>IF(R139="","",R139)</f>
        <v/>
      </c>
      <c r="G148" s="68"/>
      <c r="H148" s="162" t="s">
        <v>218</v>
      </c>
      <c r="I148" s="144" t="str">
        <f>IF(R142="","",R142)</f>
        <v/>
      </c>
      <c r="J148" s="68"/>
      <c r="K148" s="68"/>
      <c r="L148" s="68"/>
      <c r="M148" s="69"/>
      <c r="O148" s="30"/>
      <c r="P148" s="585">
        <v>2</v>
      </c>
      <c r="Q148" s="137"/>
      <c r="R148" s="140" t="str">
        <f t="shared" si="17"/>
        <v/>
      </c>
      <c r="Y148" s="32"/>
      <c r="AA148" s="35" t="s">
        <v>619</v>
      </c>
    </row>
    <row r="149" spans="1:30" ht="14.1" customHeight="1" thickBot="1">
      <c r="A149" s="17">
        <v>5</v>
      </c>
      <c r="B149" s="67"/>
      <c r="C149" s="68"/>
      <c r="D149" s="68"/>
      <c r="E149" s="162" t="s">
        <v>202</v>
      </c>
      <c r="F149" s="433" t="str">
        <f>IF(R140="","",R140)</f>
        <v/>
      </c>
      <c r="G149" s="584"/>
      <c r="H149" s="584"/>
      <c r="I149" s="68"/>
      <c r="J149" s="68"/>
      <c r="K149" s="68"/>
      <c r="L149" s="68"/>
      <c r="M149" s="69"/>
      <c r="O149" s="30"/>
      <c r="P149" s="585">
        <v>4</v>
      </c>
      <c r="Q149" s="137"/>
      <c r="R149" s="140" t="str">
        <f t="shared" si="17"/>
        <v/>
      </c>
      <c r="S149" s="35" t="s">
        <v>210</v>
      </c>
      <c r="T149" s="141" t="str">
        <f>IF(OR(Q149="",Q150="",Q151="",Q152=""),"",AVERAGE(Q149:Q152))</f>
        <v/>
      </c>
      <c r="Y149" s="32"/>
      <c r="AA149" s="35" t="s">
        <v>187</v>
      </c>
      <c r="AB149" s="65"/>
      <c r="AD149" s="66" t="str">
        <f>IF(S357="","",S357)</f>
        <v/>
      </c>
    </row>
    <row r="150" spans="1:30" ht="14.1" customHeight="1" thickBot="1">
      <c r="A150" s="17">
        <v>6</v>
      </c>
      <c r="B150" s="67"/>
      <c r="C150" s="68"/>
      <c r="D150" s="68"/>
      <c r="E150" s="162" t="s">
        <v>203</v>
      </c>
      <c r="F150" s="434" t="str">
        <f>IF(R141="","",IF(R141=1,"Pass","Fail"))</f>
        <v/>
      </c>
      <c r="G150" s="584"/>
      <c r="H150" s="68"/>
      <c r="I150" s="68"/>
      <c r="J150" s="68"/>
      <c r="K150" s="68"/>
      <c r="L150" s="68"/>
      <c r="M150" s="69"/>
      <c r="O150" s="30"/>
      <c r="P150" s="585">
        <v>4</v>
      </c>
      <c r="Q150" s="137"/>
      <c r="R150" s="140" t="str">
        <f t="shared" si="17"/>
        <v/>
      </c>
      <c r="S150" s="35" t="s">
        <v>211</v>
      </c>
      <c r="T150" s="142" t="str">
        <f>IF(OR(Q149="",Q150="",Q151="",Q152=""),"",_xlfn.STDEV.S(Q149:Q152))</f>
        <v/>
      </c>
      <c r="Y150" s="32"/>
      <c r="AA150" s="35" t="s">
        <v>189</v>
      </c>
      <c r="AB150" s="65"/>
      <c r="AD150" s="66" t="str">
        <f>IF(S358="","",S358)</f>
        <v/>
      </c>
    </row>
    <row r="151" spans="1:30" ht="14.1" customHeight="1">
      <c r="A151" s="17">
        <v>7</v>
      </c>
      <c r="B151" s="67"/>
      <c r="C151" s="68"/>
      <c r="D151" s="3" t="s">
        <v>204</v>
      </c>
      <c r="E151" s="101" t="s">
        <v>205</v>
      </c>
      <c r="F151" s="68"/>
      <c r="G151" s="68"/>
      <c r="H151" s="68"/>
      <c r="I151" s="68"/>
      <c r="J151" s="68"/>
      <c r="K151" s="68"/>
      <c r="L151" s="68"/>
      <c r="M151" s="69"/>
      <c r="O151" s="30"/>
      <c r="P151" s="585">
        <v>4</v>
      </c>
      <c r="Q151" s="137"/>
      <c r="R151" s="140" t="str">
        <f t="shared" si="17"/>
        <v/>
      </c>
      <c r="Y151" s="32"/>
      <c r="AA151" s="35" t="s">
        <v>191</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5">
        <v>4</v>
      </c>
      <c r="Q152" s="137"/>
      <c r="R152" s="140" t="str">
        <f t="shared" si="17"/>
        <v/>
      </c>
      <c r="T152" s="113" t="s">
        <v>204</v>
      </c>
      <c r="U152" s="138" t="s">
        <v>212</v>
      </c>
      <c r="Y152" s="32"/>
    </row>
    <row r="153" spans="1:30" ht="14.1" customHeight="1" thickBot="1">
      <c r="A153" s="17">
        <v>9</v>
      </c>
      <c r="B153" s="67"/>
      <c r="C153" s="146" t="s">
        <v>206</v>
      </c>
      <c r="D153" s="68"/>
      <c r="E153" s="68"/>
      <c r="F153" s="68"/>
      <c r="G153" s="68"/>
      <c r="H153" s="68"/>
      <c r="I153" s="68"/>
      <c r="J153" s="68"/>
      <c r="K153" s="68"/>
      <c r="L153" s="68"/>
      <c r="M153" s="69"/>
      <c r="O153" s="30"/>
      <c r="P153" s="585">
        <v>6</v>
      </c>
      <c r="Q153" s="137"/>
      <c r="R153" s="140" t="str">
        <f t="shared" si="17"/>
        <v/>
      </c>
      <c r="U153" s="138" t="s">
        <v>213</v>
      </c>
      <c r="Y153" s="32"/>
    </row>
    <row r="154" spans="1:30" ht="14.1" customHeight="1" thickBot="1">
      <c r="A154" s="17">
        <v>10</v>
      </c>
      <c r="B154" s="67"/>
      <c r="C154" s="386" t="s">
        <v>207</v>
      </c>
      <c r="D154" s="418" t="s">
        <v>208</v>
      </c>
      <c r="E154" s="419" t="s">
        <v>209</v>
      </c>
      <c r="F154" s="68"/>
      <c r="G154" s="68"/>
      <c r="H154" s="333"/>
      <c r="I154" s="162" t="s">
        <v>222</v>
      </c>
      <c r="J154" s="377" t="str">
        <f>IF(O156="","TBD",IF(O156=1,"YES",IF(O156=3,"NA","")))</f>
        <v>TBD</v>
      </c>
      <c r="K154" s="68"/>
      <c r="L154" s="148" t="str">
        <f>IF(O156=2,"NO","")</f>
        <v/>
      </c>
      <c r="M154" s="69"/>
      <c r="O154" s="30"/>
      <c r="P154" s="585">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223</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215</v>
      </c>
      <c r="J156" s="377" t="str">
        <f>IF(S156="","TBD",S156)</f>
        <v>TBD</v>
      </c>
      <c r="K156" s="68"/>
      <c r="L156" s="68"/>
      <c r="M156" s="69"/>
      <c r="O156" s="96"/>
      <c r="P156" s="21" t="s">
        <v>214</v>
      </c>
      <c r="S156" s="140" t="str">
        <f>IF(R147="","",IF(OR(R147&gt;0.5,R148&gt;0.5,R149&gt;0.5,R150&gt;0.5,R151&gt;0.5,R152&gt;0.5,R153&gt;0.5,R154&gt;0.5),"Fail","Pass"))</f>
        <v/>
      </c>
      <c r="T156" s="36" t="s">
        <v>215</v>
      </c>
      <c r="Y156" s="32"/>
    </row>
    <row r="157" spans="1:30" ht="14.1" customHeight="1">
      <c r="A157" s="17">
        <v>13</v>
      </c>
      <c r="B157" s="67"/>
      <c r="C157" s="338">
        <v>4</v>
      </c>
      <c r="D157" s="310" t="str">
        <f t="shared" si="18"/>
        <v/>
      </c>
      <c r="E157" s="339" t="str">
        <f t="shared" si="18"/>
        <v/>
      </c>
      <c r="F157" s="68"/>
      <c r="G157" s="68"/>
      <c r="H157" s="68"/>
      <c r="I157" s="162" t="s">
        <v>210</v>
      </c>
      <c r="J157" s="141" t="str">
        <f>IF(T149="","",T149)</f>
        <v/>
      </c>
      <c r="K157" s="68"/>
      <c r="L157" s="68"/>
      <c r="M157" s="69"/>
      <c r="O157" s="96"/>
      <c r="P157" s="21" t="s">
        <v>216</v>
      </c>
      <c r="Y157" s="32"/>
    </row>
    <row r="158" spans="1:30" ht="14.1" customHeight="1">
      <c r="A158" s="17">
        <v>14</v>
      </c>
      <c r="B158" s="67"/>
      <c r="C158" s="338">
        <v>4</v>
      </c>
      <c r="D158" s="310" t="str">
        <f t="shared" si="18"/>
        <v/>
      </c>
      <c r="E158" s="339" t="str">
        <f t="shared" si="18"/>
        <v/>
      </c>
      <c r="F158" s="68"/>
      <c r="G158" s="68"/>
      <c r="H158" s="68"/>
      <c r="I158" s="162" t="s">
        <v>211</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217</v>
      </c>
      <c r="Y159" s="32"/>
    </row>
    <row r="160" spans="1:30" ht="14.1" customHeight="1">
      <c r="A160" s="17">
        <v>16</v>
      </c>
      <c r="B160" s="67"/>
      <c r="C160" s="338">
        <v>4</v>
      </c>
      <c r="D160" s="310" t="str">
        <f t="shared" si="18"/>
        <v/>
      </c>
      <c r="E160" s="339" t="str">
        <f t="shared" si="18"/>
        <v/>
      </c>
      <c r="F160" s="3" t="s">
        <v>204</v>
      </c>
      <c r="G160" s="101" t="s">
        <v>212</v>
      </c>
      <c r="H160" s="68"/>
      <c r="I160" s="68"/>
      <c r="J160" s="68"/>
      <c r="K160" s="68"/>
      <c r="L160" s="68"/>
      <c r="M160" s="69"/>
      <c r="O160" s="30"/>
      <c r="P160" s="35" t="s">
        <v>51</v>
      </c>
      <c r="Q160" s="16" t="s">
        <v>32</v>
      </c>
      <c r="R160" s="16" t="s">
        <v>32</v>
      </c>
      <c r="S160" s="16" t="s">
        <v>52</v>
      </c>
      <c r="T160" s="143"/>
      <c r="Y160" s="32"/>
    </row>
    <row r="161" spans="1:25" ht="14.1" customHeight="1">
      <c r="A161" s="17">
        <v>17</v>
      </c>
      <c r="B161" s="67"/>
      <c r="C161" s="338">
        <v>6</v>
      </c>
      <c r="D161" s="310" t="str">
        <f t="shared" si="18"/>
        <v/>
      </c>
      <c r="E161" s="339" t="str">
        <f t="shared" si="18"/>
        <v/>
      </c>
      <c r="F161" s="146"/>
      <c r="G161" s="101" t="s">
        <v>213</v>
      </c>
      <c r="H161" s="68"/>
      <c r="I161" s="68"/>
      <c r="J161" s="68"/>
      <c r="K161" s="68"/>
      <c r="L161" s="68"/>
      <c r="M161" s="69"/>
      <c r="O161" s="30"/>
      <c r="P161" s="35" t="s">
        <v>54</v>
      </c>
      <c r="Q161" s="16" t="s">
        <v>32</v>
      </c>
      <c r="R161" s="16" t="s">
        <v>55</v>
      </c>
      <c r="S161" s="16" t="s">
        <v>55</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173</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219</v>
      </c>
      <c r="Q163" s="145"/>
      <c r="R163" s="145"/>
      <c r="S163" s="145"/>
      <c r="T163" s="143"/>
      <c r="Y163" s="32"/>
    </row>
    <row r="164" spans="1:25" ht="14.1" customHeight="1" thickBot="1">
      <c r="A164" s="17">
        <v>20</v>
      </c>
      <c r="B164" s="67"/>
      <c r="C164" s="146" t="s">
        <v>217</v>
      </c>
      <c r="D164" s="68"/>
      <c r="E164" s="68"/>
      <c r="F164" s="68"/>
      <c r="G164" s="68"/>
      <c r="H164" s="68"/>
      <c r="I164" s="68"/>
      <c r="J164" s="68"/>
      <c r="K164" s="68"/>
      <c r="L164" s="68"/>
      <c r="M164" s="69"/>
      <c r="O164" s="30"/>
      <c r="P164" s="35" t="s">
        <v>220</v>
      </c>
      <c r="Q164" s="145"/>
      <c r="R164" s="145"/>
      <c r="S164" s="145"/>
      <c r="T164" s="143"/>
      <c r="Y164" s="32"/>
    </row>
    <row r="165" spans="1:25" ht="14.1" customHeight="1">
      <c r="A165" s="17">
        <v>21</v>
      </c>
      <c r="B165" s="67"/>
      <c r="C165" s="162" t="s">
        <v>51</v>
      </c>
      <c r="D165" s="378" t="str">
        <f t="shared" ref="D165:F167" si="19">IF(Q160="","",Q160)</f>
        <v>Mo</v>
      </c>
      <c r="E165" s="379" t="str">
        <f t="shared" si="19"/>
        <v>Mo</v>
      </c>
      <c r="F165" s="380" t="str">
        <f t="shared" si="19"/>
        <v>W</v>
      </c>
      <c r="G165" s="68"/>
      <c r="H165" s="584" t="str">
        <f>IF(T160="","",T160)</f>
        <v/>
      </c>
      <c r="I165" s="68"/>
      <c r="J165" s="68"/>
      <c r="K165" s="68"/>
      <c r="L165" s="68"/>
      <c r="M165" s="69"/>
      <c r="O165" s="30"/>
      <c r="P165" s="35" t="s">
        <v>218</v>
      </c>
      <c r="Q165" s="145"/>
      <c r="R165" s="145"/>
      <c r="S165" s="145"/>
      <c r="T165" s="143"/>
      <c r="Y165" s="32"/>
    </row>
    <row r="166" spans="1:25" ht="14.1" customHeight="1">
      <c r="A166" s="17">
        <v>22</v>
      </c>
      <c r="B166" s="67"/>
      <c r="C166" s="162" t="s">
        <v>54</v>
      </c>
      <c r="D166" s="381" t="str">
        <f t="shared" si="19"/>
        <v>Mo</v>
      </c>
      <c r="E166" s="16" t="str">
        <f t="shared" si="19"/>
        <v>Rh</v>
      </c>
      <c r="F166" s="382" t="str">
        <f t="shared" si="19"/>
        <v>Rh</v>
      </c>
      <c r="G166" s="68"/>
      <c r="H166" s="584" t="str">
        <f>IF(T160="","",T160)</f>
        <v/>
      </c>
      <c r="I166" s="68"/>
      <c r="J166" s="68"/>
      <c r="K166" s="68"/>
      <c r="L166" s="68"/>
      <c r="M166" s="69"/>
      <c r="O166" s="30"/>
      <c r="P166" s="3" t="s">
        <v>204</v>
      </c>
      <c r="Q166" s="10" t="s">
        <v>221</v>
      </c>
      <c r="R166" s="4"/>
      <c r="S166" s="4"/>
      <c r="T166" s="147"/>
      <c r="Y166" s="32"/>
    </row>
    <row r="167" spans="1:25" ht="14.1" customHeight="1">
      <c r="A167" s="17">
        <v>23</v>
      </c>
      <c r="B167" s="67"/>
      <c r="C167" s="162" t="s">
        <v>239</v>
      </c>
      <c r="D167" s="381" t="str">
        <f t="shared" si="19"/>
        <v/>
      </c>
      <c r="E167" s="16" t="str">
        <f t="shared" si="19"/>
        <v/>
      </c>
      <c r="F167" s="382" t="str">
        <f t="shared" si="19"/>
        <v/>
      </c>
      <c r="G167" s="68"/>
      <c r="H167" s="584" t="str">
        <f>IF(T161="","",T161)</f>
        <v/>
      </c>
      <c r="I167" s="68"/>
      <c r="J167" s="68"/>
      <c r="K167" s="68"/>
      <c r="L167" s="68"/>
      <c r="M167" s="69"/>
      <c r="O167" s="30"/>
      <c r="P167" s="4"/>
      <c r="Q167" s="4"/>
      <c r="R167" s="4"/>
      <c r="S167" s="4"/>
      <c r="T167" s="4"/>
      <c r="Y167" s="32"/>
    </row>
    <row r="168" spans="1:25" ht="14.1" customHeight="1">
      <c r="A168" s="17">
        <v>24</v>
      </c>
      <c r="B168" s="67"/>
      <c r="C168" s="162" t="s">
        <v>173</v>
      </c>
      <c r="D168" s="381" t="str">
        <f t="shared" ref="D168:F171" si="20">IF(Q162="","",Q162)</f>
        <v/>
      </c>
      <c r="E168" s="16" t="str">
        <f t="shared" si="20"/>
        <v/>
      </c>
      <c r="F168" s="382" t="str">
        <f t="shared" si="20"/>
        <v/>
      </c>
      <c r="G168" s="68"/>
      <c r="H168" s="584" t="str">
        <f>IF(T162="","",T162)</f>
        <v/>
      </c>
      <c r="I168" s="68"/>
      <c r="J168" s="68"/>
      <c r="K168" s="68"/>
      <c r="L168" s="68"/>
      <c r="M168" s="69"/>
      <c r="O168" s="30"/>
      <c r="P168" s="109" t="s">
        <v>224</v>
      </c>
      <c r="Q168" s="149" t="str">
        <f>IF(Q170&lt;&gt;"",Q170,IF(AB190="","",AB190))</f>
        <v/>
      </c>
      <c r="R168" s="150"/>
      <c r="S168" s="150"/>
      <c r="T168" s="150"/>
      <c r="U168" s="150"/>
      <c r="V168" s="150"/>
      <c r="W168" s="150"/>
      <c r="X168" s="150"/>
      <c r="Y168" s="32"/>
    </row>
    <row r="169" spans="1:25" ht="14.1" customHeight="1">
      <c r="A169" s="17">
        <v>25</v>
      </c>
      <c r="B169" s="67"/>
      <c r="C169" s="162" t="s">
        <v>219</v>
      </c>
      <c r="D169" s="381" t="str">
        <f t="shared" si="20"/>
        <v/>
      </c>
      <c r="E169" s="16" t="str">
        <f t="shared" si="20"/>
        <v/>
      </c>
      <c r="F169" s="382" t="str">
        <f t="shared" si="20"/>
        <v/>
      </c>
      <c r="G169" s="68"/>
      <c r="H169" s="584" t="str">
        <f>IF(T162="","",T162)</f>
        <v/>
      </c>
      <c r="I169" s="68"/>
      <c r="J169" s="68"/>
      <c r="K169" s="68"/>
      <c r="L169" s="68"/>
      <c r="M169" s="69"/>
      <c r="O169" s="30"/>
      <c r="P169" s="151" t="s">
        <v>225</v>
      </c>
      <c r="Q169" s="152"/>
      <c r="R169" s="153"/>
      <c r="S169" s="153"/>
      <c r="T169" s="153"/>
      <c r="U169" s="153"/>
      <c r="V169" s="153"/>
      <c r="W169" s="153"/>
      <c r="X169" s="153"/>
      <c r="Y169" s="32"/>
    </row>
    <row r="170" spans="1:25" ht="14.1" customHeight="1">
      <c r="A170" s="17">
        <v>26</v>
      </c>
      <c r="B170" s="67"/>
      <c r="C170" s="162" t="s">
        <v>220</v>
      </c>
      <c r="D170" s="381" t="str">
        <f t="shared" si="20"/>
        <v/>
      </c>
      <c r="E170" s="16" t="str">
        <f t="shared" si="20"/>
        <v/>
      </c>
      <c r="F170" s="382" t="str">
        <f t="shared" si="20"/>
        <v/>
      </c>
      <c r="G170" s="68"/>
      <c r="H170" s="584" t="str">
        <f>IF(T163="","",T163)</f>
        <v/>
      </c>
      <c r="I170" s="68"/>
      <c r="J170" s="68"/>
      <c r="K170" s="68"/>
      <c r="L170" s="68"/>
      <c r="M170" s="69"/>
      <c r="O170" s="30"/>
      <c r="P170" s="109" t="s">
        <v>226</v>
      </c>
      <c r="Q170" s="154"/>
      <c r="R170" s="153"/>
      <c r="S170" s="153"/>
      <c r="T170" s="153"/>
      <c r="U170" s="153"/>
      <c r="V170" s="153"/>
      <c r="W170" s="153"/>
      <c r="X170" s="153"/>
      <c r="Y170" s="32"/>
    </row>
    <row r="171" spans="1:25" ht="14.1" customHeight="1" thickBot="1">
      <c r="A171" s="17">
        <v>27</v>
      </c>
      <c r="B171" s="67"/>
      <c r="C171" s="162" t="s">
        <v>218</v>
      </c>
      <c r="D171" s="383" t="str">
        <f t="shared" si="20"/>
        <v/>
      </c>
      <c r="E171" s="384" t="str">
        <f t="shared" si="20"/>
        <v/>
      </c>
      <c r="F171" s="385" t="str">
        <f t="shared" si="20"/>
        <v/>
      </c>
      <c r="G171" s="68"/>
      <c r="H171" s="584"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84" t="str">
        <f>IF(T165="","",T165)</f>
        <v/>
      </c>
      <c r="I172" s="68"/>
      <c r="J172" s="68"/>
      <c r="K172" s="68"/>
      <c r="L172" s="68"/>
      <c r="M172" s="69"/>
      <c r="O172" s="139" t="s">
        <v>227</v>
      </c>
      <c r="R172" s="137"/>
      <c r="S172" s="75" t="s">
        <v>75</v>
      </c>
      <c r="Y172" s="32"/>
    </row>
    <row r="173" spans="1:25" ht="14.1" customHeight="1">
      <c r="A173" s="17">
        <v>29</v>
      </c>
      <c r="B173" s="67"/>
      <c r="C173" s="3" t="s">
        <v>204</v>
      </c>
      <c r="D173" s="10" t="s">
        <v>221</v>
      </c>
      <c r="E173" s="68"/>
      <c r="F173" s="68"/>
      <c r="G173" s="68"/>
      <c r="H173" s="68"/>
      <c r="I173" s="68"/>
      <c r="J173" s="68"/>
      <c r="K173" s="68"/>
      <c r="L173" s="68"/>
      <c r="M173" s="69"/>
      <c r="O173" s="30"/>
      <c r="P173" s="881" t="s">
        <v>228</v>
      </c>
      <c r="Q173" s="881"/>
      <c r="R173" s="881"/>
      <c r="S173" s="881"/>
      <c r="U173" s="584" t="s">
        <v>229</v>
      </c>
      <c r="V173" s="584"/>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230</v>
      </c>
      <c r="Q174" s="155" t="s">
        <v>231</v>
      </c>
      <c r="R174" s="155" t="s">
        <v>232</v>
      </c>
      <c r="S174" s="156" t="s">
        <v>233</v>
      </c>
      <c r="U174" s="314" t="s">
        <v>234</v>
      </c>
      <c r="V174" s="584"/>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218</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204</v>
      </c>
      <c r="Q176" s="138" t="s">
        <v>235</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227</v>
      </c>
      <c r="D178" s="68"/>
      <c r="E178" s="68"/>
      <c r="F178" s="68"/>
      <c r="G178" s="68"/>
      <c r="H178" s="68"/>
      <c r="I178" s="68"/>
      <c r="J178" s="68"/>
      <c r="K178" s="68"/>
      <c r="L178" s="68"/>
      <c r="M178" s="69"/>
      <c r="O178" s="139" t="s">
        <v>236</v>
      </c>
      <c r="Y178" s="32"/>
    </row>
    <row r="179" spans="1:25" ht="14.1" customHeight="1">
      <c r="A179" s="17">
        <v>35</v>
      </c>
      <c r="B179" s="67"/>
      <c r="C179" s="68"/>
      <c r="D179" s="881" t="s">
        <v>228</v>
      </c>
      <c r="E179" s="881"/>
      <c r="F179" s="881"/>
      <c r="G179" s="881"/>
      <c r="H179" s="68"/>
      <c r="I179" s="584" t="s">
        <v>229</v>
      </c>
      <c r="J179" s="584"/>
      <c r="K179" s="68"/>
      <c r="L179" s="68"/>
      <c r="M179" s="69"/>
      <c r="O179" s="161"/>
      <c r="P179" s="162" t="s">
        <v>95</v>
      </c>
      <c r="Q179" s="137"/>
      <c r="T179" s="162" t="s">
        <v>95</v>
      </c>
      <c r="U179" s="137"/>
      <c r="V179" s="4"/>
      <c r="X179" s="4"/>
      <c r="Y179" s="32"/>
    </row>
    <row r="180" spans="1:25" ht="14.1" customHeight="1" thickBot="1">
      <c r="A180" s="17">
        <v>36</v>
      </c>
      <c r="B180" s="67"/>
      <c r="C180" s="68"/>
      <c r="D180" s="155" t="s">
        <v>230</v>
      </c>
      <c r="E180" s="155" t="s">
        <v>231</v>
      </c>
      <c r="F180" s="155" t="s">
        <v>232</v>
      </c>
      <c r="G180" s="156" t="s">
        <v>233</v>
      </c>
      <c r="H180" s="68"/>
      <c r="I180" s="309" t="s">
        <v>234</v>
      </c>
      <c r="J180" s="143"/>
      <c r="K180" s="68"/>
      <c r="L180" s="68"/>
      <c r="M180" s="69"/>
      <c r="O180" s="161"/>
      <c r="P180" s="162" t="s">
        <v>173</v>
      </c>
      <c r="Q180" s="137"/>
      <c r="R180" s="4"/>
      <c r="S180" s="4"/>
      <c r="T180" s="162" t="s">
        <v>173</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218</v>
      </c>
      <c r="L181" s="144" t="str">
        <f>IF(X175="","",X175)</f>
        <v>NA</v>
      </c>
      <c r="M181" s="69"/>
      <c r="O181" s="161"/>
      <c r="P181" s="162" t="s">
        <v>219</v>
      </c>
      <c r="Q181" s="137"/>
      <c r="R181" s="4"/>
      <c r="S181" s="4"/>
      <c r="T181" s="162" t="s">
        <v>219</v>
      </c>
      <c r="U181" s="137"/>
      <c r="V181" s="4"/>
      <c r="W181" s="4"/>
      <c r="X181" s="4"/>
      <c r="Y181" s="32"/>
    </row>
    <row r="182" spans="1:25" ht="14.1" customHeight="1">
      <c r="A182" s="17">
        <v>38</v>
      </c>
      <c r="B182" s="67"/>
      <c r="C182" s="68"/>
      <c r="D182" s="3" t="s">
        <v>204</v>
      </c>
      <c r="E182" s="101" t="s">
        <v>253</v>
      </c>
      <c r="F182" s="68"/>
      <c r="G182" s="68"/>
      <c r="H182" s="68"/>
      <c r="I182" s="68"/>
      <c r="J182" s="68"/>
      <c r="K182" s="68"/>
      <c r="L182" s="68"/>
      <c r="M182" s="69"/>
      <c r="O182" s="30"/>
      <c r="P182" s="68"/>
      <c r="Q182" s="874" t="s">
        <v>240</v>
      </c>
      <c r="R182" s="874"/>
      <c r="S182" s="874"/>
      <c r="T182" s="4"/>
      <c r="U182" s="874" t="s">
        <v>240</v>
      </c>
      <c r="V182" s="874"/>
      <c r="W182" s="874"/>
      <c r="X182" s="4"/>
      <c r="Y182" s="32"/>
    </row>
    <row r="183" spans="1:25" ht="14.1" customHeight="1" thickBot="1">
      <c r="A183" s="17">
        <v>39</v>
      </c>
      <c r="B183" s="159"/>
      <c r="C183" s="41"/>
      <c r="D183" s="41"/>
      <c r="E183" s="41"/>
      <c r="F183" s="41"/>
      <c r="G183" s="41"/>
      <c r="H183" s="41"/>
      <c r="I183" s="41"/>
      <c r="J183" s="41"/>
      <c r="K183" s="41"/>
      <c r="L183" s="41"/>
      <c r="M183" s="160"/>
      <c r="O183" s="30"/>
      <c r="P183" s="68"/>
      <c r="Q183" s="585" t="s">
        <v>241</v>
      </c>
      <c r="R183" s="585" t="s">
        <v>242</v>
      </c>
      <c r="S183" s="107" t="s">
        <v>243</v>
      </c>
      <c r="T183" s="4"/>
      <c r="U183" s="585" t="s">
        <v>241</v>
      </c>
      <c r="V183" s="585" t="s">
        <v>242</v>
      </c>
      <c r="W183" s="107" t="s">
        <v>243</v>
      </c>
      <c r="X183" s="4"/>
      <c r="Y183" s="32"/>
    </row>
    <row r="184" spans="1:25" ht="14.1" customHeight="1">
      <c r="A184" s="17">
        <v>40</v>
      </c>
      <c r="B184" s="494"/>
      <c r="C184" s="63" t="s">
        <v>236</v>
      </c>
      <c r="D184" s="23"/>
      <c r="E184" s="23"/>
      <c r="F184" s="23"/>
      <c r="G184" s="63"/>
      <c r="H184" s="63" t="s">
        <v>252</v>
      </c>
      <c r="I184" s="23"/>
      <c r="J184" s="23"/>
      <c r="K184" s="23"/>
      <c r="L184" s="23"/>
      <c r="M184" s="472"/>
      <c r="O184" s="161"/>
      <c r="P184" s="162" t="s">
        <v>244</v>
      </c>
      <c r="Q184" s="163"/>
      <c r="R184" s="164"/>
      <c r="S184" s="165"/>
      <c r="T184" s="4"/>
      <c r="U184" s="163"/>
      <c r="V184" s="164"/>
      <c r="W184" s="165"/>
      <c r="X184" s="4"/>
      <c r="Y184" s="32"/>
    </row>
    <row r="185" spans="1:25" ht="14.1" customHeight="1" thickBot="1">
      <c r="A185" s="17">
        <v>41</v>
      </c>
      <c r="B185" s="67"/>
      <c r="C185" s="162" t="s">
        <v>95</v>
      </c>
      <c r="D185" s="107" t="str">
        <f>IF(Q179="","",Q179)</f>
        <v/>
      </c>
      <c r="E185" s="68"/>
      <c r="F185" s="68"/>
      <c r="G185" s="68"/>
      <c r="H185" s="162" t="s">
        <v>95</v>
      </c>
      <c r="I185" s="739" t="str">
        <f>IF(Q179="","",Q179)</f>
        <v/>
      </c>
      <c r="J185" s="68"/>
      <c r="K185" s="162" t="s">
        <v>95</v>
      </c>
      <c r="L185" s="739" t="str">
        <f>IF(U179="","",U179)</f>
        <v/>
      </c>
      <c r="M185" s="69"/>
      <c r="O185" s="161"/>
      <c r="P185" s="162" t="s">
        <v>245</v>
      </c>
      <c r="Q185" s="166"/>
      <c r="R185" s="167"/>
      <c r="S185" s="168"/>
      <c r="T185" s="4"/>
      <c r="U185" s="166"/>
      <c r="V185" s="167"/>
      <c r="W185" s="168"/>
      <c r="X185" s="4"/>
      <c r="Y185" s="32"/>
    </row>
    <row r="186" spans="1:25" ht="14.1" customHeight="1">
      <c r="A186" s="17">
        <v>42</v>
      </c>
      <c r="B186" s="67"/>
      <c r="C186" s="107"/>
      <c r="D186" s="878" t="s">
        <v>240</v>
      </c>
      <c r="E186" s="879"/>
      <c r="F186" s="880"/>
      <c r="G186" s="162"/>
      <c r="H186" s="878" t="s">
        <v>240</v>
      </c>
      <c r="I186" s="879"/>
      <c r="J186" s="880"/>
      <c r="K186" s="878" t="s">
        <v>240</v>
      </c>
      <c r="L186" s="879"/>
      <c r="M186" s="882"/>
      <c r="O186" s="161"/>
      <c r="P186" s="162" t="s">
        <v>246</v>
      </c>
      <c r="Q186" s="166"/>
      <c r="R186" s="167"/>
      <c r="S186" s="168"/>
      <c r="T186" s="4"/>
      <c r="U186" s="166"/>
      <c r="V186" s="167"/>
      <c r="W186" s="168"/>
      <c r="X186" s="4"/>
      <c r="Y186" s="32"/>
    </row>
    <row r="187" spans="1:25" ht="14.1" customHeight="1" thickBot="1">
      <c r="A187" s="17">
        <v>43</v>
      </c>
      <c r="B187" s="67"/>
      <c r="C187" s="333"/>
      <c r="D187" s="338" t="s">
        <v>241</v>
      </c>
      <c r="E187" s="296" t="s">
        <v>242</v>
      </c>
      <c r="F187" s="339" t="s">
        <v>243</v>
      </c>
      <c r="G187" s="107"/>
      <c r="H187" s="338" t="s">
        <v>241</v>
      </c>
      <c r="I187" s="296" t="s">
        <v>242</v>
      </c>
      <c r="J187" s="339" t="s">
        <v>243</v>
      </c>
      <c r="K187" s="338" t="s">
        <v>241</v>
      </c>
      <c r="L187" s="296" t="s">
        <v>242</v>
      </c>
      <c r="M187" s="495" t="s">
        <v>243</v>
      </c>
      <c r="O187" s="161"/>
      <c r="P187" s="162" t="s">
        <v>247</v>
      </c>
      <c r="Q187" s="170"/>
      <c r="R187" s="171"/>
      <c r="S187" s="172"/>
      <c r="T187" s="4"/>
      <c r="U187" s="170"/>
      <c r="V187" s="171"/>
      <c r="W187" s="172"/>
      <c r="Y187" s="32"/>
    </row>
    <row r="188" spans="1:25" ht="14.1" customHeight="1">
      <c r="A188" s="17">
        <v>44</v>
      </c>
      <c r="B188" s="67"/>
      <c r="C188" s="162" t="s">
        <v>244</v>
      </c>
      <c r="D188" s="349" t="str">
        <f>IF(Q184="","",Q184)</f>
        <v/>
      </c>
      <c r="E188" s="310" t="str">
        <f t="shared" ref="E188:F188" si="21">IF(R184="","",R184)</f>
        <v/>
      </c>
      <c r="F188" s="350" t="str">
        <f t="shared" si="21"/>
        <v/>
      </c>
      <c r="G188" s="348" t="s">
        <v>244</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248</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245</v>
      </c>
      <c r="D189" s="349" t="str">
        <f t="shared" ref="D189:F193" si="24">IF(Q185="","",Q185)</f>
        <v/>
      </c>
      <c r="E189" s="310" t="str">
        <f t="shared" si="24"/>
        <v/>
      </c>
      <c r="F189" s="350" t="str">
        <f t="shared" si="24"/>
        <v/>
      </c>
      <c r="G189" s="348" t="s">
        <v>245</v>
      </c>
      <c r="H189" s="340" t="str">
        <f t="shared" si="22"/>
        <v/>
      </c>
      <c r="I189" s="337" t="str">
        <f t="shared" si="22"/>
        <v/>
      </c>
      <c r="J189" s="341" t="str">
        <f t="shared" si="22"/>
        <v/>
      </c>
      <c r="K189" s="345" t="str">
        <f t="shared" si="23"/>
        <v/>
      </c>
      <c r="L189" s="336" t="str">
        <f t="shared" si="23"/>
        <v/>
      </c>
      <c r="M189" s="496" t="str">
        <f t="shared" si="23"/>
        <v/>
      </c>
      <c r="O189" s="161"/>
      <c r="P189" s="162" t="s">
        <v>249</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246</v>
      </c>
      <c r="D190" s="349" t="str">
        <f t="shared" si="24"/>
        <v/>
      </c>
      <c r="E190" s="310" t="str">
        <f t="shared" si="24"/>
        <v/>
      </c>
      <c r="F190" s="350" t="str">
        <f t="shared" si="24"/>
        <v/>
      </c>
      <c r="G190" s="348" t="s">
        <v>246</v>
      </c>
      <c r="H190" s="340" t="str">
        <f t="shared" si="22"/>
        <v/>
      </c>
      <c r="I190" s="337" t="str">
        <f t="shared" si="22"/>
        <v/>
      </c>
      <c r="J190" s="341" t="str">
        <f t="shared" si="22"/>
        <v/>
      </c>
      <c r="K190" s="345" t="str">
        <f t="shared" si="23"/>
        <v/>
      </c>
      <c r="L190" s="336" t="str">
        <f t="shared" si="23"/>
        <v/>
      </c>
      <c r="M190" s="496" t="str">
        <f t="shared" si="23"/>
        <v/>
      </c>
      <c r="O190" s="30"/>
      <c r="P190" s="113" t="s">
        <v>204</v>
      </c>
      <c r="Q190" s="138" t="s">
        <v>659</v>
      </c>
      <c r="R190" s="4"/>
      <c r="X190" s="4"/>
      <c r="Y190" s="32"/>
    </row>
    <row r="191" spans="1:25" ht="14.1" customHeight="1" thickBot="1">
      <c r="A191" s="17">
        <v>47</v>
      </c>
      <c r="B191" s="67"/>
      <c r="C191" s="162" t="s">
        <v>247</v>
      </c>
      <c r="D191" s="351" t="str">
        <f t="shared" si="24"/>
        <v/>
      </c>
      <c r="E191" s="352" t="str">
        <f t="shared" si="24"/>
        <v/>
      </c>
      <c r="F191" s="353" t="str">
        <f t="shared" si="24"/>
        <v/>
      </c>
      <c r="G191" s="348" t="s">
        <v>247</v>
      </c>
      <c r="H191" s="342" t="str">
        <f t="shared" si="22"/>
        <v/>
      </c>
      <c r="I191" s="343" t="str">
        <f t="shared" si="22"/>
        <v/>
      </c>
      <c r="J191" s="344" t="str">
        <f t="shared" si="22"/>
        <v/>
      </c>
      <c r="K191" s="346" t="str">
        <f t="shared" si="23"/>
        <v/>
      </c>
      <c r="L191" s="347" t="str">
        <f t="shared" si="23"/>
        <v/>
      </c>
      <c r="M191" s="497" t="str">
        <f t="shared" si="23"/>
        <v/>
      </c>
      <c r="O191" s="30"/>
      <c r="P191" s="27"/>
      <c r="Q191" s="138" t="s">
        <v>660</v>
      </c>
      <c r="R191" s="4"/>
      <c r="S191" s="4"/>
      <c r="T191" s="4"/>
      <c r="U191" s="4"/>
      <c r="V191" s="4"/>
      <c r="W191" s="4"/>
      <c r="X191" s="4"/>
      <c r="Y191" s="32"/>
    </row>
    <row r="192" spans="1:25" ht="14.1" customHeight="1">
      <c r="A192" s="17">
        <v>48</v>
      </c>
      <c r="B192" s="67"/>
      <c r="C192" s="162" t="s">
        <v>248</v>
      </c>
      <c r="D192" s="359" t="str">
        <f t="shared" si="24"/>
        <v/>
      </c>
      <c r="E192" s="360" t="str">
        <f t="shared" si="24"/>
        <v/>
      </c>
      <c r="F192" s="361" t="str">
        <f t="shared" si="24"/>
        <v/>
      </c>
      <c r="G192" s="348" t="s">
        <v>257</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249</v>
      </c>
      <c r="D193" s="351" t="str">
        <f t="shared" si="24"/>
        <v/>
      </c>
      <c r="E193" s="352" t="str">
        <f t="shared" si="24"/>
        <v/>
      </c>
      <c r="F193" s="353" t="str">
        <f t="shared" si="24"/>
        <v/>
      </c>
      <c r="G193" s="348" t="s">
        <v>258</v>
      </c>
      <c r="H193" s="342" t="str">
        <f t="shared" si="22"/>
        <v/>
      </c>
      <c r="I193" s="343" t="str">
        <f t="shared" si="22"/>
        <v/>
      </c>
      <c r="J193" s="344" t="str">
        <f t="shared" si="22"/>
        <v/>
      </c>
      <c r="K193" s="346" t="str">
        <f t="shared" si="23"/>
        <v/>
      </c>
      <c r="L193" s="347" t="str">
        <f t="shared" si="23"/>
        <v/>
      </c>
      <c r="M193" s="497" t="str">
        <f t="shared" si="23"/>
        <v/>
      </c>
      <c r="O193" s="139" t="s">
        <v>252</v>
      </c>
      <c r="Y193" s="32"/>
    </row>
    <row r="194" spans="1:29" ht="14.1" customHeight="1" thickBot="1">
      <c r="A194" s="17">
        <v>50</v>
      </c>
      <c r="B194" s="67"/>
      <c r="C194" s="162" t="s">
        <v>95</v>
      </c>
      <c r="D194" s="107" t="str">
        <f>IF(U179="","",U179)</f>
        <v/>
      </c>
      <c r="E194" s="68"/>
      <c r="F194" s="68"/>
      <c r="G194" s="68"/>
      <c r="H194" s="335" t="str">
        <f>IF(MAX(D192:F193,D199:F200)&gt;13,"Fail","Pass")</f>
        <v>Pass</v>
      </c>
      <c r="I194" s="68" t="s">
        <v>538</v>
      </c>
      <c r="J194" s="68"/>
      <c r="K194" s="68"/>
      <c r="L194" s="68"/>
      <c r="M194" s="69"/>
      <c r="O194" s="161"/>
      <c r="P194" s="68"/>
      <c r="Q194" s="874" t="s">
        <v>240</v>
      </c>
      <c r="R194" s="874"/>
      <c r="S194" s="874"/>
      <c r="T194" s="4"/>
      <c r="U194" s="874" t="s">
        <v>240</v>
      </c>
      <c r="V194" s="874"/>
      <c r="W194" s="874"/>
      <c r="X194" s="4"/>
      <c r="Y194" s="32"/>
    </row>
    <row r="195" spans="1:29" ht="14.1" customHeight="1" thickBot="1">
      <c r="A195" s="17">
        <v>51</v>
      </c>
      <c r="B195" s="67"/>
      <c r="C195" s="162" t="s">
        <v>244</v>
      </c>
      <c r="D195" s="354" t="str">
        <f>IF(U184="","",U184)</f>
        <v/>
      </c>
      <c r="E195" s="355" t="str">
        <f t="shared" ref="E195:F200" si="25">IF(V184="","",V184)</f>
        <v/>
      </c>
      <c r="F195" s="356" t="str">
        <f t="shared" si="25"/>
        <v/>
      </c>
      <c r="G195" s="68"/>
      <c r="H195" s="335" t="str">
        <f>IF(MAX(H188:M191)&gt;13,"Fail","Pass")</f>
        <v>Pass</v>
      </c>
      <c r="I195" s="68" t="s">
        <v>539</v>
      </c>
      <c r="J195" s="68"/>
      <c r="K195" s="68"/>
      <c r="L195" s="68"/>
      <c r="M195" s="69"/>
      <c r="O195" s="161"/>
      <c r="P195" s="68"/>
      <c r="Q195" s="765" t="s">
        <v>241</v>
      </c>
      <c r="R195" s="765" t="s">
        <v>242</v>
      </c>
      <c r="S195" s="739" t="s">
        <v>243</v>
      </c>
      <c r="T195" s="4"/>
      <c r="U195" s="765" t="s">
        <v>241</v>
      </c>
      <c r="V195" s="765" t="s">
        <v>242</v>
      </c>
      <c r="W195" s="739" t="s">
        <v>243</v>
      </c>
      <c r="X195" s="4"/>
      <c r="Y195" s="32"/>
    </row>
    <row r="196" spans="1:29" ht="14.1" customHeight="1">
      <c r="A196" s="17">
        <v>52</v>
      </c>
      <c r="B196" s="67"/>
      <c r="C196" s="162" t="s">
        <v>245</v>
      </c>
      <c r="D196" s="345" t="str">
        <f t="shared" ref="D196:D200" si="26">IF(U185="","",U185)</f>
        <v/>
      </c>
      <c r="E196" s="336" t="str">
        <f t="shared" si="25"/>
        <v/>
      </c>
      <c r="F196" s="357" t="str">
        <f t="shared" si="25"/>
        <v/>
      </c>
      <c r="G196" s="68"/>
      <c r="H196" s="335" t="str">
        <f>IF(OR(MAX(H192:M192)&gt;6.5,MAX(H193:M193)&gt;5),"Fail","Pass")</f>
        <v>Pass</v>
      </c>
      <c r="I196" s="68" t="s">
        <v>540</v>
      </c>
      <c r="J196" s="68"/>
      <c r="K196" s="68"/>
      <c r="L196" s="68"/>
      <c r="M196" s="69"/>
      <c r="O196" s="161"/>
      <c r="P196" s="162" t="s">
        <v>244</v>
      </c>
      <c r="Q196" s="163"/>
      <c r="R196" s="164"/>
      <c r="S196" s="165"/>
      <c r="T196" s="4"/>
      <c r="U196" s="163"/>
      <c r="V196" s="164"/>
      <c r="W196" s="165"/>
      <c r="X196" s="4"/>
      <c r="Y196" s="32"/>
    </row>
    <row r="197" spans="1:29" ht="14.1" customHeight="1">
      <c r="A197" s="17">
        <v>53</v>
      </c>
      <c r="B197" s="67"/>
      <c r="C197" s="162" t="s">
        <v>246</v>
      </c>
      <c r="D197" s="345" t="str">
        <f t="shared" si="26"/>
        <v/>
      </c>
      <c r="E197" s="336" t="str">
        <f t="shared" si="25"/>
        <v/>
      </c>
      <c r="F197" s="357" t="str">
        <f t="shared" si="25"/>
        <v/>
      </c>
      <c r="G197" s="3" t="s">
        <v>204</v>
      </c>
      <c r="H197" s="101" t="s">
        <v>250</v>
      </c>
      <c r="M197" s="69"/>
      <c r="O197" s="30"/>
      <c r="P197" s="162" t="s">
        <v>245</v>
      </c>
      <c r="Q197" s="166"/>
      <c r="R197" s="167"/>
      <c r="S197" s="168"/>
      <c r="T197" s="4"/>
      <c r="U197" s="166"/>
      <c r="V197" s="167"/>
      <c r="W197" s="168"/>
      <c r="X197" s="4"/>
      <c r="Y197" s="32"/>
    </row>
    <row r="198" spans="1:29" ht="14.1" customHeight="1" thickBot="1">
      <c r="A198" s="17">
        <v>54</v>
      </c>
      <c r="B198" s="67"/>
      <c r="C198" s="162" t="s">
        <v>247</v>
      </c>
      <c r="D198" s="346" t="str">
        <f t="shared" si="26"/>
        <v/>
      </c>
      <c r="E198" s="347" t="str">
        <f t="shared" si="25"/>
        <v/>
      </c>
      <c r="F198" s="358" t="str">
        <f t="shared" si="25"/>
        <v/>
      </c>
      <c r="H198" s="101" t="s">
        <v>251</v>
      </c>
      <c r="M198" s="69"/>
      <c r="O198" s="30"/>
      <c r="P198" s="162" t="s">
        <v>246</v>
      </c>
      <c r="Q198" s="166"/>
      <c r="R198" s="167"/>
      <c r="S198" s="168"/>
      <c r="T198" s="4"/>
      <c r="U198" s="166"/>
      <c r="V198" s="167"/>
      <c r="W198" s="168"/>
      <c r="X198" s="4"/>
      <c r="Y198" s="32"/>
    </row>
    <row r="199" spans="1:29" ht="14.1" customHeight="1" thickBot="1">
      <c r="A199" s="17">
        <v>55</v>
      </c>
      <c r="B199" s="67"/>
      <c r="C199" s="162" t="s">
        <v>248</v>
      </c>
      <c r="D199" s="362" t="str">
        <f t="shared" si="26"/>
        <v/>
      </c>
      <c r="E199" s="363" t="str">
        <f t="shared" si="25"/>
        <v/>
      </c>
      <c r="F199" s="364" t="str">
        <f t="shared" si="25"/>
        <v/>
      </c>
      <c r="G199" s="371"/>
      <c r="H199" s="101" t="s">
        <v>259</v>
      </c>
      <c r="I199" s="68"/>
      <c r="J199" s="68"/>
      <c r="K199" s="68"/>
      <c r="L199" s="68"/>
      <c r="M199" s="69"/>
      <c r="O199" s="161"/>
      <c r="P199" s="162" t="s">
        <v>247</v>
      </c>
      <c r="Q199" s="170"/>
      <c r="R199" s="171"/>
      <c r="S199" s="172"/>
      <c r="T199" s="4"/>
      <c r="U199" s="170"/>
      <c r="V199" s="171"/>
      <c r="W199" s="172"/>
      <c r="X199" s="4"/>
      <c r="Y199" s="32"/>
    </row>
    <row r="200" spans="1:29" ht="14.1" customHeight="1" thickBot="1">
      <c r="A200" s="17">
        <v>56</v>
      </c>
      <c r="B200" s="67"/>
      <c r="C200" s="162" t="s">
        <v>249</v>
      </c>
      <c r="D200" s="346" t="str">
        <f t="shared" si="26"/>
        <v/>
      </c>
      <c r="E200" s="347" t="str">
        <f t="shared" si="25"/>
        <v/>
      </c>
      <c r="F200" s="358" t="str">
        <f t="shared" si="25"/>
        <v/>
      </c>
      <c r="G200" s="3"/>
      <c r="H200" s="101" t="s">
        <v>260</v>
      </c>
      <c r="I200" s="68"/>
      <c r="J200" s="68"/>
      <c r="K200" s="68"/>
      <c r="L200" s="68"/>
      <c r="M200" s="69"/>
      <c r="O200" s="161"/>
      <c r="P200" s="162" t="s">
        <v>256</v>
      </c>
      <c r="Q200" s="163"/>
      <c r="R200" s="164"/>
      <c r="S200" s="165"/>
      <c r="U200" s="163"/>
      <c r="V200" s="164"/>
      <c r="W200" s="165"/>
      <c r="X200" s="4"/>
      <c r="Y200" s="32"/>
    </row>
    <row r="201" spans="1:29" ht="14.1" customHeight="1" thickBot="1">
      <c r="A201" s="17">
        <v>57</v>
      </c>
      <c r="B201" s="67"/>
      <c r="C201" s="68"/>
      <c r="D201" s="68"/>
      <c r="E201" s="193"/>
      <c r="F201" s="68"/>
      <c r="H201" s="138" t="s">
        <v>664</v>
      </c>
      <c r="I201" s="68"/>
      <c r="J201" s="68"/>
      <c r="K201" s="68"/>
      <c r="L201" s="68"/>
      <c r="M201" s="69"/>
      <c r="O201" s="161"/>
      <c r="P201" s="162" t="s">
        <v>258</v>
      </c>
      <c r="Q201" s="187"/>
      <c r="R201" s="188"/>
      <c r="S201" s="189"/>
      <c r="U201" s="187"/>
      <c r="V201" s="188"/>
      <c r="W201" s="189"/>
      <c r="X201" s="68"/>
      <c r="Y201" s="32"/>
    </row>
    <row r="202" spans="1:29" ht="14.1" customHeight="1" thickBot="1">
      <c r="A202" s="17">
        <v>58</v>
      </c>
      <c r="B202" s="372"/>
      <c r="C202" s="373"/>
      <c r="D202" s="373"/>
      <c r="E202" s="373"/>
      <c r="F202" s="373"/>
      <c r="G202" s="368"/>
      <c r="H202" s="368" t="s">
        <v>665</v>
      </c>
      <c r="I202" s="373"/>
      <c r="J202" s="373"/>
      <c r="K202" s="373"/>
      <c r="L202" s="373"/>
      <c r="M202" s="374"/>
      <c r="O202" s="161"/>
      <c r="P202" s="113" t="s">
        <v>204</v>
      </c>
      <c r="Q202" s="138" t="s">
        <v>663</v>
      </c>
      <c r="R202" s="4"/>
      <c r="X202" s="68"/>
      <c r="Y202" s="32"/>
    </row>
    <row r="203" spans="1:29" ht="14.1" customHeight="1" thickBot="1">
      <c r="A203" s="17">
        <v>59</v>
      </c>
      <c r="B203" s="67"/>
      <c r="C203" s="146" t="s">
        <v>261</v>
      </c>
      <c r="D203" s="68"/>
      <c r="E203" s="68"/>
      <c r="F203" s="68"/>
      <c r="G203" s="68"/>
      <c r="H203" s="68"/>
      <c r="I203" s="68"/>
      <c r="J203" s="68"/>
      <c r="K203" s="68"/>
      <c r="L203" s="68"/>
      <c r="M203" s="69"/>
      <c r="O203" s="161"/>
      <c r="P203" s="27"/>
      <c r="Q203" s="138" t="s">
        <v>661</v>
      </c>
      <c r="R203" s="4"/>
      <c r="Y203" s="32"/>
    </row>
    <row r="204" spans="1:29" ht="14.1" customHeight="1" thickBot="1">
      <c r="A204" s="17">
        <v>60</v>
      </c>
      <c r="B204" s="67"/>
      <c r="C204" s="162" t="s">
        <v>51</v>
      </c>
      <c r="D204" s="389" t="str">
        <f t="shared" ref="D204:E207" si="27">IF(Q207="","",Q207)</f>
        <v>Mo/Mo</v>
      </c>
      <c r="E204" s="390" t="str">
        <f t="shared" si="27"/>
        <v>W/Rh</v>
      </c>
      <c r="F204" s="68"/>
      <c r="G204" s="68"/>
      <c r="H204" s="68"/>
      <c r="I204" s="68"/>
      <c r="J204" s="68"/>
      <c r="K204" s="68"/>
      <c r="L204" s="68"/>
      <c r="M204" s="69"/>
      <c r="O204" s="161"/>
      <c r="P204" s="4"/>
      <c r="Q204" s="138" t="s">
        <v>260</v>
      </c>
      <c r="R204" s="4"/>
      <c r="Y204" s="32"/>
    </row>
    <row r="205" spans="1:29" ht="14.1" customHeight="1" thickBot="1">
      <c r="A205" s="17">
        <v>61</v>
      </c>
      <c r="B205" s="67"/>
      <c r="C205" s="162" t="s">
        <v>173</v>
      </c>
      <c r="D205" s="391" t="str">
        <f t="shared" si="27"/>
        <v/>
      </c>
      <c r="E205" s="392" t="str">
        <f t="shared" si="27"/>
        <v/>
      </c>
      <c r="F205" s="68"/>
      <c r="G205" s="162" t="s">
        <v>218</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219</v>
      </c>
      <c r="D206" s="391" t="str">
        <f t="shared" si="27"/>
        <v/>
      </c>
      <c r="E206" s="392" t="str">
        <f t="shared" si="27"/>
        <v/>
      </c>
      <c r="F206" s="68"/>
      <c r="G206" s="3"/>
      <c r="H206" s="193"/>
      <c r="I206" s="68"/>
      <c r="J206" s="68"/>
      <c r="K206" s="68"/>
      <c r="L206" s="68"/>
      <c r="M206" s="69"/>
      <c r="O206" s="139" t="s">
        <v>261</v>
      </c>
      <c r="Y206" s="32"/>
    </row>
    <row r="207" spans="1:29" ht="14.1" customHeight="1" thickBot="1">
      <c r="A207" s="17">
        <v>63</v>
      </c>
      <c r="B207" s="67"/>
      <c r="C207" s="162" t="s">
        <v>263</v>
      </c>
      <c r="D207" s="393" t="str">
        <f t="shared" si="27"/>
        <v/>
      </c>
      <c r="E207" s="394" t="str">
        <f t="shared" si="27"/>
        <v/>
      </c>
      <c r="F207" s="68"/>
      <c r="G207" s="68"/>
      <c r="H207" s="68"/>
      <c r="I207" s="68"/>
      <c r="J207" s="68"/>
      <c r="K207" s="68"/>
      <c r="L207" s="68"/>
      <c r="M207" s="69"/>
      <c r="O207" s="30"/>
      <c r="P207" s="35" t="s">
        <v>95</v>
      </c>
      <c r="Q207" s="16" t="s">
        <v>237</v>
      </c>
      <c r="R207" s="16" t="s">
        <v>238</v>
      </c>
      <c r="Y207" s="32"/>
    </row>
    <row r="208" spans="1:29" ht="14.1" customHeight="1">
      <c r="A208" s="17">
        <v>64</v>
      </c>
      <c r="B208" s="67"/>
      <c r="C208" s="3" t="s">
        <v>204</v>
      </c>
      <c r="D208" s="101" t="str">
        <f>Q212</f>
        <v>Limiting system resolution must be 6 lp/mm or higher</v>
      </c>
      <c r="E208" s="68"/>
      <c r="F208" s="68"/>
      <c r="G208" s="68"/>
      <c r="H208" s="68"/>
      <c r="I208" s="68"/>
      <c r="J208" s="68"/>
      <c r="K208" s="68"/>
      <c r="L208" s="68"/>
      <c r="M208" s="69"/>
      <c r="O208" s="30"/>
      <c r="P208" s="35" t="s">
        <v>173</v>
      </c>
      <c r="Q208" s="145"/>
      <c r="R208" s="145"/>
      <c r="Y208" s="32"/>
      <c r="AA208" s="585"/>
      <c r="AB208" s="585"/>
      <c r="AC208" s="585"/>
    </row>
    <row r="209" spans="1:29" ht="14.1" customHeight="1">
      <c r="A209" s="17">
        <v>65</v>
      </c>
      <c r="B209" s="67"/>
      <c r="C209" s="68"/>
      <c r="D209" s="68"/>
      <c r="E209" s="68"/>
      <c r="F209" s="68"/>
      <c r="G209" s="68"/>
      <c r="H209" s="68"/>
      <c r="I209" s="68"/>
      <c r="J209" s="68"/>
      <c r="K209" s="68"/>
      <c r="L209" s="68"/>
      <c r="M209" s="69"/>
      <c r="O209" s="30"/>
      <c r="P209" s="35" t="s">
        <v>219</v>
      </c>
      <c r="Q209" s="145"/>
      <c r="R209" s="145"/>
      <c r="Y209" s="32"/>
      <c r="AA209" s="585"/>
      <c r="AB209" s="585"/>
      <c r="AC209" s="585"/>
    </row>
    <row r="210" spans="1:29" ht="14.1" customHeight="1">
      <c r="A210" s="17">
        <v>66</v>
      </c>
      <c r="B210" s="67"/>
      <c r="C210" s="68"/>
      <c r="D210" s="68"/>
      <c r="E210" s="68"/>
      <c r="F210" s="68"/>
      <c r="G210" s="68"/>
      <c r="H210" s="68"/>
      <c r="I210" s="68"/>
      <c r="J210" s="68"/>
      <c r="K210" s="68"/>
      <c r="L210" s="68"/>
      <c r="M210" s="69"/>
      <c r="O210" s="30"/>
      <c r="P210" s="35" t="s">
        <v>263</v>
      </c>
      <c r="Q210" s="145"/>
      <c r="R210" s="145"/>
      <c r="Y210" s="32"/>
      <c r="AA210" s="585"/>
      <c r="AB210" s="585"/>
      <c r="AC210" s="585"/>
    </row>
    <row r="211" spans="1:29" ht="14.1" customHeight="1">
      <c r="A211" s="17">
        <v>67</v>
      </c>
      <c r="B211" s="67"/>
      <c r="C211" s="68"/>
      <c r="D211" s="68"/>
      <c r="E211" s="68"/>
      <c r="F211" s="68"/>
      <c r="G211" s="68"/>
      <c r="H211" s="68"/>
      <c r="I211" s="68"/>
      <c r="J211" s="68"/>
      <c r="K211" s="68"/>
      <c r="L211" s="68"/>
      <c r="M211" s="69"/>
      <c r="O211" s="30"/>
      <c r="P211" s="35" t="s">
        <v>218</v>
      </c>
      <c r="Q211" s="11" t="str">
        <f>IF(Q210="","",IF(Q210&gt;=7,"Pass","Fail"))</f>
        <v/>
      </c>
      <c r="R211" s="11" t="str">
        <f>IF(R210="","",IF(R210&gt;=7,"Pass","Fail"))</f>
        <v/>
      </c>
      <c r="Y211" s="32"/>
      <c r="AA211" s="585"/>
      <c r="AB211" s="585"/>
      <c r="AC211" s="585"/>
    </row>
    <row r="212" spans="1:29" ht="14.1" customHeight="1">
      <c r="A212" s="17">
        <v>68</v>
      </c>
      <c r="B212" s="67"/>
      <c r="C212" s="68"/>
      <c r="D212" s="68"/>
      <c r="E212" s="68"/>
      <c r="F212" s="68"/>
      <c r="G212" s="68"/>
      <c r="H212" s="68"/>
      <c r="I212" s="68"/>
      <c r="J212" s="68"/>
      <c r="K212" s="68"/>
      <c r="L212" s="68"/>
      <c r="M212" s="69"/>
      <c r="O212" s="30"/>
      <c r="P212" s="3" t="s">
        <v>204</v>
      </c>
      <c r="Q212" s="193" t="s">
        <v>264</v>
      </c>
      <c r="R212" s="68"/>
      <c r="S212" s="68"/>
      <c r="T212" s="68"/>
      <c r="U212" s="68"/>
      <c r="V212" s="68"/>
      <c r="W212" s="68"/>
      <c r="X212" s="68"/>
      <c r="Y212" s="32"/>
      <c r="AA212" s="585"/>
      <c r="AB212" s="585"/>
      <c r="AC212" s="585"/>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5"/>
      <c r="AB213" s="585"/>
      <c r="AC213" s="585"/>
    </row>
    <row r="214" spans="1:29" ht="14.1" customHeight="1" thickBot="1">
      <c r="A214" s="17">
        <v>70</v>
      </c>
      <c r="B214" s="80"/>
      <c r="C214" s="81"/>
      <c r="D214" s="81"/>
      <c r="E214" s="81"/>
      <c r="F214" s="81"/>
      <c r="G214" s="81"/>
      <c r="H214" s="81"/>
      <c r="I214" s="81"/>
      <c r="J214" s="81"/>
      <c r="K214" s="81"/>
      <c r="L214" s="81"/>
      <c r="M214" s="82"/>
      <c r="O214" s="139" t="s">
        <v>265</v>
      </c>
      <c r="Y214" s="32"/>
      <c r="AA214" s="585"/>
      <c r="AB214" s="585"/>
      <c r="AC214" s="585"/>
    </row>
    <row r="215" spans="1:29" ht="14.1" customHeight="1" thickTop="1">
      <c r="A215" s="17">
        <v>71</v>
      </c>
      <c r="C215" s="109" t="s">
        <v>11</v>
      </c>
      <c r="D215" s="375" t="str">
        <f>IF($P$7="","",$P$7)</f>
        <v/>
      </c>
      <c r="E215" s="27"/>
      <c r="F215" s="27"/>
      <c r="G215" s="27"/>
      <c r="H215" s="27"/>
      <c r="I215" s="27"/>
      <c r="J215" s="27"/>
      <c r="K215" s="27"/>
      <c r="L215" s="109" t="s">
        <v>12</v>
      </c>
      <c r="M215" s="376" t="str">
        <f>IF($X$7="","",$X$7)</f>
        <v>Eugene Mah</v>
      </c>
      <c r="O215" s="30" t="s">
        <v>266</v>
      </c>
      <c r="P215" s="137"/>
      <c r="R215" s="35" t="s">
        <v>267</v>
      </c>
      <c r="S215" s="137"/>
      <c r="U215" s="21" t="s">
        <v>95</v>
      </c>
      <c r="V215" s="137"/>
      <c r="Y215" s="32"/>
      <c r="AA215" s="585"/>
      <c r="AB215" s="585"/>
      <c r="AC215" s="585"/>
    </row>
    <row r="216" spans="1:29" ht="14.1" customHeight="1">
      <c r="A216" s="17">
        <v>72</v>
      </c>
      <c r="C216" s="109" t="s">
        <v>121</v>
      </c>
      <c r="D216" s="376" t="str">
        <f>IF($R$14="","",$R$14)</f>
        <v/>
      </c>
      <c r="E216" s="27"/>
      <c r="F216" s="27"/>
      <c r="G216" s="27"/>
      <c r="H216" s="27"/>
      <c r="I216" s="27"/>
      <c r="J216" s="27"/>
      <c r="K216" s="27"/>
      <c r="L216" s="109" t="s">
        <v>37</v>
      </c>
      <c r="M216" s="376" t="str">
        <f>IF($R$13="","",$R$13)</f>
        <v/>
      </c>
      <c r="O216" s="30"/>
      <c r="P216" s="768" t="s">
        <v>70</v>
      </c>
      <c r="U216" s="768"/>
      <c r="W216" s="4"/>
      <c r="Y216" s="32"/>
      <c r="AA216" s="585"/>
      <c r="AB216" s="585"/>
      <c r="AC216" s="585"/>
    </row>
    <row r="217" spans="1:29" ht="14.1" customHeight="1" thickBot="1">
      <c r="A217" s="17">
        <v>1</v>
      </c>
      <c r="M217" s="112" t="str">
        <f>$H$2</f>
        <v>Medical University of South Carolina</v>
      </c>
      <c r="O217" s="30"/>
      <c r="P217" s="768" t="s">
        <v>268</v>
      </c>
      <c r="Q217" s="768" t="s">
        <v>512</v>
      </c>
      <c r="R217" s="768" t="s">
        <v>269</v>
      </c>
      <c r="S217" s="768" t="s">
        <v>72</v>
      </c>
      <c r="T217" s="768" t="s">
        <v>270</v>
      </c>
      <c r="U217" s="768" t="s">
        <v>271</v>
      </c>
      <c r="V217" s="4"/>
      <c r="W217" s="4"/>
      <c r="Y217" s="32"/>
    </row>
    <row r="218" spans="1:29" ht="14.1" customHeight="1" thickBot="1">
      <c r="A218" s="17">
        <v>2</v>
      </c>
      <c r="H218" s="51" t="s">
        <v>73</v>
      </c>
      <c r="M218" s="113" t="str">
        <f>$H$5</f>
        <v>Mammography System Compliance Inspection</v>
      </c>
      <c r="O218" s="30"/>
      <c r="P218" s="194">
        <v>2</v>
      </c>
      <c r="Q218" s="195"/>
      <c r="R218" s="196"/>
      <c r="S218" s="196"/>
      <c r="T218" s="196"/>
      <c r="U218" s="183" t="str">
        <f>IF(OR(T218="",$X$218=""),"",(T218-$X$218)/$X$218)</f>
        <v/>
      </c>
      <c r="V218" s="4"/>
      <c r="W218" s="35" t="s">
        <v>272</v>
      </c>
      <c r="X218" s="197" t="str">
        <f>IF(T218="","",AVERAGE(T218:T220))</f>
        <v/>
      </c>
      <c r="Y218" s="32"/>
    </row>
    <row r="219" spans="1:29" ht="14.1" customHeight="1" thickTop="1" thickBot="1">
      <c r="A219" s="17">
        <v>3</v>
      </c>
      <c r="B219" s="58"/>
      <c r="C219" s="60" t="s">
        <v>265</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273</v>
      </c>
      <c r="X219" s="197" t="str">
        <f>IF(T218="","",_xlfn.STDEV.S(T218:T220))</f>
        <v/>
      </c>
      <c r="Y219" s="32"/>
    </row>
    <row r="220" spans="1:29" ht="14.1" customHeight="1" thickBot="1">
      <c r="A220" s="17">
        <v>4</v>
      </c>
      <c r="B220" s="67"/>
      <c r="C220" s="162" t="s">
        <v>266</v>
      </c>
      <c r="D220" s="140" t="str">
        <f>IF(P215="","",P215)</f>
        <v/>
      </c>
      <c r="E220" s="68"/>
      <c r="F220" s="162" t="s">
        <v>267</v>
      </c>
      <c r="G220" s="140" t="str">
        <f>IF(S215="","",S215)</f>
        <v/>
      </c>
      <c r="H220" s="68"/>
      <c r="I220" s="68" t="s">
        <v>95</v>
      </c>
      <c r="J220" s="140" t="str">
        <f>IF(V215="","",V215)</f>
        <v/>
      </c>
      <c r="K220" s="68"/>
      <c r="L220" s="68"/>
      <c r="M220" s="69"/>
      <c r="O220" s="30"/>
      <c r="P220" s="201">
        <v>6</v>
      </c>
      <c r="Q220" s="202"/>
      <c r="R220" s="203"/>
      <c r="S220" s="203"/>
      <c r="T220" s="203"/>
      <c r="U220" s="185" t="str">
        <f>IF(OR(T220="",$X$218=""),"",(T220-$X$218)/$X$218)</f>
        <v/>
      </c>
      <c r="V220" s="4"/>
      <c r="W220" s="35" t="s">
        <v>274</v>
      </c>
      <c r="X220" s="200" t="str">
        <f>IF(OR(X218="",X219=""),"",X219/X218)</f>
        <v/>
      </c>
      <c r="Y220" s="32"/>
    </row>
    <row r="221" spans="1:29" ht="14.1" customHeight="1" thickBot="1">
      <c r="A221" s="17">
        <v>5</v>
      </c>
      <c r="B221" s="67"/>
      <c r="C221" s="107" t="s">
        <v>70</v>
      </c>
      <c r="D221" s="68"/>
      <c r="E221" s="68"/>
      <c r="F221" s="68"/>
      <c r="G221" s="68"/>
      <c r="H221" s="107"/>
      <c r="I221" s="68"/>
      <c r="J221" s="333"/>
      <c r="K221" s="68"/>
      <c r="L221" s="68"/>
      <c r="M221" s="69"/>
      <c r="O221" s="30"/>
      <c r="P221"/>
      <c r="Q221"/>
      <c r="R221"/>
      <c r="S221"/>
      <c r="T221"/>
      <c r="U221"/>
      <c r="V221" s="4"/>
      <c r="W221" s="68" t="s">
        <v>218</v>
      </c>
      <c r="X221" s="377" t="str">
        <f>IF(U218="","",IF(AND(ABS(U218)&lt;0.1,ABS(U219)&lt;0.1,ABS(U220)&lt;0.1,X220&lt;0.5),"Pass","Fail"))</f>
        <v/>
      </c>
      <c r="Y221" s="32"/>
    </row>
    <row r="222" spans="1:29" ht="14.1" customHeight="1" thickBot="1">
      <c r="A222" s="17">
        <v>6</v>
      </c>
      <c r="B222" s="67"/>
      <c r="C222" s="107" t="s">
        <v>268</v>
      </c>
      <c r="D222" s="107" t="s">
        <v>512</v>
      </c>
      <c r="E222" s="107" t="s">
        <v>269</v>
      </c>
      <c r="F222" s="107" t="s">
        <v>72</v>
      </c>
      <c r="G222" s="107" t="s">
        <v>270</v>
      </c>
      <c r="H222" s="107" t="s">
        <v>271</v>
      </c>
      <c r="I222" s="107"/>
      <c r="J222" s="333"/>
      <c r="K222" s="68"/>
      <c r="L222" s="68"/>
      <c r="M222" s="69"/>
      <c r="O222" s="30"/>
      <c r="P222" s="113" t="s">
        <v>204</v>
      </c>
      <c r="Q222" s="138" t="s">
        <v>277</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272</v>
      </c>
      <c r="K223" s="303" t="str">
        <f>IF(X218="","",X218)</f>
        <v/>
      </c>
      <c r="L223" s="68"/>
      <c r="M223" s="69"/>
      <c r="O223" s="30"/>
      <c r="P223" s="4"/>
      <c r="Q223" s="138" t="s">
        <v>278</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273</v>
      </c>
      <c r="K224" s="303" t="str">
        <f>IF(X219="","",X219)</f>
        <v/>
      </c>
      <c r="L224" s="68"/>
      <c r="M224" s="69"/>
      <c r="O224" s="96"/>
      <c r="P224" s="21" t="s">
        <v>279</v>
      </c>
      <c r="Q224" s="4"/>
      <c r="R224" s="4"/>
      <c r="S224" s="4"/>
      <c r="T224" s="4"/>
      <c r="U224" s="4"/>
      <c r="V224" s="4"/>
      <c r="W224" s="4"/>
      <c r="Y224" s="32"/>
    </row>
    <row r="225" spans="1:27" ht="14.1" customHeight="1" thickBot="1">
      <c r="A225" s="17">
        <v>9</v>
      </c>
      <c r="B225" s="67"/>
      <c r="C225" s="393">
        <f t="shared" si="28"/>
        <v>6</v>
      </c>
      <c r="D225" s="398" t="str">
        <f t="shared" si="28"/>
        <v/>
      </c>
      <c r="E225" s="756" t="str">
        <f t="shared" si="28"/>
        <v/>
      </c>
      <c r="F225" s="756" t="str">
        <f t="shared" si="28"/>
        <v/>
      </c>
      <c r="G225" s="756" t="str">
        <f t="shared" si="28"/>
        <v/>
      </c>
      <c r="H225" s="757" t="str">
        <f t="shared" si="28"/>
        <v/>
      </c>
      <c r="I225" s="334"/>
      <c r="J225" s="162" t="s">
        <v>274</v>
      </c>
      <c r="K225" s="399" t="str">
        <f>IF(X220="","",X220)</f>
        <v/>
      </c>
      <c r="L225" s="68"/>
      <c r="M225" s="69"/>
      <c r="O225" s="96"/>
      <c r="P225" s="21" t="s">
        <v>280</v>
      </c>
      <c r="Q225" s="4"/>
      <c r="R225" s="4"/>
      <c r="S225" s="4"/>
      <c r="T225" s="4"/>
      <c r="U225" s="4"/>
      <c r="V225" s="4" t="str">
        <f>IF(OR(T225="",$X$218=""),"",(T225-$X$218)/$X$218)</f>
        <v/>
      </c>
      <c r="W225" s="4"/>
      <c r="Y225" s="32"/>
    </row>
    <row r="226" spans="1:27" ht="14.1" customHeight="1" thickBot="1">
      <c r="A226" s="17">
        <v>10</v>
      </c>
      <c r="B226" s="67"/>
      <c r="C226" s="3" t="s">
        <v>204</v>
      </c>
      <c r="D226" s="101" t="s">
        <v>277</v>
      </c>
      <c r="E226" s="369"/>
      <c r="F226" s="369"/>
      <c r="G226" s="369"/>
      <c r="H226" s="758"/>
      <c r="I226" s="334"/>
      <c r="J226" s="68" t="s">
        <v>218</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278</v>
      </c>
      <c r="E227" s="107"/>
      <c r="F227" s="107"/>
      <c r="G227" s="107"/>
      <c r="H227" s="107"/>
      <c r="I227" s="334"/>
      <c r="J227" s="333"/>
      <c r="K227" s="68"/>
      <c r="L227" s="68"/>
      <c r="M227" s="69"/>
      <c r="O227" s="139" t="s">
        <v>281</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266</v>
      </c>
      <c r="P228" s="137"/>
      <c r="R228" s="21" t="s">
        <v>95</v>
      </c>
      <c r="S228" s="137"/>
      <c r="T228" s="162" t="s">
        <v>173</v>
      </c>
      <c r="U228" s="137"/>
      <c r="Y228" s="32"/>
    </row>
    <row r="229" spans="1:27" ht="14.1" customHeight="1" thickBot="1">
      <c r="A229" s="17">
        <v>13</v>
      </c>
      <c r="B229" s="67"/>
      <c r="C229" s="377" t="str">
        <f>IF(O224="","TBD",IF(O224=1,"YES",IF(O224=3,"NA","")))</f>
        <v>TBD</v>
      </c>
      <c r="D229" s="68" t="s">
        <v>279</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280</v>
      </c>
      <c r="E230" s="107"/>
      <c r="F230" s="107"/>
      <c r="G230" s="107"/>
      <c r="H230" s="107"/>
      <c r="I230" s="107"/>
      <c r="J230" s="334"/>
      <c r="K230" s="333"/>
      <c r="L230" s="68"/>
      <c r="M230" s="69"/>
      <c r="O230" s="30"/>
      <c r="P230" s="770"/>
      <c r="R230" s="35"/>
      <c r="S230" s="770"/>
      <c r="T230" s="768"/>
      <c r="U230" s="4"/>
      <c r="V230" s="768" t="s">
        <v>282</v>
      </c>
      <c r="Y230" s="32"/>
    </row>
    <row r="231" spans="1:27" ht="14.1" customHeight="1" thickBot="1">
      <c r="A231" s="17">
        <v>15</v>
      </c>
      <c r="B231" s="372"/>
      <c r="C231" s="373"/>
      <c r="D231" s="373"/>
      <c r="E231" s="373"/>
      <c r="F231" s="373"/>
      <c r="G231" s="429"/>
      <c r="H231" s="430"/>
      <c r="I231" s="373"/>
      <c r="J231" s="373"/>
      <c r="K231" s="431"/>
      <c r="L231" s="373"/>
      <c r="M231" s="374"/>
      <c r="O231" s="30"/>
      <c r="P231" s="768" t="s">
        <v>72</v>
      </c>
      <c r="Q231" s="768" t="s">
        <v>283</v>
      </c>
      <c r="R231" s="768" t="s">
        <v>284</v>
      </c>
      <c r="S231" s="768" t="s">
        <v>285</v>
      </c>
      <c r="T231" s="768" t="s">
        <v>286</v>
      </c>
      <c r="U231" s="768" t="s">
        <v>287</v>
      </c>
      <c r="V231" s="21" t="s">
        <v>27</v>
      </c>
      <c r="X231" s="768" t="s">
        <v>288</v>
      </c>
      <c r="Y231" s="209" t="s">
        <v>289</v>
      </c>
    </row>
    <row r="232" spans="1:27" ht="14.1" customHeight="1">
      <c r="A232" s="17">
        <v>16</v>
      </c>
      <c r="B232" s="67"/>
      <c r="C232" s="146" t="s">
        <v>281</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33" t="str">
        <f>IF($V$385="","",$V$385*P232)</f>
        <v/>
      </c>
      <c r="X232" s="212" t="str">
        <f>IF(OR(Q232="",$Q$237=""),"",ABS(Q232-$Q$237)/$Q$237)</f>
        <v/>
      </c>
      <c r="Y232" s="213" t="str">
        <f>IF(OR(T232="",$T$237=""),"",ABS(T232-$T$237)/$T$237)</f>
        <v/>
      </c>
      <c r="AA232" s="236"/>
    </row>
    <row r="233" spans="1:27" ht="14.1" customHeight="1">
      <c r="A233" s="17">
        <v>17</v>
      </c>
      <c r="B233" s="67"/>
      <c r="C233" s="162" t="s">
        <v>266</v>
      </c>
      <c r="D233" s="140" t="str">
        <f>IF(P228="","",P228)</f>
        <v/>
      </c>
      <c r="E233" s="68"/>
      <c r="F233" s="68" t="s">
        <v>95</v>
      </c>
      <c r="G233" s="140" t="str">
        <f>IF(S228="","",S228)</f>
        <v/>
      </c>
      <c r="H233" s="162" t="s">
        <v>173</v>
      </c>
      <c r="I233" s="140" t="str">
        <f>IF(U228="","",U228)</f>
        <v/>
      </c>
      <c r="J233" s="68"/>
      <c r="K233" s="68"/>
      <c r="L233" s="68"/>
      <c r="M233" s="69"/>
      <c r="O233" s="30"/>
      <c r="P233" s="166"/>
      <c r="Q233" s="167"/>
      <c r="R233" s="167"/>
      <c r="S233" s="167"/>
      <c r="T233" s="70" t="str">
        <f>IF(OR(R233="",S233=""),"",(R233-50)/S233)</f>
        <v/>
      </c>
      <c r="U233" s="71" t="str">
        <f>IF(OR(Q233="",R233="",S233=""),"",(R233-Q233)/S233)</f>
        <v/>
      </c>
      <c r="V233" s="734"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34" t="str">
        <f>IF($V$385="","",$V$385*P234)</f>
        <v/>
      </c>
      <c r="X234" s="212" t="str">
        <f>IF(OR(Q234="",$Q$237=""),"",ABS(Q234-$Q$237)/$Q$237)</f>
        <v/>
      </c>
      <c r="Y234" s="213" t="str">
        <f>IF(OR(T234="",$T$237=""),"",ABS(T234-$T$237)/$T$237)</f>
        <v/>
      </c>
      <c r="AA234" s="236"/>
    </row>
    <row r="235" spans="1:27" ht="14.1" customHeight="1" thickBot="1">
      <c r="A235" s="17">
        <v>19</v>
      </c>
      <c r="B235" s="67"/>
      <c r="C235" s="68"/>
      <c r="D235" s="584"/>
      <c r="E235" s="68"/>
      <c r="F235" s="162"/>
      <c r="G235" s="584"/>
      <c r="H235" s="107"/>
      <c r="I235" s="333"/>
      <c r="J235" s="68" t="s">
        <v>282</v>
      </c>
      <c r="K235" s="68"/>
      <c r="L235" s="68"/>
      <c r="M235" s="69"/>
      <c r="O235" s="30"/>
      <c r="P235" s="166"/>
      <c r="Q235" s="167"/>
      <c r="R235" s="167"/>
      <c r="S235" s="167"/>
      <c r="T235" s="70" t="str">
        <f>IF(OR(R235="",S235=""),"",(R235-50)/S235)</f>
        <v/>
      </c>
      <c r="U235" s="71" t="str">
        <f>IF(OR(Q235="",R235="",S235=""),"",(R235-Q235)/S235)</f>
        <v/>
      </c>
      <c r="V235" s="734" t="str">
        <f>IF($V$385="","",$V$385*P235)</f>
        <v/>
      </c>
      <c r="X235" s="212" t="str">
        <f>IF(OR(Q235="",$Q$237=""),"",ABS(Q235-$Q$237)/$Q$237)</f>
        <v/>
      </c>
      <c r="Y235" s="213" t="str">
        <f>IF(OR(T235="",$T$237=""),"",ABS(T235-$T$237)/$T$237)</f>
        <v/>
      </c>
      <c r="AA235" s="236"/>
    </row>
    <row r="236" spans="1:27" ht="14.1" customHeight="1" thickBot="1">
      <c r="A236" s="17">
        <v>20</v>
      </c>
      <c r="B236" s="67"/>
      <c r="C236" s="68"/>
      <c r="D236" s="449" t="s">
        <v>72</v>
      </c>
      <c r="E236" s="427" t="s">
        <v>283</v>
      </c>
      <c r="F236" s="427" t="s">
        <v>284</v>
      </c>
      <c r="G236" s="427" t="s">
        <v>285</v>
      </c>
      <c r="H236" s="427" t="s">
        <v>286</v>
      </c>
      <c r="I236" s="427" t="s">
        <v>287</v>
      </c>
      <c r="J236" s="428" t="s">
        <v>27</v>
      </c>
      <c r="K236" s="386" t="s">
        <v>288</v>
      </c>
      <c r="L236" s="401" t="s">
        <v>289</v>
      </c>
      <c r="M236" s="69"/>
      <c r="O236" s="30"/>
      <c r="P236" s="214"/>
      <c r="Q236" s="215"/>
      <c r="R236" s="215"/>
      <c r="S236" s="215"/>
      <c r="T236" s="216" t="str">
        <f>IF(OR(R236="",S236=""),"",(R236-50)/S236)</f>
        <v/>
      </c>
      <c r="U236" s="217" t="str">
        <f>IF(OR(Q236="",R236="",S236=""),"",(R236-Q236)/S236)</f>
        <v/>
      </c>
      <c r="V236" s="735"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272</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292</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273</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274</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8"/>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204</v>
      </c>
      <c r="Q241" s="101" t="s">
        <v>293</v>
      </c>
      <c r="R241" s="68"/>
      <c r="S241" s="68"/>
      <c r="T241" s="68"/>
      <c r="U241" s="68"/>
      <c r="V241" s="68"/>
      <c r="W241" s="68"/>
      <c r="X241" s="68"/>
      <c r="Y241" s="32"/>
    </row>
    <row r="242" spans="1:27" ht="14.1" customHeight="1" thickBot="1">
      <c r="A242" s="17">
        <v>26</v>
      </c>
      <c r="B242" s="67"/>
      <c r="C242" s="451" t="s">
        <v>272</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294</v>
      </c>
      <c r="R242" s="68"/>
      <c r="S242" s="68"/>
      <c r="T242" s="68"/>
      <c r="U242" s="68"/>
      <c r="V242" s="68"/>
      <c r="W242" s="68"/>
      <c r="X242" s="68"/>
      <c r="Y242" s="32"/>
    </row>
    <row r="243" spans="1:27" ht="14.1" customHeight="1" thickBot="1">
      <c r="A243" s="17">
        <v>27</v>
      </c>
      <c r="B243" s="67"/>
      <c r="C243" s="451" t="s">
        <v>273</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274</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295</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71</v>
      </c>
      <c r="Q245" s="233" t="s">
        <v>237</v>
      </c>
      <c r="R245" s="233" t="s">
        <v>262</v>
      </c>
      <c r="S245" s="233" t="s">
        <v>238</v>
      </c>
      <c r="T245" s="4"/>
      <c r="U245" s="874" t="s">
        <v>296</v>
      </c>
      <c r="V245" s="874"/>
      <c r="W245" s="874"/>
      <c r="X245" s="4"/>
      <c r="Y245" s="234"/>
      <c r="Z245" s="585"/>
      <c r="AA245" s="4"/>
    </row>
    <row r="246" spans="1:27" ht="14.1" customHeight="1">
      <c r="A246" s="17">
        <v>30</v>
      </c>
      <c r="B246" s="67"/>
      <c r="C246" s="3" t="s">
        <v>204</v>
      </c>
      <c r="D246" s="101" t="s">
        <v>293</v>
      </c>
      <c r="E246" s="68"/>
      <c r="F246" s="68"/>
      <c r="G246" s="68"/>
      <c r="H246" s="68"/>
      <c r="I246" s="68"/>
      <c r="J246" s="68"/>
      <c r="K246" s="68"/>
      <c r="L246" s="68"/>
      <c r="M246" s="69"/>
      <c r="O246" s="186"/>
      <c r="P246" s="235" t="s">
        <v>269</v>
      </c>
      <c r="Q246" s="11">
        <v>28</v>
      </c>
      <c r="R246" s="11">
        <v>28</v>
      </c>
      <c r="S246" s="11">
        <v>28</v>
      </c>
      <c r="T246" s="4"/>
      <c r="U246" s="233" t="s">
        <v>237</v>
      </c>
      <c r="V246" s="233" t="s">
        <v>262</v>
      </c>
      <c r="W246" s="233" t="s">
        <v>238</v>
      </c>
      <c r="X246" s="4"/>
      <c r="Y246" s="234"/>
      <c r="Z246" s="585"/>
      <c r="AA246" s="4"/>
    </row>
    <row r="247" spans="1:27" ht="14.1" customHeight="1">
      <c r="A247" s="17">
        <v>31</v>
      </c>
      <c r="B247" s="67"/>
      <c r="C247" s="68"/>
      <c r="D247" s="101" t="s">
        <v>294</v>
      </c>
      <c r="E247" s="68"/>
      <c r="F247" s="68"/>
      <c r="G247" s="68"/>
      <c r="H247" s="68"/>
      <c r="I247" s="68"/>
      <c r="J247" s="68"/>
      <c r="K247" s="68"/>
      <c r="L247" s="68"/>
      <c r="M247" s="69"/>
      <c r="O247" s="186"/>
      <c r="P247" s="235" t="s">
        <v>72</v>
      </c>
      <c r="Q247" s="576" t="str">
        <f>IF(Q163="","",Q163)</f>
        <v/>
      </c>
      <c r="R247" s="576" t="str">
        <f>IF(R163="","",R163)</f>
        <v/>
      </c>
      <c r="S247" s="576" t="str">
        <f>IF(S163="","",S163)</f>
        <v/>
      </c>
      <c r="T247" s="4"/>
      <c r="U247" s="181" t="str">
        <f t="shared" ref="U247:W251" si="34">IF(Q248="","",(Q248-Q$253)/Q$253)</f>
        <v/>
      </c>
      <c r="V247" s="181" t="str">
        <f t="shared" si="34"/>
        <v/>
      </c>
      <c r="W247" s="181" t="str">
        <f t="shared" si="34"/>
        <v/>
      </c>
      <c r="X247" s="4"/>
      <c r="Y247" s="234"/>
      <c r="Z247" s="585"/>
      <c r="AA247" s="27"/>
    </row>
    <row r="248" spans="1:27" ht="14.1" customHeight="1" thickBot="1">
      <c r="A248" s="17">
        <v>32</v>
      </c>
      <c r="B248" s="159"/>
      <c r="C248" s="41"/>
      <c r="D248" s="41"/>
      <c r="E248" s="41"/>
      <c r="F248" s="41"/>
      <c r="G248" s="41"/>
      <c r="H248" s="41"/>
      <c r="I248" s="41"/>
      <c r="J248" s="41"/>
      <c r="K248" s="41"/>
      <c r="L248" s="41"/>
      <c r="M248" s="160"/>
      <c r="O248" s="186"/>
      <c r="P248" s="232" t="s">
        <v>297</v>
      </c>
      <c r="Q248" s="746"/>
      <c r="R248" s="746"/>
      <c r="S248" s="746"/>
      <c r="T248" s="4"/>
      <c r="U248" s="181" t="str">
        <f t="shared" si="34"/>
        <v/>
      </c>
      <c r="V248" s="181" t="str">
        <f t="shared" si="34"/>
        <v/>
      </c>
      <c r="W248" s="181" t="str">
        <f t="shared" si="34"/>
        <v/>
      </c>
      <c r="X248" s="4"/>
      <c r="Y248" s="234"/>
    </row>
    <row r="249" spans="1:27" ht="14.1" customHeight="1" thickBot="1">
      <c r="A249" s="17">
        <v>33</v>
      </c>
      <c r="B249" s="67"/>
      <c r="C249" s="146" t="s">
        <v>295</v>
      </c>
      <c r="D249" s="68"/>
      <c r="E249" s="68"/>
      <c r="F249" s="68"/>
      <c r="G249" s="68"/>
      <c r="H249" s="68"/>
      <c r="I249" s="68"/>
      <c r="J249" s="68"/>
      <c r="K249" s="68"/>
      <c r="L249" s="68"/>
      <c r="M249" s="69"/>
      <c r="O249" s="186"/>
      <c r="P249" s="235" t="s">
        <v>299</v>
      </c>
      <c r="Q249" s="747"/>
      <c r="R249" s="747"/>
      <c r="S249" s="747"/>
      <c r="T249" s="4"/>
      <c r="U249" s="181" t="str">
        <f t="shared" si="34"/>
        <v/>
      </c>
      <c r="V249" s="181" t="str">
        <f t="shared" si="34"/>
        <v/>
      </c>
      <c r="W249" s="181" t="str">
        <f t="shared" si="34"/>
        <v/>
      </c>
      <c r="X249" s="4"/>
      <c r="Y249" s="234"/>
    </row>
    <row r="250" spans="1:27" ht="14.1" customHeight="1">
      <c r="A250" s="17">
        <v>34</v>
      </c>
      <c r="B250" s="67"/>
      <c r="C250" s="421" t="s">
        <v>71</v>
      </c>
      <c r="D250" s="418" t="s">
        <v>237</v>
      </c>
      <c r="E250" s="418" t="s">
        <v>262</v>
      </c>
      <c r="F250" s="419" t="s">
        <v>238</v>
      </c>
      <c r="G250" s="68"/>
      <c r="H250" s="878" t="s">
        <v>296</v>
      </c>
      <c r="I250" s="879"/>
      <c r="J250" s="880"/>
      <c r="K250" s="68"/>
      <c r="L250" s="68"/>
      <c r="M250" s="69"/>
      <c r="O250" s="186"/>
      <c r="P250" s="235" t="s">
        <v>300</v>
      </c>
      <c r="Q250" s="747"/>
      <c r="R250" s="747"/>
      <c r="S250" s="747"/>
      <c r="T250" s="4"/>
      <c r="U250" s="181" t="str">
        <f t="shared" si="34"/>
        <v/>
      </c>
      <c r="V250" s="181" t="str">
        <f t="shared" si="34"/>
        <v/>
      </c>
      <c r="W250" s="181" t="str">
        <f t="shared" si="34"/>
        <v/>
      </c>
      <c r="X250" s="4"/>
      <c r="Y250" s="234"/>
    </row>
    <row r="251" spans="1:27" ht="14.1" customHeight="1">
      <c r="A251" s="17">
        <v>35</v>
      </c>
      <c r="B251" s="67"/>
      <c r="C251" s="422" t="s">
        <v>269</v>
      </c>
      <c r="D251" s="296">
        <v>28</v>
      </c>
      <c r="E251" s="296">
        <v>28</v>
      </c>
      <c r="F251" s="339">
        <v>28</v>
      </c>
      <c r="G251" s="68"/>
      <c r="H251" s="338" t="s">
        <v>237</v>
      </c>
      <c r="I251" s="296" t="s">
        <v>262</v>
      </c>
      <c r="J251" s="339" t="s">
        <v>238</v>
      </c>
      <c r="K251" s="68"/>
      <c r="L251" s="68"/>
      <c r="M251" s="69"/>
      <c r="O251" s="186"/>
      <c r="P251" s="235" t="s">
        <v>302</v>
      </c>
      <c r="Q251" s="747"/>
      <c r="R251" s="747"/>
      <c r="S251" s="747"/>
      <c r="T251" s="4"/>
      <c r="U251" s="181" t="str">
        <f t="shared" si="34"/>
        <v/>
      </c>
      <c r="V251" s="181" t="str">
        <f t="shared" si="34"/>
        <v/>
      </c>
      <c r="W251" s="181" t="str">
        <f t="shared" si="34"/>
        <v/>
      </c>
      <c r="X251" s="4"/>
      <c r="Y251" s="234"/>
    </row>
    <row r="252" spans="1:27" ht="14.1" customHeight="1">
      <c r="A252" s="17">
        <v>36</v>
      </c>
      <c r="B252" s="67"/>
      <c r="C252" s="422" t="s">
        <v>72</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306</v>
      </c>
      <c r="Q252" s="747"/>
      <c r="R252" s="747"/>
      <c r="S252" s="747"/>
      <c r="T252" s="4"/>
      <c r="U252" s="4"/>
      <c r="V252" s="4"/>
      <c r="W252" s="4"/>
      <c r="X252" s="4"/>
      <c r="Y252" s="234"/>
    </row>
    <row r="253" spans="1:27" ht="14.1" customHeight="1">
      <c r="A253" s="17">
        <v>37</v>
      </c>
      <c r="B253" s="67"/>
      <c r="C253" s="422" t="s">
        <v>297</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308</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299</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310</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300</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302</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204</v>
      </c>
      <c r="Q256" s="138" t="s">
        <v>313</v>
      </c>
      <c r="T256" s="4"/>
      <c r="U256" s="4"/>
      <c r="V256" s="4"/>
      <c r="W256" s="4"/>
      <c r="X256" s="4"/>
      <c r="Y256" s="234"/>
    </row>
    <row r="257" spans="1:37" ht="14.1" customHeight="1" thickBot="1">
      <c r="A257" s="17">
        <v>41</v>
      </c>
      <c r="B257" s="67"/>
      <c r="C257" s="422" t="s">
        <v>306</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308</v>
      </c>
      <c r="D258" s="400" t="str">
        <f t="shared" si="35"/>
        <v/>
      </c>
      <c r="E258" s="296" t="str">
        <f t="shared" si="36"/>
        <v/>
      </c>
      <c r="F258" s="339" t="str">
        <f t="shared" si="37"/>
        <v/>
      </c>
      <c r="G258" s="68"/>
      <c r="H258" s="68"/>
      <c r="I258" s="68"/>
      <c r="J258" s="68"/>
      <c r="K258" s="68"/>
      <c r="L258" s="68"/>
      <c r="M258" s="69"/>
      <c r="O258" s="136" t="s">
        <v>582</v>
      </c>
      <c r="P258" s="23"/>
      <c r="Q258" s="23"/>
      <c r="R258" s="23"/>
      <c r="S258" s="23"/>
      <c r="T258" s="23"/>
      <c r="U258" s="23"/>
      <c r="V258" s="23"/>
      <c r="W258" s="23"/>
      <c r="X258" s="23"/>
      <c r="Y258" s="24"/>
    </row>
    <row r="259" spans="1:37" ht="14.1" customHeight="1" thickBot="1">
      <c r="A259" s="17">
        <v>43</v>
      </c>
      <c r="B259" s="67"/>
      <c r="C259" s="423" t="s">
        <v>310</v>
      </c>
      <c r="D259" s="411" t="str">
        <f t="shared" si="35"/>
        <v/>
      </c>
      <c r="E259" s="411" t="str">
        <f t="shared" si="36"/>
        <v/>
      </c>
      <c r="F259" s="412" t="str">
        <f t="shared" si="37"/>
        <v/>
      </c>
      <c r="G259" s="68"/>
      <c r="H259" s="68"/>
      <c r="I259" s="68"/>
      <c r="J259" s="68"/>
      <c r="K259" s="68"/>
      <c r="L259" s="68"/>
      <c r="M259" s="69"/>
      <c r="O259" s="30"/>
      <c r="P259" s="162" t="s">
        <v>298</v>
      </c>
      <c r="Q259" s="1"/>
      <c r="R259" s="68"/>
      <c r="S259" s="162" t="s">
        <v>173</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95</v>
      </c>
      <c r="Q260" s="137"/>
      <c r="R260" s="68"/>
      <c r="S260" s="162" t="s">
        <v>176</v>
      </c>
      <c r="T260" s="137"/>
      <c r="U260" s="68"/>
      <c r="V260" s="68"/>
      <c r="W260" s="68"/>
      <c r="X260" s="68"/>
      <c r="Y260" s="32"/>
      <c r="AA260" s="4"/>
      <c r="AD260" s="585"/>
      <c r="AE260" s="585"/>
      <c r="AF260" s="585"/>
      <c r="AG260" s="585"/>
      <c r="AH260" s="585"/>
    </row>
    <row r="261" spans="1:37" ht="14.1" customHeight="1">
      <c r="A261" s="17">
        <v>45</v>
      </c>
      <c r="B261" s="67"/>
      <c r="C261" s="3" t="s">
        <v>204</v>
      </c>
      <c r="D261" s="101" t="s">
        <v>313</v>
      </c>
      <c r="E261" s="68"/>
      <c r="F261" s="68"/>
      <c r="G261" s="68"/>
      <c r="H261" s="68"/>
      <c r="I261" s="68"/>
      <c r="J261" s="68"/>
      <c r="K261" s="68"/>
      <c r="L261" s="68"/>
      <c r="M261" s="69"/>
      <c r="O261" s="30"/>
      <c r="P261" s="68"/>
      <c r="Q261" s="68"/>
      <c r="R261" s="68"/>
      <c r="S261" s="739" t="s">
        <v>275</v>
      </c>
      <c r="T261" s="68"/>
      <c r="U261" s="68" t="s">
        <v>301</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9" t="s">
        <v>72</v>
      </c>
      <c r="R262" s="739" t="s">
        <v>284</v>
      </c>
      <c r="S262" s="739" t="s">
        <v>276</v>
      </c>
      <c r="T262" s="739" t="s">
        <v>303</v>
      </c>
      <c r="U262" s="739" t="s">
        <v>304</v>
      </c>
      <c r="V262" s="68"/>
      <c r="W262" s="162" t="s">
        <v>305</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307</v>
      </c>
      <c r="X263" s="270" t="str">
        <f>IF(U267="","",U267)</f>
        <v/>
      </c>
      <c r="Y263" s="32"/>
      <c r="AA263" s="4"/>
    </row>
    <row r="264" spans="1:37" ht="14.1" customHeight="1">
      <c r="A264" s="17">
        <v>48</v>
      </c>
      <c r="B264" s="67"/>
      <c r="C264" s="162" t="s">
        <v>298</v>
      </c>
      <c r="D264" s="764" t="str">
        <f>IF(Q259="","",Q259)</f>
        <v/>
      </c>
      <c r="E264" s="68"/>
      <c r="F264" s="162" t="s">
        <v>173</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309</v>
      </c>
      <c r="X264" s="253" t="str">
        <f>IF($Q$260="","",HLOOKUP($Q$260,Tables!$A$85:$F$86,2))</f>
        <v/>
      </c>
      <c r="Y264" s="32"/>
      <c r="AA264" s="4"/>
    </row>
    <row r="265" spans="1:37" ht="14.1" customHeight="1">
      <c r="A265" s="17">
        <v>49</v>
      </c>
      <c r="B265" s="67"/>
      <c r="C265" s="162" t="s">
        <v>95</v>
      </c>
      <c r="D265" s="140" t="str">
        <f>IF(Q260="","",Q260)</f>
        <v/>
      </c>
      <c r="E265" s="68"/>
      <c r="F265" s="162" t="s">
        <v>176</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311</v>
      </c>
      <c r="X265" s="254" t="str">
        <f>IF(ESE="","",ESE*Tables!$D$86)</f>
        <v/>
      </c>
      <c r="Y265" s="32"/>
      <c r="AA265" s="4"/>
    </row>
    <row r="266" spans="1:37" ht="14.1" customHeight="1">
      <c r="A266" s="17">
        <v>50</v>
      </c>
      <c r="B266" s="67"/>
      <c r="C266" s="68"/>
      <c r="D266" s="68"/>
      <c r="E266" s="68"/>
      <c r="F266" s="107" t="s">
        <v>275</v>
      </c>
      <c r="G266" s="68"/>
      <c r="H266" s="68" t="s">
        <v>301</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312</v>
      </c>
      <c r="X266" s="255" t="str">
        <f>IF(AB85="","",AB85)</f>
        <v/>
      </c>
      <c r="Y266" s="32"/>
      <c r="AA266" s="4"/>
    </row>
    <row r="267" spans="1:37" ht="14.1" customHeight="1" thickBot="1">
      <c r="A267" s="17">
        <v>51</v>
      </c>
      <c r="B267" s="67"/>
      <c r="C267" s="107"/>
      <c r="D267" s="107" t="s">
        <v>72</v>
      </c>
      <c r="E267" s="107" t="s">
        <v>284</v>
      </c>
      <c r="F267" s="107" t="s">
        <v>276</v>
      </c>
      <c r="G267" s="107" t="s">
        <v>303</v>
      </c>
      <c r="H267" s="107" t="s">
        <v>304</v>
      </c>
      <c r="I267" s="68"/>
      <c r="J267" s="162" t="s">
        <v>305</v>
      </c>
      <c r="K267" s="141" t="str">
        <f t="shared" ref="K267:K272" si="41">IF(X262="","",X262)</f>
        <v/>
      </c>
      <c r="L267" s="68"/>
      <c r="M267" s="69"/>
      <c r="O267" s="186"/>
      <c r="P267" s="162" t="s">
        <v>272</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314</v>
      </c>
      <c r="X267" s="258" t="str">
        <f>IF(OR(X265="",X266=""),"",(X265-X266)/X266)</f>
        <v/>
      </c>
      <c r="Y267" s="32"/>
    </row>
    <row r="268" spans="1:37" ht="14.1" customHeight="1">
      <c r="A268" s="17">
        <v>52</v>
      </c>
      <c r="B268" s="67"/>
      <c r="C268" s="68"/>
      <c r="D268" s="237" t="str">
        <f t="shared" ref="D268:H273" si="42">IF(Q263="","",Q263)</f>
        <v/>
      </c>
      <c r="E268" s="578" t="str">
        <f t="shared" si="42"/>
        <v/>
      </c>
      <c r="F268" s="205" t="str">
        <f t="shared" si="42"/>
        <v/>
      </c>
      <c r="G268" s="238" t="str">
        <f t="shared" si="42"/>
        <v/>
      </c>
      <c r="H268" s="239" t="str">
        <f t="shared" si="42"/>
        <v/>
      </c>
      <c r="I268" s="68"/>
      <c r="J268" s="162" t="s">
        <v>307</v>
      </c>
      <c r="K268" s="142" t="str">
        <f t="shared" si="41"/>
        <v/>
      </c>
      <c r="L268" s="68"/>
      <c r="M268" s="69"/>
      <c r="O268" s="186"/>
      <c r="P268" s="162" t="s">
        <v>274</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309</v>
      </c>
      <c r="K269" s="242" t="str">
        <f t="shared" si="41"/>
        <v/>
      </c>
      <c r="L269" s="68"/>
      <c r="M269" s="69"/>
      <c r="O269" s="30"/>
      <c r="P269" s="3" t="s">
        <v>204</v>
      </c>
      <c r="Q269" s="101" t="s">
        <v>315</v>
      </c>
      <c r="R269" s="68"/>
      <c r="S269" s="68"/>
      <c r="T269" s="68"/>
      <c r="U269" s="68"/>
      <c r="V269" s="68"/>
      <c r="W269" s="162" t="s">
        <v>316</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311</v>
      </c>
      <c r="K270" s="142" t="str">
        <f t="shared" si="41"/>
        <v/>
      </c>
      <c r="L270" s="68"/>
      <c r="M270" s="69"/>
      <c r="O270" s="30"/>
      <c r="P270" s="193"/>
      <c r="Q270" s="101" t="s">
        <v>515</v>
      </c>
      <c r="R270" s="68"/>
      <c r="S270" s="68"/>
      <c r="T270" s="68"/>
      <c r="U270" s="68"/>
      <c r="V270" s="68"/>
      <c r="W270" s="162" t="s">
        <v>318</v>
      </c>
      <c r="X270" s="249" t="str">
        <f>IF(OR(X265="",Q267=""),"",3/(X265/Q267))</f>
        <v/>
      </c>
      <c r="Y270" s="32"/>
    </row>
    <row r="271" spans="1:37" ht="14.1" customHeight="1" thickBot="1">
      <c r="A271" s="17">
        <v>55</v>
      </c>
      <c r="B271" s="67"/>
      <c r="C271" s="68"/>
      <c r="D271" s="244" t="str">
        <f t="shared" si="42"/>
        <v/>
      </c>
      <c r="E271" s="579" t="str">
        <f t="shared" si="42"/>
        <v/>
      </c>
      <c r="F271" s="208" t="str">
        <f t="shared" si="42"/>
        <v/>
      </c>
      <c r="G271" s="245" t="str">
        <f t="shared" si="42"/>
        <v/>
      </c>
      <c r="H271" s="246" t="str">
        <f t="shared" si="42"/>
        <v/>
      </c>
      <c r="I271" s="68"/>
      <c r="J271" s="162" t="s">
        <v>312</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272</v>
      </c>
      <c r="D272" s="240" t="str">
        <f t="shared" si="42"/>
        <v/>
      </c>
      <c r="E272" s="106" t="str">
        <f t="shared" si="42"/>
        <v/>
      </c>
      <c r="F272" s="12" t="str">
        <f t="shared" si="42"/>
        <v/>
      </c>
      <c r="G272" s="13" t="str">
        <f t="shared" si="42"/>
        <v/>
      </c>
      <c r="H272" s="241" t="str">
        <f t="shared" si="42"/>
        <v/>
      </c>
      <c r="I272" s="68"/>
      <c r="J272" s="162" t="s">
        <v>314</v>
      </c>
      <c r="K272" s="247" t="str">
        <f t="shared" si="41"/>
        <v/>
      </c>
      <c r="L272" s="68"/>
      <c r="M272" s="69"/>
      <c r="O272" s="139" t="s">
        <v>668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274</v>
      </c>
      <c r="D273" s="190" t="str">
        <f t="shared" si="42"/>
        <v/>
      </c>
      <c r="E273" s="184" t="str">
        <f t="shared" si="42"/>
        <v/>
      </c>
      <c r="F273" s="184" t="str">
        <f t="shared" si="42"/>
        <v/>
      </c>
      <c r="G273" s="184" t="str">
        <f t="shared" si="42"/>
        <v/>
      </c>
      <c r="H273" s="185" t="str">
        <f t="shared" si="42"/>
        <v/>
      </c>
      <c r="I273" s="68"/>
      <c r="J273" s="68"/>
      <c r="K273" s="68"/>
      <c r="L273" s="68"/>
      <c r="M273" s="69"/>
      <c r="O273" s="30"/>
      <c r="P273" s="736" t="s">
        <v>583</v>
      </c>
      <c r="Q273" s="737" t="s">
        <v>269</v>
      </c>
      <c r="R273" s="737" t="s">
        <v>72</v>
      </c>
      <c r="S273" s="737" t="s">
        <v>276</v>
      </c>
      <c r="T273" s="684" t="s">
        <v>624</v>
      </c>
      <c r="U273" s="737" t="s">
        <v>584</v>
      </c>
      <c r="V273" s="738" t="s">
        <v>291</v>
      </c>
      <c r="W273" s="68"/>
      <c r="X273" s="68"/>
      <c r="Y273" s="32"/>
      <c r="Z273"/>
      <c r="AA273"/>
      <c r="AB273"/>
      <c r="AC273"/>
      <c r="AD273"/>
      <c r="AE273"/>
      <c r="AF273"/>
      <c r="AG273"/>
      <c r="AH273"/>
      <c r="AI273"/>
      <c r="AJ273"/>
      <c r="AK273"/>
    </row>
    <row r="274" spans="1:37" ht="14.1" customHeight="1">
      <c r="A274" s="17">
        <v>58</v>
      </c>
      <c r="B274" s="67"/>
      <c r="C274" s="3" t="s">
        <v>204</v>
      </c>
      <c r="D274" s="101" t="s">
        <v>315</v>
      </c>
      <c r="E274" s="68"/>
      <c r="F274" s="68"/>
      <c r="G274" s="68"/>
      <c r="H274" s="68"/>
      <c r="I274" s="68"/>
      <c r="J274" s="162" t="s">
        <v>316</v>
      </c>
      <c r="K274" s="248" t="str">
        <f>IF(X269="","",X269)</f>
        <v/>
      </c>
      <c r="L274" s="68"/>
      <c r="M274" s="69"/>
      <c r="O274" s="30"/>
      <c r="P274" s="338">
        <v>20</v>
      </c>
      <c r="Q274" s="296">
        <v>26</v>
      </c>
      <c r="R274" s="693"/>
      <c r="S274" s="693"/>
      <c r="T274" s="707"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317</v>
      </c>
      <c r="E275" s="68"/>
      <c r="F275" s="68"/>
      <c r="G275" s="68"/>
      <c r="H275" s="68"/>
      <c r="I275" s="68"/>
      <c r="J275" s="162" t="s">
        <v>318</v>
      </c>
      <c r="K275" s="249" t="str">
        <f>IF(X270="","",X270)</f>
        <v/>
      </c>
      <c r="L275" s="68"/>
      <c r="M275" s="69"/>
      <c r="O275" s="30"/>
      <c r="P275" s="338">
        <v>40</v>
      </c>
      <c r="Q275" s="296">
        <v>28</v>
      </c>
      <c r="R275" s="693"/>
      <c r="S275" s="693"/>
      <c r="T275" s="707"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94"/>
      <c r="S276" s="694"/>
      <c r="T276" s="708" t="str">
        <f>IF(AB123="","",AB123)</f>
        <v/>
      </c>
      <c r="U276" s="686">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204</v>
      </c>
      <c r="Q277" s="101" t="s">
        <v>585</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5" t="s">
        <v>583</v>
      </c>
      <c r="D278" s="696" t="s">
        <v>269</v>
      </c>
      <c r="E278" s="696" t="s">
        <v>72</v>
      </c>
      <c r="F278" s="696" t="s">
        <v>276</v>
      </c>
      <c r="G278" s="696" t="s">
        <v>584</v>
      </c>
      <c r="H278" s="697" t="s">
        <v>291</v>
      </c>
      <c r="I278" s="68"/>
      <c r="J278" s="162"/>
      <c r="K278" s="739"/>
      <c r="L278" s="68"/>
      <c r="M278" s="69" t="s">
        <v>275</v>
      </c>
      <c r="O278" s="462"/>
      <c r="P278" s="68"/>
      <c r="Q278" s="68"/>
      <c r="R278" s="68"/>
      <c r="S278" s="68"/>
      <c r="T278" s="68"/>
      <c r="U278" s="68"/>
      <c r="V278" s="68"/>
      <c r="W278" s="68"/>
      <c r="X278" s="68"/>
      <c r="Y278" s="785"/>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9" t="s">
        <v>269</v>
      </c>
      <c r="L279" s="739" t="s">
        <v>72</v>
      </c>
      <c r="M279" s="260" t="s">
        <v>652</v>
      </c>
      <c r="O279" s="786" t="s">
        <v>669</v>
      </c>
      <c r="P279" s="162"/>
      <c r="Q279" s="739"/>
      <c r="R279" s="68"/>
      <c r="S279" s="68"/>
      <c r="T279" s="68"/>
      <c r="U279" s="68"/>
      <c r="V279" s="68"/>
      <c r="W279" s="68"/>
      <c r="X279" s="68"/>
      <c r="Y279" s="785"/>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648</v>
      </c>
      <c r="K280" s="736">
        <f t="shared" ref="K280:M281" si="45">IF(Q304="","",Q304)</f>
        <v>0</v>
      </c>
      <c r="L280" s="737" t="str">
        <f t="shared" si="45"/>
        <v/>
      </c>
      <c r="M280" s="760" t="str">
        <f t="shared" si="45"/>
        <v/>
      </c>
      <c r="O280" s="462"/>
      <c r="P280" s="146" t="s">
        <v>655</v>
      </c>
      <c r="Q280" s="68"/>
      <c r="R280" s="68"/>
      <c r="S280" s="739" t="s">
        <v>275</v>
      </c>
      <c r="T280" s="68"/>
      <c r="U280" s="68" t="s">
        <v>301</v>
      </c>
      <c r="V280" s="739"/>
      <c r="W280" s="68"/>
      <c r="X280" s="68"/>
      <c r="Y280" s="785"/>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6">
        <f t="shared" si="44"/>
        <v>4.7</v>
      </c>
      <c r="H281" s="388" t="str">
        <f>IF(V276="","",V276)</f>
        <v/>
      </c>
      <c r="I281" s="68"/>
      <c r="J281" s="162" t="s">
        <v>649</v>
      </c>
      <c r="K281" s="387">
        <f t="shared" si="45"/>
        <v>0</v>
      </c>
      <c r="L281" s="443" t="str">
        <f t="shared" si="45"/>
        <v/>
      </c>
      <c r="M281" s="761" t="str">
        <f t="shared" si="45"/>
        <v/>
      </c>
      <c r="O281" s="462"/>
      <c r="P281" s="68"/>
      <c r="Q281" s="739" t="s">
        <v>72</v>
      </c>
      <c r="R281" s="739" t="s">
        <v>284</v>
      </c>
      <c r="S281" s="739" t="s">
        <v>276</v>
      </c>
      <c r="T281" s="739" t="s">
        <v>303</v>
      </c>
      <c r="U281" s="739" t="s">
        <v>304</v>
      </c>
      <c r="V281" s="739"/>
      <c r="W281" s="162" t="s">
        <v>305</v>
      </c>
      <c r="X281" s="270" t="str">
        <f>IF($T$259="","",$T$259*HLOOKUP($Q$260,Tables!$D$80:$F$82,2)+HLOOKUP(Sheet1!$Q$260,Tables!$D$80:$F$82,3))</f>
        <v/>
      </c>
      <c r="Y281" s="785"/>
      <c r="Z281"/>
      <c r="AA281"/>
      <c r="AB281"/>
      <c r="AC281"/>
      <c r="AD281"/>
      <c r="AE281"/>
      <c r="AF281"/>
      <c r="AG281"/>
      <c r="AH281"/>
      <c r="AI281"/>
      <c r="AJ281"/>
      <c r="AK281"/>
    </row>
    <row r="282" spans="1:37" ht="14.1" customHeight="1" thickBot="1">
      <c r="A282" s="17">
        <v>66</v>
      </c>
      <c r="B282" s="67"/>
      <c r="C282" s="3" t="s">
        <v>204</v>
      </c>
      <c r="D282" s="101" t="s">
        <v>585</v>
      </c>
      <c r="E282" s="68"/>
      <c r="F282" s="68"/>
      <c r="G282" s="68"/>
      <c r="H282" s="68"/>
      <c r="I282" s="68"/>
      <c r="J282" s="68"/>
      <c r="K282" s="68"/>
      <c r="L282" s="162" t="s">
        <v>653</v>
      </c>
      <c r="M282" s="479" t="str">
        <f>IF(S306="","",S306)</f>
        <v/>
      </c>
      <c r="O282" s="462"/>
      <c r="P282" s="68"/>
      <c r="Q282" s="145"/>
      <c r="R282" s="145"/>
      <c r="S282" s="145"/>
      <c r="T282" s="301" t="str">
        <f>IF(Q282="","",Q282/$T$260)</f>
        <v/>
      </c>
      <c r="U282" s="303" t="str">
        <f>IF(Q282="","",($T$259^2*HLOOKUP($Q$260,Tables!$D$69:$F$71,2)+HLOOKUP(Sheet1!$Q$260,Tables!$D$69:$F$71,3))*Q282)</f>
        <v/>
      </c>
      <c r="V282" s="68"/>
      <c r="W282" s="162" t="s">
        <v>307</v>
      </c>
      <c r="X282" s="270" t="str">
        <f>IF(U286="","",U286)</f>
        <v/>
      </c>
      <c r="Y282" s="785"/>
      <c r="Z282"/>
      <c r="AA282"/>
      <c r="AB282"/>
      <c r="AC282"/>
      <c r="AD282"/>
      <c r="AE282"/>
      <c r="AF282"/>
      <c r="AG282"/>
      <c r="AH282"/>
      <c r="AI282"/>
      <c r="AJ282"/>
      <c r="AK282"/>
    </row>
    <row r="283" spans="1:37" ht="14.1" customHeight="1" thickBot="1">
      <c r="A283" s="17">
        <v>67</v>
      </c>
      <c r="B283" s="67"/>
      <c r="I283" s="68"/>
      <c r="J283" s="68"/>
      <c r="K283" s="68"/>
      <c r="L283" s="162" t="s">
        <v>218</v>
      </c>
      <c r="M283" s="479" t="str">
        <f>IF(V304="","",V304)</f>
        <v/>
      </c>
      <c r="O283" s="462"/>
      <c r="P283" s="68"/>
      <c r="Q283" s="145"/>
      <c r="R283" s="145"/>
      <c r="S283" s="145"/>
      <c r="T283" s="301" t="str">
        <f>IF(Q283="","",Q283/$T$260)</f>
        <v/>
      </c>
      <c r="U283" s="303" t="str">
        <f>IF(Q283="","",($T$259^2*HLOOKUP($Q$260,Tables!$D$69:$F$71,2)+HLOOKUP(Sheet1!$Q$260,Tables!$D$69:$F$71,3))*Q283)</f>
        <v/>
      </c>
      <c r="V283" s="68"/>
      <c r="W283" s="162" t="s">
        <v>309</v>
      </c>
      <c r="X283" s="253" t="str">
        <f>IF($Q$260="","",HLOOKUP($Q$260,Tables!$A$85:$F$86,2))</f>
        <v/>
      </c>
      <c r="Y283" s="785"/>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311</v>
      </c>
      <c r="X284" s="254" t="str">
        <f>IF(X282="","",X282*Tables!$D$86)</f>
        <v/>
      </c>
      <c r="Y284" s="785"/>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312</v>
      </c>
      <c r="X285" s="255" t="str">
        <f>IF(AB86="","",AB86)</f>
        <v/>
      </c>
      <c r="Y285" s="785"/>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272</v>
      </c>
      <c r="Q286" s="70" t="str">
        <f t="shared" ref="Q286:U286" si="46">IF(OR(Q282="",Q283="",Q284="",Q285=""),"",AVERAGE(Q282:Q285))</f>
        <v/>
      </c>
      <c r="R286" s="256" t="str">
        <f t="shared" si="46"/>
        <v/>
      </c>
      <c r="S286" s="71" t="str">
        <f t="shared" si="46"/>
        <v/>
      </c>
      <c r="T286" s="257" t="str">
        <f t="shared" si="46"/>
        <v/>
      </c>
      <c r="U286" s="302" t="str">
        <f t="shared" si="46"/>
        <v/>
      </c>
      <c r="V286" s="778"/>
      <c r="W286" s="162" t="s">
        <v>314</v>
      </c>
      <c r="X286" s="258" t="str">
        <f>IF(OR(X284="",X285=""),"",(X284-X285)/X285)</f>
        <v/>
      </c>
      <c r="Y286" s="785"/>
      <c r="Z286"/>
      <c r="AA286"/>
      <c r="AB286"/>
      <c r="AC286"/>
      <c r="AD286"/>
      <c r="AE286"/>
      <c r="AF286"/>
      <c r="AG286"/>
      <c r="AH286"/>
      <c r="AI286"/>
      <c r="AJ286"/>
      <c r="AK286"/>
    </row>
    <row r="287" spans="1:37" ht="14.1" customHeight="1" thickTop="1">
      <c r="A287" s="17">
        <v>71</v>
      </c>
      <c r="C287" s="109" t="s">
        <v>11</v>
      </c>
      <c r="D287" s="375" t="str">
        <f>IF($P$7="","",$P$7)</f>
        <v/>
      </c>
      <c r="E287" s="27"/>
      <c r="F287" s="27"/>
      <c r="G287" s="27"/>
      <c r="H287" s="27"/>
      <c r="I287" s="27"/>
      <c r="J287" s="27"/>
      <c r="K287" s="27"/>
      <c r="L287" s="109" t="s">
        <v>12</v>
      </c>
      <c r="M287" s="376" t="str">
        <f>IF($X$7="","",$X$7)</f>
        <v>Eugene Mah</v>
      </c>
      <c r="O287" s="462"/>
      <c r="P287" s="162" t="s">
        <v>274</v>
      </c>
      <c r="Q287" s="251" t="str">
        <f t="shared" ref="Q287:U287" si="47">IF(Q286="","",_xlfn.STDEV.S(Q282:Q285)/Q286)</f>
        <v/>
      </c>
      <c r="R287" s="251" t="str">
        <f t="shared" si="47"/>
        <v/>
      </c>
      <c r="S287" s="251" t="str">
        <f t="shared" si="47"/>
        <v/>
      </c>
      <c r="T287" s="251" t="str">
        <f t="shared" si="47"/>
        <v/>
      </c>
      <c r="U287" s="251" t="str">
        <f t="shared" si="47"/>
        <v/>
      </c>
      <c r="V287" s="779"/>
      <c r="W287" s="333"/>
      <c r="X287" s="333"/>
      <c r="Y287" s="785"/>
      <c r="Z287"/>
      <c r="AA287"/>
      <c r="AB287"/>
      <c r="AC287"/>
      <c r="AD287"/>
      <c r="AE287"/>
      <c r="AF287"/>
      <c r="AG287"/>
      <c r="AH287"/>
      <c r="AI287"/>
      <c r="AJ287"/>
      <c r="AK287"/>
    </row>
    <row r="288" spans="1:37" ht="14.1" customHeight="1">
      <c r="A288" s="17">
        <v>72</v>
      </c>
      <c r="C288" s="109" t="s">
        <v>121</v>
      </c>
      <c r="D288" s="376" t="str">
        <f>IF($R$14="","",$R$14)</f>
        <v/>
      </c>
      <c r="E288" s="27"/>
      <c r="F288" s="27"/>
      <c r="G288" s="27"/>
      <c r="H288" s="27"/>
      <c r="I288" s="27"/>
      <c r="J288" s="27"/>
      <c r="K288" s="27"/>
      <c r="L288" s="109" t="s">
        <v>37</v>
      </c>
      <c r="M288" s="376" t="str">
        <f>IF($R$13="","",$R$13)</f>
        <v/>
      </c>
      <c r="O288" s="462"/>
      <c r="P288" s="3" t="s">
        <v>204</v>
      </c>
      <c r="Q288" s="101" t="s">
        <v>315</v>
      </c>
      <c r="R288" s="68"/>
      <c r="S288" s="68"/>
      <c r="T288" s="68"/>
      <c r="U288" s="68"/>
      <c r="V288" s="68"/>
      <c r="W288" s="162" t="s">
        <v>316</v>
      </c>
      <c r="X288" s="248" t="str">
        <f>IF(X284="","",(X284-S286)/S286)</f>
        <v/>
      </c>
      <c r="Y288" s="785"/>
      <c r="Z288"/>
      <c r="AA288"/>
      <c r="AB288"/>
      <c r="AC288"/>
      <c r="AD288"/>
      <c r="AE288"/>
      <c r="AF288"/>
      <c r="AG288"/>
      <c r="AH288"/>
      <c r="AI288"/>
      <c r="AJ288"/>
      <c r="AK288"/>
    </row>
    <row r="289" spans="1:37" ht="14.1" customHeight="1">
      <c r="A289" s="17">
        <v>1</v>
      </c>
      <c r="M289" s="112" t="str">
        <f>$H$2</f>
        <v>Medical University of South Carolina</v>
      </c>
      <c r="O289" s="462"/>
      <c r="P289" s="193"/>
      <c r="Q289" s="101" t="s">
        <v>515</v>
      </c>
      <c r="R289" s="68"/>
      <c r="S289" s="68"/>
      <c r="T289" s="68"/>
      <c r="U289" s="68"/>
      <c r="V289" s="68"/>
      <c r="W289" s="162" t="s">
        <v>318</v>
      </c>
      <c r="X289" s="249" t="str">
        <f>IF(OR(X284="",Q286=""),"",3/(X284/Q286))</f>
        <v/>
      </c>
      <c r="Y289" s="785"/>
      <c r="Z289"/>
      <c r="AA289"/>
      <c r="AB289"/>
      <c r="AC289"/>
      <c r="AD289"/>
      <c r="AE289"/>
      <c r="AF289"/>
      <c r="AG289"/>
      <c r="AH289"/>
      <c r="AI289"/>
      <c r="AJ289"/>
      <c r="AK289"/>
    </row>
    <row r="290" spans="1:37" ht="14.1" customHeight="1" thickBot="1">
      <c r="A290" s="17">
        <v>2</v>
      </c>
      <c r="H290" s="51" t="s">
        <v>73</v>
      </c>
      <c r="M290" s="113" t="str">
        <f>$H$5</f>
        <v>Mammography System Compliance Inspection</v>
      </c>
      <c r="O290" s="462"/>
      <c r="P290" s="68"/>
      <c r="Q290" s="68"/>
      <c r="R290" s="68"/>
      <c r="S290" s="68"/>
      <c r="T290" s="68"/>
      <c r="U290" s="68"/>
      <c r="V290" s="68"/>
      <c r="W290" s="68"/>
      <c r="X290" s="68"/>
      <c r="Y290" s="785"/>
      <c r="Z290"/>
      <c r="AA290"/>
      <c r="AB290"/>
      <c r="AC290"/>
      <c r="AD290"/>
      <c r="AE290"/>
      <c r="AF290"/>
      <c r="AG290"/>
      <c r="AH290"/>
      <c r="AI290"/>
      <c r="AJ290"/>
      <c r="AK290"/>
    </row>
    <row r="291" spans="1:37" ht="14.1" customHeight="1" thickTop="1">
      <c r="A291" s="17">
        <v>3</v>
      </c>
      <c r="B291" s="58"/>
      <c r="C291" s="267" t="s">
        <v>330</v>
      </c>
      <c r="D291" s="268" t="str">
        <f>IF(P367="","",P367)</f>
        <v/>
      </c>
      <c r="E291" s="267" t="s">
        <v>337</v>
      </c>
      <c r="F291" s="499" t="str">
        <f>IF(P368="","",P368)</f>
        <v/>
      </c>
      <c r="G291" s="59"/>
      <c r="H291" s="267" t="s">
        <v>331</v>
      </c>
      <c r="I291" s="875" t="str">
        <f>IF(S367="","",S367)</f>
        <v/>
      </c>
      <c r="J291" s="875"/>
      <c r="K291" s="59"/>
      <c r="L291" s="59"/>
      <c r="M291" s="61"/>
      <c r="O291" s="462"/>
      <c r="P291" s="146" t="s">
        <v>656</v>
      </c>
      <c r="Q291" s="68"/>
      <c r="R291" s="68"/>
      <c r="S291" s="739" t="s">
        <v>275</v>
      </c>
      <c r="T291" s="68"/>
      <c r="U291" s="68" t="s">
        <v>301</v>
      </c>
      <c r="V291" s="739"/>
      <c r="W291" s="68"/>
      <c r="X291" s="68"/>
      <c r="Y291" s="785"/>
      <c r="Z291"/>
      <c r="AA291"/>
      <c r="AB291"/>
      <c r="AC291"/>
      <c r="AD291"/>
      <c r="AE291"/>
      <c r="AF291"/>
      <c r="AG291"/>
      <c r="AH291"/>
      <c r="AI291"/>
      <c r="AJ291"/>
      <c r="AK291"/>
    </row>
    <row r="292" spans="1:37" ht="14.1" customHeight="1">
      <c r="A292" s="17">
        <v>4</v>
      </c>
      <c r="B292" s="67"/>
      <c r="C292" s="4"/>
      <c r="D292" s="4"/>
      <c r="E292" s="4"/>
      <c r="F292" s="4"/>
      <c r="G292" s="4"/>
      <c r="H292" s="162" t="s">
        <v>333</v>
      </c>
      <c r="I292" s="876" t="str">
        <f>IF(S368="","",S368)</f>
        <v/>
      </c>
      <c r="J292" s="876"/>
      <c r="K292" s="4"/>
      <c r="M292" s="69"/>
      <c r="O292" s="462"/>
      <c r="P292" s="68"/>
      <c r="Q292" s="739" t="s">
        <v>72</v>
      </c>
      <c r="R292" s="739" t="s">
        <v>284</v>
      </c>
      <c r="S292" s="739" t="s">
        <v>276</v>
      </c>
      <c r="T292" s="739" t="s">
        <v>303</v>
      </c>
      <c r="U292" s="739" t="s">
        <v>304</v>
      </c>
      <c r="V292" s="739"/>
      <c r="W292" s="162" t="s">
        <v>305</v>
      </c>
      <c r="X292" s="270" t="str">
        <f>IF($T$259="","",$T$259*HLOOKUP($Q$260,Tables!$D$80:$F$82,2)+HLOOKUP(Sheet1!$Q$260,Tables!$D$80:$F$82,3))</f>
        <v/>
      </c>
      <c r="Y292" s="785"/>
      <c r="Z292"/>
      <c r="AA292"/>
      <c r="AB292"/>
      <c r="AC292"/>
      <c r="AD292"/>
      <c r="AE292"/>
      <c r="AF292"/>
      <c r="AG292"/>
      <c r="AH292"/>
      <c r="AI292"/>
      <c r="AJ292"/>
      <c r="AK292"/>
    </row>
    <row r="293" spans="1:37" ht="14.1" customHeight="1">
      <c r="A293" s="17">
        <v>5</v>
      </c>
      <c r="B293" s="67"/>
      <c r="C293" s="146" t="s">
        <v>328</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307</v>
      </c>
      <c r="X293" s="270" t="str">
        <f>IF(U297="","",U297)</f>
        <v/>
      </c>
      <c r="Y293" s="785"/>
      <c r="Z293"/>
      <c r="AA293"/>
      <c r="AB293"/>
      <c r="AC293"/>
      <c r="AD293"/>
      <c r="AE293"/>
      <c r="AF293"/>
      <c r="AG293"/>
      <c r="AH293"/>
      <c r="AI293"/>
      <c r="AJ293"/>
      <c r="AK293"/>
    </row>
    <row r="294" spans="1:37" ht="14.1" customHeight="1">
      <c r="A294" s="17">
        <v>6</v>
      </c>
      <c r="B294" s="67"/>
      <c r="C294" s="162"/>
      <c r="F294" s="874" t="s">
        <v>334</v>
      </c>
      <c r="G294" s="874"/>
      <c r="H294" s="874"/>
      <c r="I294" s="585"/>
      <c r="J294" s="585"/>
      <c r="K294" s="107"/>
      <c r="M294" s="69"/>
      <c r="O294" s="462"/>
      <c r="P294" s="68"/>
      <c r="Q294" s="145"/>
      <c r="R294" s="145"/>
      <c r="S294" s="145"/>
      <c r="T294" s="301" t="str">
        <f>IF(Q294="","",Q294/$T$260)</f>
        <v/>
      </c>
      <c r="U294" s="303" t="str">
        <f>IF(Q294="","",($T$259^2*HLOOKUP($Q$260,Tables!$D$69:$F$71,2)+HLOOKUP(Sheet1!$Q$260,Tables!$D$69:$F$71,3))*Q294)</f>
        <v/>
      </c>
      <c r="V294" s="68"/>
      <c r="W294" s="162" t="s">
        <v>309</v>
      </c>
      <c r="X294" s="253" t="str">
        <f>IF($Q$260="","",HLOOKUP($Q$260,Tables!$A$85:$F$86,2))</f>
        <v/>
      </c>
      <c r="Y294" s="785"/>
      <c r="Z294"/>
      <c r="AA294"/>
      <c r="AB294"/>
      <c r="AC294"/>
      <c r="AD294"/>
      <c r="AE294"/>
      <c r="AF294"/>
      <c r="AG294"/>
      <c r="AH294"/>
      <c r="AI294"/>
      <c r="AJ294"/>
      <c r="AK294"/>
    </row>
    <row r="295" spans="1:37" ht="14.1" customHeight="1" thickBot="1">
      <c r="A295" s="17">
        <v>7</v>
      </c>
      <c r="B295" s="67"/>
      <c r="C295" s="21" t="s">
        <v>71</v>
      </c>
      <c r="D295" s="585" t="s">
        <v>269</v>
      </c>
      <c r="E295" s="585" t="s">
        <v>72</v>
      </c>
      <c r="F295" s="585" t="s">
        <v>25</v>
      </c>
      <c r="G295" s="585" t="s">
        <v>26</v>
      </c>
      <c r="H295" s="585" t="s">
        <v>27</v>
      </c>
      <c r="I295" s="585" t="s">
        <v>335</v>
      </c>
      <c r="J295" s="585" t="s">
        <v>336</v>
      </c>
      <c r="K295" s="585" t="s">
        <v>513</v>
      </c>
      <c r="M295" s="69"/>
      <c r="O295" s="462"/>
      <c r="P295" s="68"/>
      <c r="Q295" s="145"/>
      <c r="R295" s="145"/>
      <c r="S295" s="145"/>
      <c r="T295" s="301" t="str">
        <f>IF(Q295="","",Q295/$T$260)</f>
        <v/>
      </c>
      <c r="U295" s="303" t="str">
        <f>IF(Q295="","",($T$259^2*HLOOKUP($Q$260,Tables!$D$69:$F$71,2)+HLOOKUP(Sheet1!$Q$260,Tables!$D$69:$F$71,3))*Q295)</f>
        <v/>
      </c>
      <c r="V295" s="68"/>
      <c r="W295" s="162" t="s">
        <v>311</v>
      </c>
      <c r="X295" s="254" t="str">
        <f>IF(X293="","",X293*Tables!$D$86)</f>
        <v/>
      </c>
      <c r="Y295" s="785"/>
      <c r="Z295"/>
      <c r="AA295"/>
      <c r="AB295"/>
      <c r="AC295"/>
      <c r="AD295"/>
      <c r="AE295"/>
      <c r="AF295"/>
      <c r="AG295"/>
      <c r="AH295"/>
      <c r="AI295"/>
      <c r="AJ295"/>
      <c r="AK295"/>
    </row>
    <row r="296" spans="1:37" ht="14.1" customHeight="1">
      <c r="A296" s="17">
        <v>8</v>
      </c>
      <c r="B296" s="67"/>
      <c r="C296" s="436" t="str">
        <f>P371</f>
        <v>/</v>
      </c>
      <c r="D296" s="418">
        <f t="shared" ref="D296:K301" si="48">IF(Q371="","",Q371)</f>
        <v>24</v>
      </c>
      <c r="E296" s="418">
        <f t="shared" si="48"/>
        <v>50</v>
      </c>
      <c r="F296" s="437" t="str">
        <f t="shared" si="48"/>
        <v/>
      </c>
      <c r="G296" s="437" t="str">
        <f t="shared" si="48"/>
        <v/>
      </c>
      <c r="H296" s="437" t="str">
        <f t="shared" si="48"/>
        <v/>
      </c>
      <c r="I296" s="438" t="str">
        <f t="shared" si="48"/>
        <v/>
      </c>
      <c r="J296" s="437" t="str">
        <f t="shared" si="48"/>
        <v/>
      </c>
      <c r="K296" s="439" t="str">
        <f t="shared" si="48"/>
        <v/>
      </c>
      <c r="M296" s="69"/>
      <c r="O296" s="462"/>
      <c r="P296" s="68"/>
      <c r="Q296" s="145"/>
      <c r="R296" s="145"/>
      <c r="S296" s="145"/>
      <c r="T296" s="301" t="str">
        <f>IF(Q296="","",Q296/$T$260)</f>
        <v/>
      </c>
      <c r="U296" s="303" t="str">
        <f>IF(Q296="","",($T$259^2*HLOOKUP($Q$260,Tables!$D$69:$F$71,2)+HLOOKUP(Sheet1!$Q$260,Tables!$D$69:$F$71,3))*Q296)</f>
        <v/>
      </c>
      <c r="V296" s="68"/>
      <c r="W296" s="162" t="s">
        <v>312</v>
      </c>
      <c r="X296" s="255" t="str">
        <f>IF(AB87="","",AB87)</f>
        <v/>
      </c>
      <c r="Y296" s="785"/>
      <c r="Z296"/>
      <c r="AA296"/>
      <c r="AB296"/>
      <c r="AC296"/>
      <c r="AD296"/>
      <c r="AE296"/>
      <c r="AF296"/>
      <c r="AG296"/>
      <c r="AH296"/>
      <c r="AI296"/>
      <c r="AJ296"/>
      <c r="AK296"/>
    </row>
    <row r="297" spans="1:37" ht="14.1" customHeight="1">
      <c r="A297" s="17">
        <v>9</v>
      </c>
      <c r="B297" s="67"/>
      <c r="C297" s="440"/>
      <c r="D297" s="296">
        <f t="shared" si="48"/>
        <v>25</v>
      </c>
      <c r="E297" s="296">
        <f t="shared" si="48"/>
        <v>50</v>
      </c>
      <c r="F297" s="303" t="str">
        <f t="shared" si="48"/>
        <v/>
      </c>
      <c r="G297" s="303" t="str">
        <f t="shared" si="48"/>
        <v/>
      </c>
      <c r="H297" s="303" t="str">
        <f t="shared" si="48"/>
        <v/>
      </c>
      <c r="I297" s="297" t="str">
        <f t="shared" si="48"/>
        <v/>
      </c>
      <c r="J297" s="303" t="str">
        <f t="shared" si="48"/>
        <v/>
      </c>
      <c r="K297" s="420" t="str">
        <f t="shared" si="48"/>
        <v/>
      </c>
      <c r="M297" s="69"/>
      <c r="O297" s="462"/>
      <c r="P297" s="162" t="s">
        <v>272</v>
      </c>
      <c r="Q297" s="70" t="str">
        <f t="shared" ref="Q297:U297" si="49">IF(OR(Q293="",Q294="",Q295="",Q296=""),"",AVERAGE(Q293:Q296))</f>
        <v/>
      </c>
      <c r="R297" s="256" t="str">
        <f t="shared" si="49"/>
        <v/>
      </c>
      <c r="S297" s="71" t="str">
        <f>IF(OR(S293="",S294="",S295="",S296=""),"",AVERAGE(S293:S296))</f>
        <v/>
      </c>
      <c r="T297" s="257" t="str">
        <f t="shared" si="49"/>
        <v/>
      </c>
      <c r="U297" s="302" t="str">
        <f t="shared" si="49"/>
        <v/>
      </c>
      <c r="V297" s="778"/>
      <c r="W297" s="162" t="s">
        <v>314</v>
      </c>
      <c r="X297" s="258" t="str">
        <f>IF(OR(X295="",X296=""),"",(X295-X296)/X296)</f>
        <v/>
      </c>
      <c r="Y297" s="785"/>
      <c r="Z297"/>
      <c r="AA297"/>
      <c r="AB297"/>
      <c r="AC297"/>
      <c r="AD297"/>
      <c r="AE297"/>
      <c r="AF297"/>
      <c r="AG297"/>
      <c r="AH297"/>
      <c r="AI297"/>
      <c r="AJ297"/>
      <c r="AK297"/>
    </row>
    <row r="298" spans="1:37" ht="14.1" customHeight="1">
      <c r="A298" s="17">
        <v>10</v>
      </c>
      <c r="B298" s="67"/>
      <c r="C298" s="440"/>
      <c r="D298" s="296">
        <f t="shared" si="48"/>
        <v>26</v>
      </c>
      <c r="E298" s="296">
        <f t="shared" si="48"/>
        <v>50</v>
      </c>
      <c r="F298" s="303" t="str">
        <f t="shared" si="48"/>
        <v/>
      </c>
      <c r="G298" s="303" t="str">
        <f t="shared" si="48"/>
        <v/>
      </c>
      <c r="H298" s="303" t="str">
        <f t="shared" si="48"/>
        <v/>
      </c>
      <c r="I298" s="297" t="str">
        <f t="shared" si="48"/>
        <v/>
      </c>
      <c r="J298" s="303" t="str">
        <f t="shared" si="48"/>
        <v/>
      </c>
      <c r="K298" s="420" t="str">
        <f t="shared" si="48"/>
        <v/>
      </c>
      <c r="M298" s="69"/>
      <c r="O298" s="462"/>
      <c r="P298" s="162" t="s">
        <v>274</v>
      </c>
      <c r="Q298" s="251" t="str">
        <f t="shared" ref="Q298:U298" si="50">IF(Q297="","",_xlfn.STDEV.S(Q293:Q296)/Q297)</f>
        <v/>
      </c>
      <c r="R298" s="251" t="str">
        <f t="shared" si="50"/>
        <v/>
      </c>
      <c r="S298" s="251" t="str">
        <f t="shared" si="50"/>
        <v/>
      </c>
      <c r="T298" s="251" t="str">
        <f t="shared" si="50"/>
        <v/>
      </c>
      <c r="U298" s="251" t="str">
        <f t="shared" si="50"/>
        <v/>
      </c>
      <c r="V298" s="779"/>
      <c r="W298" s="333"/>
      <c r="X298" s="333"/>
      <c r="Y298" s="785"/>
      <c r="Z298"/>
      <c r="AA298"/>
      <c r="AB298"/>
      <c r="AC298"/>
      <c r="AD298"/>
      <c r="AE298"/>
      <c r="AF298"/>
      <c r="AG298"/>
      <c r="AH298"/>
      <c r="AI298"/>
      <c r="AJ298"/>
      <c r="AK298"/>
    </row>
    <row r="299" spans="1:37" ht="14.1" customHeight="1">
      <c r="A299" s="17">
        <v>11</v>
      </c>
      <c r="B299" s="67"/>
      <c r="C299" s="440"/>
      <c r="D299" s="296">
        <f t="shared" si="48"/>
        <v>28</v>
      </c>
      <c r="E299" s="296">
        <f t="shared" si="48"/>
        <v>50</v>
      </c>
      <c r="F299" s="303" t="str">
        <f t="shared" si="48"/>
        <v/>
      </c>
      <c r="G299" s="303" t="str">
        <f t="shared" si="48"/>
        <v/>
      </c>
      <c r="H299" s="303" t="str">
        <f t="shared" si="48"/>
        <v/>
      </c>
      <c r="I299" s="297" t="str">
        <f t="shared" si="48"/>
        <v/>
      </c>
      <c r="J299" s="303" t="str">
        <f t="shared" si="48"/>
        <v/>
      </c>
      <c r="K299" s="420" t="str">
        <f t="shared" si="48"/>
        <v/>
      </c>
      <c r="M299" s="69"/>
      <c r="O299" s="462"/>
      <c r="P299" s="3" t="s">
        <v>204</v>
      </c>
      <c r="Q299" s="101" t="s">
        <v>315</v>
      </c>
      <c r="R299" s="68"/>
      <c r="S299" s="68"/>
      <c r="T299" s="68"/>
      <c r="U299" s="68"/>
      <c r="V299" s="68"/>
      <c r="W299" s="162" t="s">
        <v>316</v>
      </c>
      <c r="X299" s="248" t="str">
        <f>IF(X295="","",(X295-S297)/S297)</f>
        <v/>
      </c>
      <c r="Y299" s="785"/>
      <c r="Z299"/>
      <c r="AA299"/>
      <c r="AB299"/>
      <c r="AC299"/>
      <c r="AD299"/>
      <c r="AE299"/>
      <c r="AF299"/>
      <c r="AG299"/>
      <c r="AH299"/>
      <c r="AI299"/>
      <c r="AJ299"/>
      <c r="AK299"/>
    </row>
    <row r="300" spans="1:37" ht="14.1" customHeight="1" thickBot="1">
      <c r="A300" s="17">
        <v>12</v>
      </c>
      <c r="B300" s="67"/>
      <c r="C300" s="440"/>
      <c r="D300" s="296">
        <f t="shared" si="48"/>
        <v>30</v>
      </c>
      <c r="E300" s="296">
        <f t="shared" si="48"/>
        <v>50</v>
      </c>
      <c r="F300" s="303" t="str">
        <f t="shared" si="48"/>
        <v/>
      </c>
      <c r="G300" s="303" t="str">
        <f t="shared" si="48"/>
        <v/>
      </c>
      <c r="H300" s="303" t="str">
        <f t="shared" si="48"/>
        <v/>
      </c>
      <c r="I300" s="297" t="str">
        <f t="shared" si="48"/>
        <v/>
      </c>
      <c r="J300" s="303" t="str">
        <f t="shared" si="48"/>
        <v/>
      </c>
      <c r="K300" s="420" t="str">
        <f t="shared" si="48"/>
        <v/>
      </c>
      <c r="M300" s="69"/>
      <c r="O300" s="462"/>
      <c r="P300" s="193"/>
      <c r="Q300" s="101" t="s">
        <v>515</v>
      </c>
      <c r="R300" s="68"/>
      <c r="S300" s="68"/>
      <c r="T300" s="68"/>
      <c r="U300" s="68"/>
      <c r="V300" s="68"/>
      <c r="W300" s="162" t="s">
        <v>318</v>
      </c>
      <c r="X300" s="249" t="str">
        <f>IF(OR(X295="",Q297=""),"",3/(X295/Q297))</f>
        <v/>
      </c>
      <c r="Y300" s="785"/>
      <c r="Z300"/>
      <c r="AA300"/>
      <c r="AB300"/>
      <c r="AC300"/>
      <c r="AD300"/>
      <c r="AE300"/>
      <c r="AF300"/>
      <c r="AG300"/>
      <c r="AH300"/>
      <c r="AI300"/>
      <c r="AJ300"/>
      <c r="AK300"/>
    </row>
    <row r="301" spans="1:37" ht="14.1" customHeight="1" thickBot="1">
      <c r="A301" s="17">
        <v>13</v>
      </c>
      <c r="B301" s="67"/>
      <c r="C301" s="449"/>
      <c r="D301" s="443">
        <f t="shared" si="48"/>
        <v>32</v>
      </c>
      <c r="E301" s="443">
        <f t="shared" si="48"/>
        <v>50</v>
      </c>
      <c r="F301" s="444" t="str">
        <f t="shared" si="48"/>
        <v/>
      </c>
      <c r="G301" s="444" t="str">
        <f t="shared" si="48"/>
        <v/>
      </c>
      <c r="H301" s="444" t="str">
        <f t="shared" si="48"/>
        <v/>
      </c>
      <c r="I301" s="445" t="str">
        <f t="shared" si="48"/>
        <v/>
      </c>
      <c r="J301" s="444" t="str">
        <f t="shared" si="48"/>
        <v/>
      </c>
      <c r="K301" s="412" t="str">
        <f t="shared" si="48"/>
        <v/>
      </c>
      <c r="L301" s="377" t="str">
        <f>IF(K296="","",IF(MAX(K296:K301)&lt;0.05,"Pass","Fail"))</f>
        <v/>
      </c>
      <c r="M301" s="69"/>
      <c r="O301" s="462"/>
      <c r="P301" s="68"/>
      <c r="Q301" s="68"/>
      <c r="R301" s="68"/>
      <c r="S301" s="68"/>
      <c r="T301" s="68"/>
      <c r="U301" s="68"/>
      <c r="V301" s="68"/>
      <c r="W301" s="68"/>
      <c r="X301" s="68"/>
      <c r="Y301" s="785"/>
      <c r="Z301"/>
      <c r="AA301"/>
      <c r="AB301"/>
      <c r="AC301"/>
      <c r="AD301"/>
      <c r="AE301"/>
      <c r="AF301"/>
      <c r="AG301"/>
      <c r="AH301"/>
      <c r="AI301"/>
      <c r="AJ301"/>
      <c r="AK301"/>
    </row>
    <row r="302" spans="1:37" ht="14.1" customHeight="1">
      <c r="A302" s="17">
        <v>14</v>
      </c>
      <c r="B302" s="67"/>
      <c r="C302" s="450" t="str">
        <f>P378</f>
        <v>/</v>
      </c>
      <c r="D302" s="418">
        <f t="shared" ref="D302:K306" si="51">IF(Q378="","",Q378)</f>
        <v>28</v>
      </c>
      <c r="E302" s="418">
        <f t="shared" si="51"/>
        <v>50</v>
      </c>
      <c r="F302" s="437" t="str">
        <f t="shared" si="51"/>
        <v/>
      </c>
      <c r="G302" s="437" t="str">
        <f t="shared" si="51"/>
        <v/>
      </c>
      <c r="H302" s="437" t="str">
        <f t="shared" si="51"/>
        <v/>
      </c>
      <c r="I302" s="438" t="str">
        <f t="shared" si="51"/>
        <v/>
      </c>
      <c r="J302" s="437" t="str">
        <f t="shared" si="51"/>
        <v/>
      </c>
      <c r="K302" s="439" t="str">
        <f t="shared" si="51"/>
        <v/>
      </c>
      <c r="M302" s="69"/>
      <c r="O302" s="462"/>
      <c r="P302" s="68"/>
      <c r="Q302" s="68"/>
      <c r="R302" s="68"/>
      <c r="S302" s="739" t="s">
        <v>275</v>
      </c>
      <c r="T302" s="68"/>
      <c r="U302" s="68"/>
      <c r="V302" s="68"/>
      <c r="W302" s="68"/>
      <c r="X302" s="68"/>
      <c r="Y302" s="785"/>
      <c r="Z302"/>
      <c r="AA302"/>
      <c r="AB302"/>
      <c r="AC302"/>
      <c r="AD302"/>
      <c r="AE302"/>
      <c r="AF302"/>
      <c r="AG302"/>
      <c r="AH302"/>
      <c r="AI302"/>
      <c r="AJ302"/>
      <c r="AK302"/>
    </row>
    <row r="303" spans="1:37" ht="14.1" customHeight="1" thickBot="1">
      <c r="A303" s="17">
        <v>15</v>
      </c>
      <c r="B303" s="67"/>
      <c r="C303" s="441"/>
      <c r="D303" s="296">
        <f t="shared" si="51"/>
        <v>30</v>
      </c>
      <c r="E303" s="296">
        <f t="shared" si="51"/>
        <v>50</v>
      </c>
      <c r="F303" s="303" t="str">
        <f t="shared" si="51"/>
        <v/>
      </c>
      <c r="G303" s="303" t="str">
        <f t="shared" si="51"/>
        <v/>
      </c>
      <c r="H303" s="303" t="str">
        <f t="shared" si="51"/>
        <v/>
      </c>
      <c r="I303" s="297" t="str">
        <f t="shared" si="51"/>
        <v/>
      </c>
      <c r="J303" s="303" t="str">
        <f t="shared" si="51"/>
        <v/>
      </c>
      <c r="K303" s="420" t="str">
        <f t="shared" si="51"/>
        <v/>
      </c>
      <c r="M303" s="69"/>
      <c r="O303" s="462"/>
      <c r="P303" s="68"/>
      <c r="Q303" s="68" t="s">
        <v>269</v>
      </c>
      <c r="R303" s="68" t="s">
        <v>72</v>
      </c>
      <c r="S303" s="68" t="s">
        <v>652</v>
      </c>
      <c r="T303" s="68"/>
      <c r="U303" s="68"/>
      <c r="V303" s="68"/>
      <c r="W303" s="68"/>
      <c r="X303" s="68"/>
      <c r="Y303" s="785"/>
      <c r="Z303"/>
      <c r="AA303"/>
      <c r="AB303"/>
      <c r="AC303"/>
      <c r="AD303"/>
      <c r="AE303"/>
      <c r="AF303"/>
      <c r="AG303"/>
      <c r="AH303"/>
      <c r="AI303"/>
      <c r="AJ303"/>
      <c r="AK303"/>
    </row>
    <row r="304" spans="1:37" ht="14.1" customHeight="1" thickBot="1">
      <c r="A304" s="17">
        <v>16</v>
      </c>
      <c r="B304" s="67"/>
      <c r="C304" s="441"/>
      <c r="D304" s="296">
        <f t="shared" si="51"/>
        <v>32</v>
      </c>
      <c r="E304" s="296">
        <f t="shared" si="51"/>
        <v>50</v>
      </c>
      <c r="F304" s="303" t="str">
        <f t="shared" si="51"/>
        <v/>
      </c>
      <c r="G304" s="303" t="str">
        <f t="shared" si="51"/>
        <v/>
      </c>
      <c r="H304" s="303" t="str">
        <f t="shared" si="51"/>
        <v/>
      </c>
      <c r="I304" s="297" t="str">
        <f t="shared" si="51"/>
        <v/>
      </c>
      <c r="J304" s="303" t="str">
        <f t="shared" si="51"/>
        <v/>
      </c>
      <c r="K304" s="420" t="str">
        <f t="shared" si="51"/>
        <v/>
      </c>
      <c r="M304" s="69"/>
      <c r="O304" s="462"/>
      <c r="P304" s="162" t="s">
        <v>648</v>
      </c>
      <c r="Q304" s="780">
        <f>T259</f>
        <v>0</v>
      </c>
      <c r="R304" s="781" t="str">
        <f>Q286</f>
        <v/>
      </c>
      <c r="S304" s="783" t="str">
        <f>X284</f>
        <v/>
      </c>
      <c r="T304" s="270"/>
      <c r="U304" s="162" t="s">
        <v>218</v>
      </c>
      <c r="V304" s="377" t="str">
        <f>IF(S306="","",IF(S306&lt;=3,"Pass","Fail"))</f>
        <v/>
      </c>
      <c r="W304" s="68"/>
      <c r="X304" s="68"/>
      <c r="Y304" s="785"/>
      <c r="Z304"/>
      <c r="AA304"/>
      <c r="AB304"/>
      <c r="AC304"/>
      <c r="AD304"/>
      <c r="AE304"/>
      <c r="AF304"/>
      <c r="AG304"/>
      <c r="AH304"/>
      <c r="AI304"/>
      <c r="AJ304"/>
      <c r="AK304"/>
    </row>
    <row r="305" spans="1:37" ht="14.1" customHeight="1" thickBot="1">
      <c r="A305" s="17">
        <v>17</v>
      </c>
      <c r="B305" s="67"/>
      <c r="C305" s="441"/>
      <c r="D305" s="296">
        <f t="shared" si="51"/>
        <v>34</v>
      </c>
      <c r="E305" s="296">
        <f t="shared" si="51"/>
        <v>50</v>
      </c>
      <c r="F305" s="303" t="str">
        <f t="shared" si="51"/>
        <v/>
      </c>
      <c r="G305" s="303" t="str">
        <f t="shared" si="51"/>
        <v/>
      </c>
      <c r="H305" s="303" t="str">
        <f t="shared" si="51"/>
        <v/>
      </c>
      <c r="I305" s="297" t="str">
        <f t="shared" si="51"/>
        <v/>
      </c>
      <c r="J305" s="303" t="str">
        <f t="shared" si="51"/>
        <v/>
      </c>
      <c r="K305" s="420" t="str">
        <f t="shared" si="51"/>
        <v/>
      </c>
      <c r="M305" s="69"/>
      <c r="O305" s="462"/>
      <c r="P305" s="162" t="s">
        <v>649</v>
      </c>
      <c r="Q305" s="351">
        <f>T259</f>
        <v>0</v>
      </c>
      <c r="R305" s="782" t="str">
        <f>Q297</f>
        <v/>
      </c>
      <c r="S305" s="784" t="str">
        <f>X295</f>
        <v/>
      </c>
      <c r="T305" s="68"/>
      <c r="U305" s="68"/>
      <c r="V305" s="68"/>
      <c r="W305" s="68"/>
      <c r="X305" s="68"/>
      <c r="Y305" s="785"/>
      <c r="Z305"/>
      <c r="AA305"/>
      <c r="AB305"/>
      <c r="AC305"/>
      <c r="AD305"/>
      <c r="AE305"/>
      <c r="AF305"/>
      <c r="AG305"/>
      <c r="AH305"/>
      <c r="AI305"/>
      <c r="AJ305"/>
      <c r="AK305"/>
    </row>
    <row r="306" spans="1:37" ht="14.1" customHeight="1" thickBot="1">
      <c r="A306" s="17">
        <v>18</v>
      </c>
      <c r="B306" s="67"/>
      <c r="C306" s="442"/>
      <c r="D306" s="443">
        <f t="shared" si="51"/>
        <v>36</v>
      </c>
      <c r="E306" s="443">
        <f t="shared" si="51"/>
        <v>50</v>
      </c>
      <c r="F306" s="444" t="str">
        <f t="shared" si="51"/>
        <v/>
      </c>
      <c r="G306" s="444" t="str">
        <f t="shared" si="51"/>
        <v/>
      </c>
      <c r="H306" s="444" t="str">
        <f t="shared" si="51"/>
        <v/>
      </c>
      <c r="I306" s="445" t="str">
        <f t="shared" si="51"/>
        <v/>
      </c>
      <c r="J306" s="444" t="str">
        <f t="shared" si="51"/>
        <v/>
      </c>
      <c r="K306" s="412" t="str">
        <f t="shared" si="51"/>
        <v/>
      </c>
      <c r="L306" s="739"/>
      <c r="M306" s="69"/>
      <c r="O306" s="462"/>
      <c r="P306" s="68"/>
      <c r="Q306" s="68"/>
      <c r="R306" s="162" t="s">
        <v>653</v>
      </c>
      <c r="S306" s="759" t="str">
        <f>IF(OR(S304="",S305=""),"",S304+S305)</f>
        <v/>
      </c>
      <c r="T306" s="68" t="s">
        <v>342</v>
      </c>
      <c r="U306" s="68"/>
      <c r="V306" s="68"/>
      <c r="W306" s="68"/>
      <c r="X306" s="68"/>
      <c r="Y306" s="785"/>
      <c r="Z306"/>
      <c r="AA306"/>
      <c r="AB306"/>
      <c r="AC306"/>
      <c r="AD306"/>
      <c r="AE306"/>
      <c r="AF306"/>
      <c r="AG306"/>
      <c r="AH306"/>
      <c r="AI306"/>
      <c r="AJ306"/>
      <c r="AK306"/>
    </row>
    <row r="307" spans="1:37" ht="14.1" customHeight="1">
      <c r="A307" s="17">
        <v>19</v>
      </c>
      <c r="B307" s="67"/>
      <c r="C307" s="441" t="str">
        <f>P384</f>
        <v>/</v>
      </c>
      <c r="D307" s="414">
        <f t="shared" ref="D307:K311" si="52">IF(Q384="","",Q384)</f>
        <v>28</v>
      </c>
      <c r="E307" s="414">
        <f t="shared" si="52"/>
        <v>50</v>
      </c>
      <c r="F307" s="446" t="str">
        <f t="shared" si="52"/>
        <v/>
      </c>
      <c r="G307" s="446" t="str">
        <f t="shared" si="52"/>
        <v/>
      </c>
      <c r="H307" s="446" t="str">
        <f t="shared" si="52"/>
        <v/>
      </c>
      <c r="I307" s="447" t="str">
        <f t="shared" si="52"/>
        <v/>
      </c>
      <c r="J307" s="446" t="str">
        <f t="shared" si="52"/>
        <v/>
      </c>
      <c r="K307" s="448" t="str">
        <f t="shared" si="52"/>
        <v/>
      </c>
      <c r="M307" s="69"/>
      <c r="O307" s="462"/>
      <c r="P307" s="3" t="s">
        <v>204</v>
      </c>
      <c r="Q307" s="101" t="s">
        <v>315</v>
      </c>
      <c r="R307" s="68"/>
      <c r="S307" s="68"/>
      <c r="T307" s="68"/>
      <c r="U307" s="68"/>
      <c r="V307" s="68"/>
      <c r="W307" s="68"/>
      <c r="X307" s="68"/>
      <c r="Y307" s="785"/>
      <c r="Z307"/>
      <c r="AA307"/>
      <c r="AB307"/>
      <c r="AC307"/>
      <c r="AD307"/>
      <c r="AE307"/>
      <c r="AF307"/>
      <c r="AG307"/>
      <c r="AH307"/>
      <c r="AI307"/>
      <c r="AJ307"/>
      <c r="AK307"/>
    </row>
    <row r="308" spans="1:37" ht="14.1" customHeight="1" thickBot="1">
      <c r="A308" s="17">
        <v>20</v>
      </c>
      <c r="B308" s="67"/>
      <c r="C308" s="441"/>
      <c r="D308" s="296">
        <f t="shared" si="52"/>
        <v>30</v>
      </c>
      <c r="E308" s="296">
        <f t="shared" si="52"/>
        <v>50</v>
      </c>
      <c r="F308" s="303" t="str">
        <f t="shared" si="52"/>
        <v/>
      </c>
      <c r="G308" s="303" t="str">
        <f t="shared" si="52"/>
        <v/>
      </c>
      <c r="H308" s="303" t="str">
        <f t="shared" si="52"/>
        <v/>
      </c>
      <c r="I308" s="297" t="str">
        <f t="shared" si="52"/>
        <v/>
      </c>
      <c r="J308" s="303" t="str">
        <f t="shared" si="52"/>
        <v/>
      </c>
      <c r="K308" s="420" t="str">
        <f t="shared" si="52"/>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2"/>
        <v>32</v>
      </c>
      <c r="E309" s="296">
        <f t="shared" si="52"/>
        <v>50</v>
      </c>
      <c r="F309" s="303" t="str">
        <f t="shared" si="52"/>
        <v/>
      </c>
      <c r="G309" s="303" t="str">
        <f t="shared" si="52"/>
        <v/>
      </c>
      <c r="H309" s="303" t="str">
        <f t="shared" si="52"/>
        <v/>
      </c>
      <c r="I309" s="297" t="str">
        <f t="shared" si="52"/>
        <v/>
      </c>
      <c r="J309" s="303" t="str">
        <f t="shared" si="52"/>
        <v/>
      </c>
      <c r="K309" s="420" t="str">
        <f t="shared" si="52"/>
        <v/>
      </c>
      <c r="M309" s="69"/>
      <c r="O309" s="136" t="s">
        <v>586</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2"/>
        <v>34</v>
      </c>
      <c r="E310" s="296">
        <f t="shared" si="52"/>
        <v>50</v>
      </c>
      <c r="F310" s="303" t="str">
        <f t="shared" si="52"/>
        <v/>
      </c>
      <c r="G310" s="303" t="str">
        <f t="shared" si="52"/>
        <v/>
      </c>
      <c r="H310" s="303" t="str">
        <f t="shared" si="52"/>
        <v/>
      </c>
      <c r="I310" s="297" t="str">
        <f t="shared" si="52"/>
        <v/>
      </c>
      <c r="J310" s="303" t="str">
        <f t="shared" si="52"/>
        <v/>
      </c>
      <c r="K310" s="420" t="str">
        <f t="shared" si="52"/>
        <v/>
      </c>
      <c r="M310" s="69"/>
      <c r="O310" s="30"/>
      <c r="P310" s="162" t="s">
        <v>592</v>
      </c>
      <c r="Q310" s="162" t="s">
        <v>589</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2"/>
        <v>38</v>
      </c>
      <c r="E311" s="443">
        <f t="shared" si="52"/>
        <v>50</v>
      </c>
      <c r="F311" s="444" t="str">
        <f t="shared" si="52"/>
        <v/>
      </c>
      <c r="G311" s="444" t="str">
        <f t="shared" si="52"/>
        <v/>
      </c>
      <c r="H311" s="444" t="str">
        <f t="shared" si="52"/>
        <v/>
      </c>
      <c r="I311" s="445" t="str">
        <f t="shared" si="52"/>
        <v/>
      </c>
      <c r="J311" s="444" t="str">
        <f t="shared" si="52"/>
        <v/>
      </c>
      <c r="K311" s="412" t="str">
        <f t="shared" si="52"/>
        <v/>
      </c>
      <c r="L311" s="377" t="str">
        <f>IF(K307="","",IF(MAX(K307:K311)&lt;0.05,"Pass","Fail"))</f>
        <v/>
      </c>
      <c r="M311" s="69"/>
      <c r="O311" s="30"/>
      <c r="P311" s="68"/>
      <c r="Q311" s="162" t="s">
        <v>590</v>
      </c>
      <c r="R311" s="687">
        <v>108</v>
      </c>
      <c r="S311" s="739" t="s">
        <v>321</v>
      </c>
      <c r="T311" s="739"/>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6" t="s">
        <v>588</v>
      </c>
      <c r="Q312" s="737" t="s">
        <v>587</v>
      </c>
      <c r="R312" s="738" t="s">
        <v>291</v>
      </c>
      <c r="S312" s="736" t="s">
        <v>588</v>
      </c>
      <c r="T312" s="738" t="s">
        <v>587</v>
      </c>
      <c r="U312" s="68"/>
      <c r="V312" s="68"/>
      <c r="W312" s="68"/>
      <c r="X312" s="68"/>
      <c r="Y312" s="32"/>
      <c r="Z312"/>
      <c r="AA312"/>
      <c r="AB312"/>
      <c r="AC312"/>
      <c r="AD312"/>
      <c r="AE312"/>
      <c r="AF312"/>
      <c r="AG312"/>
      <c r="AH312"/>
      <c r="AI312"/>
      <c r="AJ312"/>
      <c r="AK312"/>
    </row>
    <row r="313" spans="1:37" ht="14.1" customHeight="1">
      <c r="A313" s="17">
        <v>25</v>
      </c>
      <c r="B313" s="67"/>
      <c r="M313" s="69"/>
      <c r="O313" s="161" t="s">
        <v>603</v>
      </c>
      <c r="P313" s="688"/>
      <c r="Q313" s="145"/>
      <c r="R313" s="339" t="str">
        <f>IF(OR(P313="",Q313=""),"",IF(AND(ABS($R$310-P313)&lt;=$R$310*0.02,ABS($R$311-Q313)&lt;=$R$311*0.02),"Pass","Fail"))</f>
        <v/>
      </c>
      <c r="S313" s="702" t="str">
        <f>IF(AB124="","",AB124)</f>
        <v/>
      </c>
      <c r="T313" s="703"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604</v>
      </c>
      <c r="P314" s="688"/>
      <c r="Q314" s="145"/>
      <c r="R314" s="339" t="str">
        <f>IF(OR(P314="",Q314=""),"",IF(AND(ABS($R$310-P314)&lt;=$R$310*0.02,ABS($R$311-Q314)&lt;=$R$311*0.02),"Pass","Fail"))</f>
        <v/>
      </c>
      <c r="S314" s="702" t="str">
        <f>IF(AB126="","",AB126)</f>
        <v/>
      </c>
      <c r="T314" s="703"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605</v>
      </c>
      <c r="P315" s="689"/>
      <c r="Q315" s="690"/>
      <c r="R315" s="388" t="str">
        <f>IF(OR(P315="",Q315=""),"",IF(AND(ABS($R$310-P315)&lt;=$R$310*0.02,ABS($R$311-Q315)&lt;=$R$311*0.02),"Pass","Fail"))</f>
        <v/>
      </c>
      <c r="S315" s="704" t="str">
        <f>IF(AB128="","",AB128)</f>
        <v/>
      </c>
      <c r="T315" s="705"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204</v>
      </c>
      <c r="Q316" s="101" t="s">
        <v>591</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593</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9" t="s">
        <v>611</v>
      </c>
      <c r="P319" s="691" t="s">
        <v>607</v>
      </c>
      <c r="Q319" s="766">
        <f>U319-2</f>
        <v>-2</v>
      </c>
      <c r="R319" s="691" t="s">
        <v>606</v>
      </c>
      <c r="S319" s="766">
        <f>U319-1</f>
        <v>-1</v>
      </c>
      <c r="T319" s="691" t="s">
        <v>608</v>
      </c>
      <c r="U319" s="692"/>
      <c r="V319" s="691" t="s">
        <v>609</v>
      </c>
      <c r="W319" s="766">
        <f>U319+1</f>
        <v>1</v>
      </c>
      <c r="X319" s="691" t="s">
        <v>610</v>
      </c>
      <c r="Y319" s="767">
        <f>U319+2</f>
        <v>2</v>
      </c>
      <c r="Z319"/>
      <c r="AA319"/>
      <c r="AB319"/>
      <c r="AC319"/>
      <c r="AD319"/>
      <c r="AE319"/>
      <c r="AF319"/>
      <c r="AG319"/>
      <c r="AH319"/>
      <c r="AI319"/>
      <c r="AJ319"/>
      <c r="AK319"/>
    </row>
    <row r="320" spans="1:37" ht="14.1" customHeight="1">
      <c r="A320" s="17">
        <v>32</v>
      </c>
      <c r="B320" s="67"/>
      <c r="M320" s="69"/>
      <c r="O320" s="710" t="s">
        <v>603</v>
      </c>
      <c r="P320" s="296" t="s">
        <v>599</v>
      </c>
      <c r="Q320" s="296" t="s">
        <v>284</v>
      </c>
      <c r="R320" s="296" t="s">
        <v>599</v>
      </c>
      <c r="S320" s="296" t="s">
        <v>284</v>
      </c>
      <c r="T320" s="296" t="s">
        <v>599</v>
      </c>
      <c r="U320" s="296" t="s">
        <v>284</v>
      </c>
      <c r="V320" s="296" t="s">
        <v>599</v>
      </c>
      <c r="W320" s="296" t="s">
        <v>284</v>
      </c>
      <c r="X320" s="296" t="s">
        <v>599</v>
      </c>
      <c r="Y320" s="722" t="s">
        <v>284</v>
      </c>
      <c r="Z320"/>
      <c r="AA320"/>
      <c r="AB320"/>
      <c r="AC320"/>
      <c r="AD320"/>
      <c r="AE320"/>
      <c r="AF320"/>
      <c r="AG320"/>
      <c r="AH320"/>
      <c r="AI320"/>
      <c r="AJ320"/>
      <c r="AK320"/>
    </row>
    <row r="321" spans="1:37" ht="14.1" customHeight="1">
      <c r="A321" s="17">
        <v>33</v>
      </c>
      <c r="B321" s="67"/>
      <c r="M321" s="69"/>
      <c r="O321" s="711">
        <v>1</v>
      </c>
      <c r="P321" s="693"/>
      <c r="Q321" s="693"/>
      <c r="R321" s="693"/>
      <c r="S321" s="693"/>
      <c r="T321" s="693"/>
      <c r="U321" s="693"/>
      <c r="V321" s="693"/>
      <c r="W321" s="693"/>
      <c r="X321" s="693"/>
      <c r="Y321" s="712"/>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11">
        <v>2</v>
      </c>
      <c r="P322" s="693"/>
      <c r="Q322" s="693"/>
      <c r="R322" s="693"/>
      <c r="S322" s="693"/>
      <c r="T322" s="693"/>
      <c r="U322" s="693"/>
      <c r="V322" s="693"/>
      <c r="W322" s="693"/>
      <c r="X322" s="693"/>
      <c r="Y322" s="712"/>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11">
        <v>3</v>
      </c>
      <c r="P323" s="693"/>
      <c r="Q323" s="693"/>
      <c r="R323" s="693"/>
      <c r="S323" s="693"/>
      <c r="T323" s="693"/>
      <c r="U323" s="693"/>
      <c r="V323" s="693"/>
      <c r="W323" s="693"/>
      <c r="X323" s="693"/>
      <c r="Y323" s="712"/>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11">
        <v>4</v>
      </c>
      <c r="P324" s="693"/>
      <c r="Q324" s="693"/>
      <c r="R324" s="693"/>
      <c r="S324" s="693"/>
      <c r="T324" s="693"/>
      <c r="U324" s="693"/>
      <c r="V324" s="693"/>
      <c r="W324" s="693"/>
      <c r="X324" s="693"/>
      <c r="Y324" s="712"/>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8">
        <v>5</v>
      </c>
      <c r="P325" s="749"/>
      <c r="Q325" s="749"/>
      <c r="R325" s="749"/>
      <c r="S325" s="749"/>
      <c r="T325" s="749"/>
      <c r="U325" s="749"/>
      <c r="V325" s="749"/>
      <c r="W325" s="749"/>
      <c r="X325" s="749"/>
      <c r="Y325" s="750"/>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51">
        <v>6</v>
      </c>
      <c r="P326" s="752"/>
      <c r="Q326" s="753"/>
      <c r="R326" s="752"/>
      <c r="S326" s="753"/>
      <c r="T326" s="752"/>
      <c r="U326" s="753"/>
      <c r="V326" s="752"/>
      <c r="W326" s="753"/>
      <c r="X326" s="752"/>
      <c r="Y326" s="754"/>
    </row>
    <row r="327" spans="1:37" ht="14.1" customHeight="1">
      <c r="A327" s="17">
        <v>39</v>
      </c>
      <c r="B327" s="67"/>
      <c r="C327" s="68"/>
      <c r="D327" s="68"/>
      <c r="E327" s="68"/>
      <c r="F327" s="68"/>
      <c r="G327" s="68"/>
      <c r="H327" s="68"/>
      <c r="I327" s="68"/>
      <c r="J327" s="68"/>
      <c r="K327" s="68"/>
      <c r="L327" s="68"/>
      <c r="M327" s="69"/>
      <c r="O327" s="713" t="s">
        <v>604</v>
      </c>
      <c r="P327" s="691" t="s">
        <v>607</v>
      </c>
      <c r="Q327" s="766">
        <f>U327-2</f>
        <v>-2</v>
      </c>
      <c r="R327" s="691" t="s">
        <v>606</v>
      </c>
      <c r="S327" s="766">
        <f>U327-1</f>
        <v>-1</v>
      </c>
      <c r="T327" s="691" t="s">
        <v>608</v>
      </c>
      <c r="U327" s="692"/>
      <c r="V327" s="691" t="s">
        <v>609</v>
      </c>
      <c r="W327" s="766">
        <f>U327+1</f>
        <v>1</v>
      </c>
      <c r="X327" s="691" t="s">
        <v>610</v>
      </c>
      <c r="Y327" s="767">
        <f>U327+2</f>
        <v>2</v>
      </c>
    </row>
    <row r="328" spans="1:37" ht="14.1" customHeight="1">
      <c r="A328" s="17">
        <v>40</v>
      </c>
      <c r="B328" s="67"/>
      <c r="C328" s="68"/>
      <c r="D328" s="68"/>
      <c r="E328" s="68"/>
      <c r="F328" s="68"/>
      <c r="G328" s="68"/>
      <c r="H328" s="68"/>
      <c r="I328" s="68"/>
      <c r="J328" s="68"/>
      <c r="K328" s="68"/>
      <c r="L328" s="68"/>
      <c r="M328" s="69"/>
      <c r="O328" s="711">
        <v>1</v>
      </c>
      <c r="P328" s="693"/>
      <c r="Q328" s="693"/>
      <c r="R328" s="693"/>
      <c r="S328" s="693"/>
      <c r="T328" s="693"/>
      <c r="U328" s="693"/>
      <c r="V328" s="693"/>
      <c r="W328" s="693"/>
      <c r="X328" s="693"/>
      <c r="Y328" s="712"/>
    </row>
    <row r="329" spans="1:37" ht="14.1" customHeight="1">
      <c r="A329" s="17">
        <v>41</v>
      </c>
      <c r="B329" s="67"/>
      <c r="C329" s="68"/>
      <c r="D329" s="68"/>
      <c r="E329" s="68"/>
      <c r="F329" s="68"/>
      <c r="G329" s="68"/>
      <c r="H329" s="68"/>
      <c r="I329" s="68"/>
      <c r="J329" s="68"/>
      <c r="K329" s="68"/>
      <c r="L329" s="68"/>
      <c r="M329" s="69"/>
      <c r="O329" s="711">
        <v>2</v>
      </c>
      <c r="P329" s="693"/>
      <c r="Q329" s="693"/>
      <c r="R329" s="693"/>
      <c r="S329" s="693"/>
      <c r="T329" s="693"/>
      <c r="U329" s="693"/>
      <c r="V329" s="693"/>
      <c r="W329" s="693"/>
      <c r="X329" s="693"/>
      <c r="Y329" s="712"/>
    </row>
    <row r="330" spans="1:37" ht="14.1" customHeight="1">
      <c r="A330" s="17">
        <v>42</v>
      </c>
      <c r="B330" s="67"/>
      <c r="C330" s="68"/>
      <c r="D330" s="68"/>
      <c r="E330" s="68"/>
      <c r="F330" s="68"/>
      <c r="G330" s="68"/>
      <c r="H330" s="68"/>
      <c r="I330" s="68"/>
      <c r="J330" s="68"/>
      <c r="K330" s="68"/>
      <c r="L330" s="68"/>
      <c r="M330" s="69"/>
      <c r="O330" s="711">
        <v>3</v>
      </c>
      <c r="P330" s="693"/>
      <c r="Q330" s="693"/>
      <c r="R330" s="693"/>
      <c r="S330" s="693"/>
      <c r="T330" s="693"/>
      <c r="U330" s="693"/>
      <c r="V330" s="693"/>
      <c r="W330" s="693"/>
      <c r="X330" s="693"/>
      <c r="Y330" s="712"/>
    </row>
    <row r="331" spans="1:37" ht="14.1" customHeight="1">
      <c r="A331" s="17">
        <v>43</v>
      </c>
      <c r="B331" s="67"/>
      <c r="C331" s="68"/>
      <c r="D331" s="68"/>
      <c r="E331" s="68"/>
      <c r="F331" s="68"/>
      <c r="G331" s="68"/>
      <c r="H331" s="68"/>
      <c r="I331" s="68"/>
      <c r="J331" s="68"/>
      <c r="K331" s="68"/>
      <c r="L331" s="68"/>
      <c r="M331" s="69"/>
      <c r="O331" s="711">
        <v>4</v>
      </c>
      <c r="P331" s="693"/>
      <c r="Q331" s="693"/>
      <c r="R331" s="693"/>
      <c r="S331" s="693"/>
      <c r="T331" s="693"/>
      <c r="U331" s="693"/>
      <c r="V331" s="693"/>
      <c r="W331" s="693"/>
      <c r="X331" s="693"/>
      <c r="Y331" s="712"/>
    </row>
    <row r="332" spans="1:37" ht="14.1" customHeight="1">
      <c r="A332" s="17">
        <v>44</v>
      </c>
      <c r="B332" s="67"/>
      <c r="C332" s="68"/>
      <c r="D332" s="68"/>
      <c r="E332" s="68"/>
      <c r="F332" s="68"/>
      <c r="G332" s="68"/>
      <c r="H332" s="68"/>
      <c r="I332" s="68"/>
      <c r="J332" s="68"/>
      <c r="K332" s="68"/>
      <c r="L332" s="68"/>
      <c r="M332" s="69"/>
      <c r="O332" s="748">
        <v>5</v>
      </c>
      <c r="P332" s="749"/>
      <c r="Q332" s="749"/>
      <c r="R332" s="749"/>
      <c r="S332" s="749"/>
      <c r="T332" s="749"/>
      <c r="U332" s="749"/>
      <c r="V332" s="749"/>
      <c r="W332" s="749"/>
      <c r="X332" s="749"/>
      <c r="Y332" s="750"/>
    </row>
    <row r="333" spans="1:37" ht="14.1" customHeight="1" thickBot="1">
      <c r="A333" s="17">
        <v>45</v>
      </c>
      <c r="B333" s="67"/>
      <c r="C333" s="68"/>
      <c r="D333" s="68"/>
      <c r="E333" s="68"/>
      <c r="F333" s="68"/>
      <c r="G333" s="68"/>
      <c r="H333" s="68"/>
      <c r="I333" s="68"/>
      <c r="J333" s="68"/>
      <c r="K333" s="68"/>
      <c r="L333" s="68"/>
      <c r="M333" s="69"/>
      <c r="O333" s="751">
        <v>6</v>
      </c>
      <c r="P333" s="752"/>
      <c r="Q333" s="753"/>
      <c r="R333" s="752"/>
      <c r="S333" s="753"/>
      <c r="T333" s="752"/>
      <c r="U333" s="753"/>
      <c r="V333" s="752"/>
      <c r="W333" s="753"/>
      <c r="X333" s="752"/>
      <c r="Y333" s="754"/>
    </row>
    <row r="334" spans="1:37" ht="14.1" customHeight="1">
      <c r="A334" s="17">
        <v>46</v>
      </c>
      <c r="B334" s="67"/>
      <c r="C334" s="68"/>
      <c r="D334" s="68"/>
      <c r="E334" s="68"/>
      <c r="F334" s="68"/>
      <c r="G334" s="68"/>
      <c r="H334" s="68"/>
      <c r="I334" s="68"/>
      <c r="J334" s="68"/>
      <c r="K334" s="68"/>
      <c r="L334" s="68"/>
      <c r="M334" s="69"/>
      <c r="O334" s="713" t="s">
        <v>605</v>
      </c>
      <c r="P334" s="691" t="s">
        <v>607</v>
      </c>
      <c r="Q334" s="766">
        <f>U334-2</f>
        <v>-2</v>
      </c>
      <c r="R334" s="691" t="s">
        <v>606</v>
      </c>
      <c r="S334" s="766">
        <f>U334-1</f>
        <v>-1</v>
      </c>
      <c r="T334" s="691" t="s">
        <v>608</v>
      </c>
      <c r="U334" s="692"/>
      <c r="V334" s="691" t="s">
        <v>609</v>
      </c>
      <c r="W334" s="766">
        <f>U334+1</f>
        <v>1</v>
      </c>
      <c r="X334" s="691" t="s">
        <v>610</v>
      </c>
      <c r="Y334" s="767">
        <f>U334+2</f>
        <v>2</v>
      </c>
    </row>
    <row r="335" spans="1:37" ht="14.1" customHeight="1">
      <c r="A335" s="17">
        <v>47</v>
      </c>
      <c r="B335" s="67"/>
      <c r="C335" s="68"/>
      <c r="D335" s="68"/>
      <c r="E335" s="68"/>
      <c r="F335" s="68"/>
      <c r="G335" s="68"/>
      <c r="H335" s="68"/>
      <c r="I335" s="68"/>
      <c r="J335" s="68"/>
      <c r="K335" s="68"/>
      <c r="L335" s="68"/>
      <c r="M335" s="69"/>
      <c r="O335" s="711">
        <v>1</v>
      </c>
      <c r="P335" s="693"/>
      <c r="Q335" s="693"/>
      <c r="R335" s="693"/>
      <c r="S335" s="693"/>
      <c r="T335" s="693"/>
      <c r="U335" s="693"/>
      <c r="V335" s="693"/>
      <c r="W335" s="693"/>
      <c r="X335" s="693"/>
      <c r="Y335" s="712"/>
    </row>
    <row r="336" spans="1:37" ht="14.1" customHeight="1">
      <c r="A336" s="17">
        <v>48</v>
      </c>
      <c r="B336" s="67"/>
      <c r="C336" s="68"/>
      <c r="D336" s="68"/>
      <c r="E336" s="68"/>
      <c r="F336" s="68"/>
      <c r="G336" s="68"/>
      <c r="H336" s="68"/>
      <c r="I336" s="68"/>
      <c r="J336" s="68"/>
      <c r="K336" s="68"/>
      <c r="L336" s="68"/>
      <c r="M336" s="69"/>
      <c r="O336" s="711">
        <v>2</v>
      </c>
      <c r="P336" s="693"/>
      <c r="Q336" s="693"/>
      <c r="R336" s="693"/>
      <c r="S336" s="693"/>
      <c r="T336" s="693"/>
      <c r="U336" s="693"/>
      <c r="V336" s="693"/>
      <c r="W336" s="693"/>
      <c r="X336" s="693"/>
      <c r="Y336" s="712"/>
    </row>
    <row r="337" spans="1:25" ht="14.1" customHeight="1">
      <c r="A337" s="17">
        <v>49</v>
      </c>
      <c r="B337" s="67"/>
      <c r="M337" s="69"/>
      <c r="O337" s="711">
        <v>3</v>
      </c>
      <c r="P337" s="693"/>
      <c r="Q337" s="693"/>
      <c r="R337" s="693"/>
      <c r="S337" s="693"/>
      <c r="T337" s="693"/>
      <c r="U337" s="693"/>
      <c r="V337" s="693"/>
      <c r="W337" s="693"/>
      <c r="X337" s="693"/>
      <c r="Y337" s="712"/>
    </row>
    <row r="338" spans="1:25" ht="14.1" customHeight="1">
      <c r="A338" s="17">
        <v>50</v>
      </c>
      <c r="B338" s="67"/>
      <c r="M338" s="69"/>
      <c r="O338" s="711">
        <v>4</v>
      </c>
      <c r="P338" s="693"/>
      <c r="Q338" s="693"/>
      <c r="R338" s="693"/>
      <c r="S338" s="693"/>
      <c r="T338" s="693"/>
      <c r="U338" s="693"/>
      <c r="V338" s="693"/>
      <c r="W338" s="693"/>
      <c r="X338" s="693"/>
      <c r="Y338" s="712"/>
    </row>
    <row r="339" spans="1:25" ht="14.1" customHeight="1">
      <c r="A339" s="17">
        <v>51</v>
      </c>
      <c r="B339" s="67"/>
      <c r="M339" s="69"/>
      <c r="O339" s="748">
        <v>5</v>
      </c>
      <c r="P339" s="749"/>
      <c r="Q339" s="749"/>
      <c r="R339" s="749"/>
      <c r="S339" s="749"/>
      <c r="T339" s="749"/>
      <c r="U339" s="749"/>
      <c r="V339" s="749"/>
      <c r="W339" s="749"/>
      <c r="X339" s="749"/>
      <c r="Y339" s="750"/>
    </row>
    <row r="340" spans="1:25" ht="14.1" customHeight="1" thickBot="1">
      <c r="A340" s="17">
        <v>52</v>
      </c>
      <c r="B340" s="67"/>
      <c r="M340" s="69"/>
      <c r="O340" s="751">
        <v>6</v>
      </c>
      <c r="P340" s="752"/>
      <c r="Q340" s="753"/>
      <c r="R340" s="752"/>
      <c r="S340" s="753"/>
      <c r="T340" s="752"/>
      <c r="U340" s="753"/>
      <c r="V340" s="752"/>
      <c r="W340" s="753"/>
      <c r="X340" s="752"/>
      <c r="Y340" s="754"/>
    </row>
    <row r="341" spans="1:25" ht="14.1" customHeight="1" thickBot="1">
      <c r="A341" s="17">
        <v>53</v>
      </c>
      <c r="B341" s="67"/>
      <c r="M341" s="69"/>
    </row>
    <row r="342" spans="1:25" ht="14.1" customHeight="1" thickBot="1">
      <c r="A342" s="17">
        <v>54</v>
      </c>
      <c r="B342" s="67"/>
      <c r="C342" s="146" t="s">
        <v>340</v>
      </c>
      <c r="D342" s="68"/>
      <c r="E342" s="68"/>
      <c r="F342" s="68"/>
      <c r="G342" s="68"/>
      <c r="H342" s="68"/>
      <c r="I342" s="68"/>
      <c r="J342" s="68"/>
      <c r="K342" s="68"/>
      <c r="L342" s="68"/>
      <c r="M342" s="69"/>
      <c r="O342" s="30"/>
      <c r="P342" s="736" t="s">
        <v>603</v>
      </c>
      <c r="Q342" s="737"/>
      <c r="R342" s="737"/>
      <c r="S342" s="737" t="s">
        <v>604</v>
      </c>
      <c r="T342" s="737"/>
      <c r="U342" s="737"/>
      <c r="V342" s="737" t="s">
        <v>605</v>
      </c>
      <c r="W342" s="737"/>
      <c r="X342" s="738"/>
      <c r="Y342" s="32"/>
    </row>
    <row r="343" spans="1:25" ht="14.1" customHeight="1" thickBot="1">
      <c r="A343" s="17">
        <v>55</v>
      </c>
      <c r="B343" s="67"/>
      <c r="C343" s="162"/>
      <c r="D343" s="320" t="s">
        <v>95</v>
      </c>
      <c r="E343" s="321" t="str">
        <f>Q392</f>
        <v>/</v>
      </c>
      <c r="F343" s="452" t="s">
        <v>173</v>
      </c>
      <c r="G343" s="457">
        <f>S392</f>
        <v>28</v>
      </c>
      <c r="H343" s="24"/>
      <c r="I343" s="320" t="s">
        <v>95</v>
      </c>
      <c r="J343" s="321" t="str">
        <f>V392</f>
        <v>/</v>
      </c>
      <c r="K343" s="322" t="s">
        <v>173</v>
      </c>
      <c r="L343" s="582">
        <f>X392</f>
        <v>28</v>
      </c>
      <c r="M343" s="472"/>
      <c r="O343" s="30"/>
      <c r="P343" s="338" t="s">
        <v>600</v>
      </c>
      <c r="Q343" s="296" t="s">
        <v>601</v>
      </c>
      <c r="R343" s="296" t="s">
        <v>602</v>
      </c>
      <c r="S343" s="296" t="s">
        <v>600</v>
      </c>
      <c r="T343" s="296" t="s">
        <v>601</v>
      </c>
      <c r="U343" s="296" t="s">
        <v>602</v>
      </c>
      <c r="V343" s="296" t="s">
        <v>600</v>
      </c>
      <c r="W343" s="296" t="s">
        <v>601</v>
      </c>
      <c r="X343" s="339" t="s">
        <v>602</v>
      </c>
      <c r="Y343" s="32"/>
    </row>
    <row r="344" spans="1:25" ht="14.1" customHeight="1">
      <c r="A344" s="17">
        <v>56</v>
      </c>
      <c r="B344" s="67"/>
      <c r="C344" s="162"/>
      <c r="D344" s="462"/>
      <c r="E344" s="68"/>
      <c r="F344" s="162" t="s">
        <v>219</v>
      </c>
      <c r="G344" s="583">
        <f>S393</f>
        <v>50</v>
      </c>
      <c r="H344" s="209"/>
      <c r="I344" s="68"/>
      <c r="J344" s="68"/>
      <c r="K344" s="162" t="s">
        <v>219</v>
      </c>
      <c r="L344" s="583">
        <f>X393</f>
        <v>50</v>
      </c>
      <c r="M344" s="69"/>
      <c r="O344" s="714" t="s">
        <v>595</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25</v>
      </c>
      <c r="E345" s="329" t="s">
        <v>26</v>
      </c>
      <c r="F345" s="329" t="s">
        <v>27</v>
      </c>
      <c r="G345" s="329" t="s">
        <v>335</v>
      </c>
      <c r="H345" s="330" t="s">
        <v>336</v>
      </c>
      <c r="I345" s="328" t="s">
        <v>25</v>
      </c>
      <c r="J345" s="329" t="s">
        <v>26</v>
      </c>
      <c r="K345" s="329" t="s">
        <v>27</v>
      </c>
      <c r="L345" s="329" t="s">
        <v>335</v>
      </c>
      <c r="M345" s="473" t="s">
        <v>336</v>
      </c>
      <c r="O345" s="715" t="s">
        <v>596</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3">IF(P395="","",P395)</f>
        <v/>
      </c>
      <c r="E346" s="446" t="str">
        <f t="shared" si="53"/>
        <v/>
      </c>
      <c r="F346" s="446" t="str">
        <f t="shared" si="53"/>
        <v/>
      </c>
      <c r="G346" s="447" t="str">
        <f t="shared" si="53"/>
        <v/>
      </c>
      <c r="H346" s="458" t="str">
        <f t="shared" si="53"/>
        <v/>
      </c>
      <c r="I346" s="461" t="str">
        <f t="shared" si="53"/>
        <v/>
      </c>
      <c r="J346" s="437" t="str">
        <f t="shared" si="53"/>
        <v/>
      </c>
      <c r="K346" s="437" t="str">
        <f t="shared" si="53"/>
        <v/>
      </c>
      <c r="L346" s="438" t="str">
        <f t="shared" si="53"/>
        <v/>
      </c>
      <c r="M346" s="474" t="str">
        <f t="shared" si="53"/>
        <v/>
      </c>
      <c r="O346" s="715" t="s">
        <v>594</v>
      </c>
      <c r="P346" s="453" t="str">
        <f>IF(T321="","",AVERAGE(T321:T326))</f>
        <v/>
      </c>
      <c r="Q346" s="303" t="str">
        <f>IF(U321="","",AVERAGE(U321:U325))</f>
        <v/>
      </c>
      <c r="R346" s="723"/>
      <c r="S346" s="303" t="str">
        <f>IF(T328="","",AVERAGE(T328:T333))</f>
        <v/>
      </c>
      <c r="T346" s="303" t="str">
        <f>IF(U328="","",AVERAGE(U328:U332))</f>
        <v/>
      </c>
      <c r="U346" s="723"/>
      <c r="V346" s="303" t="str">
        <f>IF(T335="","",AVERAGE(T335:T340))</f>
        <v/>
      </c>
      <c r="W346" s="303" t="str">
        <f>IF(U335="","",AVERAGE(U335:U339))</f>
        <v/>
      </c>
      <c r="X346" s="724"/>
      <c r="Y346" s="32"/>
    </row>
    <row r="347" spans="1:25" ht="14.1" customHeight="1">
      <c r="A347" s="17">
        <v>59</v>
      </c>
      <c r="B347" s="67"/>
      <c r="C347" s="107"/>
      <c r="D347" s="453" t="str">
        <f t="shared" si="53"/>
        <v/>
      </c>
      <c r="E347" s="303" t="str">
        <f t="shared" si="53"/>
        <v/>
      </c>
      <c r="F347" s="303" t="str">
        <f t="shared" si="53"/>
        <v/>
      </c>
      <c r="G347" s="297" t="str">
        <f t="shared" si="53"/>
        <v/>
      </c>
      <c r="H347" s="459" t="str">
        <f t="shared" si="53"/>
        <v/>
      </c>
      <c r="I347" s="453" t="str">
        <f t="shared" si="53"/>
        <v/>
      </c>
      <c r="J347" s="303" t="str">
        <f t="shared" si="53"/>
        <v/>
      </c>
      <c r="K347" s="303" t="str">
        <f t="shared" si="53"/>
        <v/>
      </c>
      <c r="L347" s="297" t="str">
        <f t="shared" si="53"/>
        <v/>
      </c>
      <c r="M347" s="475" t="str">
        <f t="shared" si="53"/>
        <v/>
      </c>
      <c r="O347" s="715" t="s">
        <v>597</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3"/>
        <v/>
      </c>
      <c r="E348" s="303" t="str">
        <f t="shared" si="53"/>
        <v/>
      </c>
      <c r="F348" s="303" t="str">
        <f t="shared" si="53"/>
        <v/>
      </c>
      <c r="G348" s="297" t="str">
        <f t="shared" si="53"/>
        <v/>
      </c>
      <c r="H348" s="459" t="str">
        <f t="shared" si="53"/>
        <v/>
      </c>
      <c r="I348" s="453" t="str">
        <f t="shared" si="53"/>
        <v/>
      </c>
      <c r="J348" s="303" t="str">
        <f t="shared" si="53"/>
        <v/>
      </c>
      <c r="K348" s="303" t="str">
        <f t="shared" si="53"/>
        <v/>
      </c>
      <c r="L348" s="297" t="str">
        <f t="shared" si="53"/>
        <v/>
      </c>
      <c r="M348" s="475" t="str">
        <f t="shared" si="53"/>
        <v/>
      </c>
      <c r="O348" s="716" t="s">
        <v>598</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25" t="str">
        <f>IF(OR(V348="",W348=""),"",((V348-W348)/($V$346-$W$346)))</f>
        <v/>
      </c>
      <c r="Y348" s="32"/>
    </row>
    <row r="349" spans="1:25" ht="14.1" customHeight="1" thickBot="1">
      <c r="A349" s="17">
        <v>61</v>
      </c>
      <c r="B349" s="67"/>
      <c r="C349" s="107"/>
      <c r="D349" s="455" t="str">
        <f t="shared" si="53"/>
        <v/>
      </c>
      <c r="E349" s="444" t="str">
        <f t="shared" si="53"/>
        <v/>
      </c>
      <c r="F349" s="444" t="str">
        <f t="shared" si="53"/>
        <v/>
      </c>
      <c r="G349" s="445" t="str">
        <f t="shared" si="53"/>
        <v/>
      </c>
      <c r="H349" s="460" t="str">
        <f t="shared" si="53"/>
        <v/>
      </c>
      <c r="I349" s="455" t="str">
        <f t="shared" si="53"/>
        <v/>
      </c>
      <c r="J349" s="444" t="str">
        <f t="shared" si="53"/>
        <v/>
      </c>
      <c r="K349" s="444" t="str">
        <f t="shared" si="53"/>
        <v/>
      </c>
      <c r="L349" s="445" t="str">
        <f t="shared" si="53"/>
        <v/>
      </c>
      <c r="M349" s="476" t="str">
        <f t="shared" si="53"/>
        <v/>
      </c>
      <c r="O349" s="30"/>
      <c r="P349" s="421" t="s">
        <v>612</v>
      </c>
      <c r="Q349" s="437" t="str">
        <f>IF(OR(R345="",R347=""),"",AVERAGE(R345,R347))</f>
        <v/>
      </c>
      <c r="R349" s="738" t="str">
        <f>IF(Q349="","",IF(AND(Q349&gt;=0,Q349&lt;0.9),"Pass","Fail"))</f>
        <v/>
      </c>
      <c r="S349" s="421" t="s">
        <v>612</v>
      </c>
      <c r="T349" s="437" t="str">
        <f>IF(OR(U345="",U347=""),"",AVERAGE(U345,U347))</f>
        <v/>
      </c>
      <c r="U349" s="738" t="str">
        <f>IF(T349="","",IF(AND(T349&gt;=0,T349&lt;0.9),"Pass","Fail"))</f>
        <v/>
      </c>
      <c r="V349" s="421" t="s">
        <v>612</v>
      </c>
      <c r="W349" s="437" t="str">
        <f>IF(OR(X345="",X347=""),"",AVERAGE(X345,X347))</f>
        <v/>
      </c>
      <c r="X349" s="738" t="str">
        <f>IF(W349="","",IF(AND(W349&gt;=0,W349&lt;0.9),"Pass","Fail"))</f>
        <v/>
      </c>
      <c r="Y349" s="32"/>
    </row>
    <row r="350" spans="1:25" ht="14.1" customHeight="1" thickBot="1">
      <c r="A350" s="17">
        <v>62</v>
      </c>
      <c r="B350" s="67"/>
      <c r="C350" s="162" t="s">
        <v>210</v>
      </c>
      <c r="D350" s="456" t="str">
        <f t="shared" si="53"/>
        <v/>
      </c>
      <c r="E350" s="446" t="str">
        <f t="shared" si="53"/>
        <v/>
      </c>
      <c r="F350" s="446" t="str">
        <f t="shared" si="53"/>
        <v/>
      </c>
      <c r="G350" s="447" t="str">
        <f t="shared" si="53"/>
        <v/>
      </c>
      <c r="H350" s="458" t="str">
        <f t="shared" si="53"/>
        <v/>
      </c>
      <c r="I350" s="456" t="str">
        <f t="shared" si="53"/>
        <v/>
      </c>
      <c r="J350" s="446" t="str">
        <f t="shared" si="53"/>
        <v/>
      </c>
      <c r="K350" s="446" t="str">
        <f t="shared" si="53"/>
        <v/>
      </c>
      <c r="L350" s="447" t="str">
        <f t="shared" si="53"/>
        <v/>
      </c>
      <c r="M350" s="477" t="str">
        <f t="shared" si="53"/>
        <v/>
      </c>
      <c r="O350" s="30"/>
      <c r="P350" s="423" t="s">
        <v>613</v>
      </c>
      <c r="Q350" s="444" t="str">
        <f>IF(OR(R344="",R348=""),"",AVERAGE(R344,R348))</f>
        <v/>
      </c>
      <c r="R350" s="388" t="str">
        <f>IF(Q350="","",IF(AND(Q350&gt;=0,Q350&lt;0.6),"Pass","Fail"))</f>
        <v/>
      </c>
      <c r="S350" s="423" t="s">
        <v>613</v>
      </c>
      <c r="T350" s="444" t="str">
        <f>IF(OR(U344="",U348=""),"",AVERAGE(U344,U348))</f>
        <v/>
      </c>
      <c r="U350" s="388" t="str">
        <f>IF(T350="","",IF(AND(T350&gt;=0,T350&lt;0.6),"Pass","Fail"))</f>
        <v/>
      </c>
      <c r="V350" s="423" t="s">
        <v>613</v>
      </c>
      <c r="W350" s="444" t="str">
        <f>IF(OR(X344="",X348=""),"",AVERAGE(X344,X348))</f>
        <v/>
      </c>
      <c r="X350" s="388" t="str">
        <f>IF(W350="","",IF(AND(W350&gt;=0,W350&lt;0.6),"Pass","Fail"))</f>
        <v/>
      </c>
      <c r="Y350" s="32"/>
    </row>
    <row r="351" spans="1:25" ht="14.1" customHeight="1">
      <c r="A351" s="17">
        <v>63</v>
      </c>
      <c r="B351" s="67"/>
      <c r="C351" s="162" t="s">
        <v>341</v>
      </c>
      <c r="D351" s="453" t="str">
        <f t="shared" si="53"/>
        <v/>
      </c>
      <c r="E351" s="303" t="str">
        <f t="shared" si="53"/>
        <v/>
      </c>
      <c r="F351" s="303" t="str">
        <f t="shared" si="53"/>
        <v/>
      </c>
      <c r="G351" s="297" t="str">
        <f t="shared" si="53"/>
        <v/>
      </c>
      <c r="H351" s="459" t="str">
        <f t="shared" si="53"/>
        <v/>
      </c>
      <c r="I351" s="453" t="str">
        <f t="shared" si="53"/>
        <v/>
      </c>
      <c r="J351" s="303" t="str">
        <f t="shared" si="53"/>
        <v/>
      </c>
      <c r="K351" s="303" t="str">
        <f t="shared" si="53"/>
        <v/>
      </c>
      <c r="L351" s="297" t="str">
        <f t="shared" si="53"/>
        <v/>
      </c>
      <c r="M351" s="475" t="str">
        <f t="shared" si="53"/>
        <v/>
      </c>
      <c r="O351" s="30" t="s">
        <v>321</v>
      </c>
      <c r="P351" s="421" t="s">
        <v>612</v>
      </c>
      <c r="Q351" s="706" t="str">
        <f>IF(AB130="","",AB130)</f>
        <v/>
      </c>
      <c r="R351" s="68"/>
      <c r="S351" s="421" t="s">
        <v>612</v>
      </c>
      <c r="T351" s="706" t="str">
        <f>IF(AB132="","",AB132)</f>
        <v/>
      </c>
      <c r="U351" s="68"/>
      <c r="V351" s="421" t="s">
        <v>612</v>
      </c>
      <c r="W351" s="706" t="str">
        <f>IF(AB134="","",AB134)</f>
        <v/>
      </c>
      <c r="X351" s="68"/>
      <c r="Y351" s="32"/>
    </row>
    <row r="352" spans="1:25" ht="14.1" customHeight="1" thickBot="1">
      <c r="A352" s="17">
        <v>64</v>
      </c>
      <c r="B352" s="67"/>
      <c r="C352" s="318" t="s">
        <v>274</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613</v>
      </c>
      <c r="Q352" s="705" t="str">
        <f>IF(AB131="","",AB131)</f>
        <v/>
      </c>
      <c r="R352" s="68"/>
      <c r="S352" s="423" t="s">
        <v>613</v>
      </c>
      <c r="T352" s="705" t="str">
        <f>IF(AB133="","",AB133)</f>
        <v/>
      </c>
      <c r="U352" s="68"/>
      <c r="V352" s="423" t="s">
        <v>613</v>
      </c>
      <c r="W352" s="705" t="str">
        <f>IF(AB135="","",AB135)</f>
        <v/>
      </c>
      <c r="X352" s="68"/>
      <c r="Y352" s="32"/>
    </row>
    <row r="353" spans="1:25" ht="14.1" customHeight="1" thickBot="1">
      <c r="A353" s="17">
        <v>65</v>
      </c>
      <c r="B353" s="67"/>
      <c r="C353" s="162"/>
      <c r="D353" s="334"/>
      <c r="E353" s="334"/>
      <c r="F353" s="334"/>
      <c r="G353" s="469" t="s">
        <v>541</v>
      </c>
      <c r="H353" s="377" t="str">
        <f>IF(H350="","",IF(H350&gt;7,"Pass","Fail"))</f>
        <v/>
      </c>
      <c r="I353" s="68"/>
      <c r="J353" s="68"/>
      <c r="K353" s="68"/>
      <c r="L353" s="162" t="s">
        <v>542</v>
      </c>
      <c r="M353" s="479" t="str">
        <f>IF(M350="","",IF(M350&gt;2,"Pass","Fail"))</f>
        <v/>
      </c>
      <c r="O353" s="30"/>
      <c r="P353" s="3" t="s">
        <v>204</v>
      </c>
      <c r="Q353" s="101" t="s">
        <v>620</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204</v>
      </c>
      <c r="E355" s="101" t="s">
        <v>344</v>
      </c>
      <c r="F355" s="68"/>
      <c r="G355" s="68"/>
      <c r="H355" s="68"/>
      <c r="I355" s="68"/>
      <c r="J355" s="68"/>
      <c r="K355" s="68"/>
      <c r="L355" s="68"/>
      <c r="M355" s="69"/>
      <c r="O355" s="136" t="s">
        <v>615</v>
      </c>
      <c r="P355" s="23"/>
      <c r="Q355" s="23"/>
      <c r="R355" s="23"/>
      <c r="S355" s="23"/>
      <c r="T355" s="23"/>
      <c r="U355" s="23"/>
      <c r="V355" s="23"/>
      <c r="W355" s="23"/>
      <c r="X355" s="23"/>
      <c r="Y355" s="24"/>
    </row>
    <row r="356" spans="1:25" ht="14.1" customHeight="1">
      <c r="A356" s="17">
        <v>68</v>
      </c>
      <c r="B356" s="67"/>
      <c r="C356" s="68"/>
      <c r="D356" s="68"/>
      <c r="E356" s="101" t="s">
        <v>345</v>
      </c>
      <c r="F356" s="68"/>
      <c r="G356" s="68"/>
      <c r="H356" s="68"/>
      <c r="I356" s="68"/>
      <c r="J356" s="68"/>
      <c r="K356" s="68"/>
      <c r="L356" s="68"/>
      <c r="M356" s="69"/>
      <c r="O356" s="30"/>
      <c r="P356" s="736" t="s">
        <v>616</v>
      </c>
      <c r="Q356" s="737" t="s">
        <v>617</v>
      </c>
      <c r="R356" s="737" t="s">
        <v>618</v>
      </c>
      <c r="S356" s="738" t="s">
        <v>619</v>
      </c>
      <c r="T356" s="68"/>
      <c r="U356" s="68" t="s">
        <v>321</v>
      </c>
      <c r="V356" s="736" t="s">
        <v>616</v>
      </c>
      <c r="W356" s="737" t="s">
        <v>617</v>
      </c>
      <c r="X356" s="737" t="s">
        <v>618</v>
      </c>
      <c r="Y356" s="717" t="s">
        <v>619</v>
      </c>
    </row>
    <row r="357" spans="1:25" ht="14.1" customHeight="1">
      <c r="A357" s="17">
        <v>69</v>
      </c>
      <c r="B357" s="67"/>
      <c r="C357" s="68"/>
      <c r="D357" s="68"/>
      <c r="E357" s="101" t="s">
        <v>346</v>
      </c>
      <c r="F357" s="68"/>
      <c r="G357" s="68"/>
      <c r="H357" s="68"/>
      <c r="I357" s="68"/>
      <c r="J357" s="68"/>
      <c r="K357" s="68"/>
      <c r="L357" s="68"/>
      <c r="M357" s="69"/>
      <c r="O357" s="161" t="s">
        <v>187</v>
      </c>
      <c r="P357" s="726"/>
      <c r="Q357" s="693"/>
      <c r="R357" s="693"/>
      <c r="S357" s="727"/>
      <c r="T357" s="68"/>
      <c r="U357" s="162" t="s">
        <v>187</v>
      </c>
      <c r="V357" s="702" t="str">
        <f>IF(AB137="","",AB137)</f>
        <v/>
      </c>
      <c r="W357" s="707" t="str">
        <f>IF(AB141="","",AB141)</f>
        <v/>
      </c>
      <c r="X357" s="707" t="str">
        <f>IF(AB145="","",AB145)</f>
        <v/>
      </c>
      <c r="Y357" s="718" t="str">
        <f>IF(AB149="","",AB149)</f>
        <v/>
      </c>
    </row>
    <row r="358" spans="1:25" ht="14.1" customHeight="1" thickBot="1">
      <c r="A358" s="17">
        <v>70</v>
      </c>
      <c r="B358" s="80"/>
      <c r="C358" s="81"/>
      <c r="D358" s="81"/>
      <c r="E358" s="81"/>
      <c r="F358" s="81"/>
      <c r="G358" s="81"/>
      <c r="H358" s="81"/>
      <c r="I358" s="81"/>
      <c r="J358" s="81"/>
      <c r="K358" s="81"/>
      <c r="L358" s="81"/>
      <c r="M358" s="82"/>
      <c r="O358" s="161" t="s">
        <v>189</v>
      </c>
      <c r="P358" s="726"/>
      <c r="Q358" s="693"/>
      <c r="R358" s="693"/>
      <c r="S358" s="727"/>
      <c r="T358" s="68"/>
      <c r="U358" s="162" t="s">
        <v>189</v>
      </c>
      <c r="V358" s="702" t="str">
        <f>IF(AB138="","",AB138)</f>
        <v/>
      </c>
      <c r="W358" s="707" t="str">
        <f>IF(AB142="","",AB142)</f>
        <v/>
      </c>
      <c r="X358" s="707" t="str">
        <f>IF(AB146="","",AB146)</f>
        <v/>
      </c>
      <c r="Y358" s="718" t="str">
        <f>IF(AB150="","",AB150)</f>
        <v/>
      </c>
    </row>
    <row r="359" spans="1:25" ht="14.1" customHeight="1" thickTop="1" thickBot="1">
      <c r="A359" s="17">
        <v>71</v>
      </c>
      <c r="C359" s="109" t="s">
        <v>11</v>
      </c>
      <c r="D359" s="375" t="str">
        <f>IF($P$7="","",$P$7)</f>
        <v/>
      </c>
      <c r="E359" s="27"/>
      <c r="F359" s="27"/>
      <c r="G359" s="27"/>
      <c r="H359" s="27"/>
      <c r="I359" s="27"/>
      <c r="J359" s="27"/>
      <c r="K359" s="27"/>
      <c r="L359" s="109" t="s">
        <v>12</v>
      </c>
      <c r="M359" s="376" t="str">
        <f>IF($X$7="","",$X$7)</f>
        <v>Eugene Mah</v>
      </c>
      <c r="O359" s="161" t="s">
        <v>191</v>
      </c>
      <c r="P359" s="726"/>
      <c r="Q359" s="693"/>
      <c r="R359" s="693"/>
      <c r="S359" s="727"/>
      <c r="T359" s="68"/>
      <c r="U359" s="162" t="s">
        <v>191</v>
      </c>
      <c r="V359" s="704" t="str">
        <f>IF(AB139="","",AB139)</f>
        <v/>
      </c>
      <c r="W359" s="708" t="str">
        <f>IF(AB143="","",AB143)</f>
        <v/>
      </c>
      <c r="X359" s="708" t="str">
        <f>IF(AB147="","",AB147)</f>
        <v/>
      </c>
      <c r="Y359" s="719" t="str">
        <f>IF(AB151="","",AB151)</f>
        <v/>
      </c>
    </row>
    <row r="360" spans="1:25" ht="14.1" customHeight="1" thickBot="1">
      <c r="A360" s="17">
        <v>72</v>
      </c>
      <c r="C360" s="109" t="s">
        <v>121</v>
      </c>
      <c r="D360" s="490" t="str">
        <f>IF($R$14="","",$R$14)</f>
        <v/>
      </c>
      <c r="E360" s="27"/>
      <c r="F360" s="27"/>
      <c r="G360" s="27"/>
      <c r="H360" s="27"/>
      <c r="I360" s="27"/>
      <c r="J360" s="27"/>
      <c r="K360" s="27"/>
      <c r="L360" s="109" t="s">
        <v>37</v>
      </c>
      <c r="M360" s="490" t="str">
        <f>IF($R$13="","",$R$13)</f>
        <v/>
      </c>
      <c r="O360" s="161" t="s">
        <v>218</v>
      </c>
      <c r="P360" s="387" t="str">
        <f>IF(OR(P357="",P358="",P359=""),"",IF(AND(P357&gt;=4,P358&gt;=3,P359&gt;=3),"Pass","Fail"))</f>
        <v/>
      </c>
      <c r="Q360" s="443" t="str">
        <f>IF(OR(Q357="",Q358="",Q359=""),"",IF(AND(Q357&gt;=4,Q358&gt;=3,Q359&gt;=3),"Pass","Fail"))</f>
        <v/>
      </c>
      <c r="R360" s="443" t="str">
        <f t="shared" ref="R360:S360" si="54">IF(OR(R357="",R358="",R359=""),"",IF(AND(R357&gt;=4,R358&gt;=3,R359&gt;=3),"Pass","Fail"))</f>
        <v/>
      </c>
      <c r="S360" s="388" t="str">
        <f t="shared" si="54"/>
        <v/>
      </c>
      <c r="T360" s="68"/>
      <c r="U360" s="720"/>
      <c r="V360" s="720"/>
      <c r="W360" s="720"/>
      <c r="X360" s="720"/>
      <c r="Y360" s="721"/>
    </row>
    <row r="361" spans="1:25" ht="14.1" customHeight="1">
      <c r="A361" s="17">
        <v>1</v>
      </c>
      <c r="B361" s="68"/>
      <c r="C361" s="68"/>
      <c r="D361" s="68"/>
      <c r="E361" s="68"/>
      <c r="F361" s="68"/>
      <c r="G361" s="68"/>
      <c r="H361" s="68"/>
      <c r="I361" s="68"/>
      <c r="J361" s="68"/>
      <c r="K361" s="68"/>
      <c r="L361" s="68"/>
      <c r="M361" s="571" t="str">
        <f>$H$2</f>
        <v>Medical University of South Carolina</v>
      </c>
      <c r="O361" s="30"/>
      <c r="P361" s="3" t="s">
        <v>204</v>
      </c>
      <c r="Q361" s="101" t="s">
        <v>621</v>
      </c>
      <c r="R361" s="68"/>
      <c r="S361" s="68"/>
      <c r="T361" s="68"/>
      <c r="U361" s="68"/>
      <c r="V361" s="68"/>
      <c r="W361" s="68"/>
      <c r="X361" s="68"/>
      <c r="Y361" s="32"/>
    </row>
    <row r="362" spans="1:25" ht="14.1" customHeight="1" thickBot="1">
      <c r="A362" s="17">
        <v>2</v>
      </c>
      <c r="B362" s="81"/>
      <c r="C362" s="81"/>
      <c r="D362" s="81"/>
      <c r="E362" s="81"/>
      <c r="F362" s="81"/>
      <c r="G362" s="81"/>
      <c r="H362" s="572" t="s">
        <v>73</v>
      </c>
      <c r="I362" s="81"/>
      <c r="J362" s="81"/>
      <c r="K362" s="81"/>
      <c r="L362" s="81"/>
      <c r="M362" s="573" t="str">
        <f>$H$5</f>
        <v>Mammography System Compliance Inspection</v>
      </c>
      <c r="O362" s="96"/>
      <c r="P362" s="68" t="s">
        <v>760</v>
      </c>
      <c r="Q362" s="68"/>
      <c r="R362" s="68"/>
      <c r="S362" s="68"/>
      <c r="T362" s="68"/>
      <c r="U362" s="68"/>
      <c r="V362" s="68"/>
      <c r="W362" s="68"/>
      <c r="X362" s="68"/>
      <c r="Y362" s="32"/>
    </row>
    <row r="363" spans="1:25" ht="14.1" customHeight="1" thickTop="1">
      <c r="A363" s="17">
        <v>3</v>
      </c>
      <c r="B363" s="67"/>
      <c r="C363" s="146" t="s">
        <v>347</v>
      </c>
      <c r="D363" s="68"/>
      <c r="E363" s="68"/>
      <c r="F363" s="68"/>
      <c r="G363" s="68"/>
      <c r="H363" s="68"/>
      <c r="I363" s="68"/>
      <c r="J363" s="68"/>
      <c r="K363" s="68"/>
      <c r="L363" s="68"/>
      <c r="M363" s="69"/>
      <c r="O363" s="96"/>
      <c r="P363" s="68" t="s">
        <v>761</v>
      </c>
      <c r="Q363" s="68"/>
      <c r="R363" s="68"/>
      <c r="S363" s="68"/>
      <c r="T363" s="68"/>
      <c r="U363" s="68"/>
      <c r="V363" s="68"/>
      <c r="W363" s="68"/>
      <c r="X363" s="68"/>
      <c r="Y363" s="32"/>
    </row>
    <row r="364" spans="1:25" ht="14.1" customHeight="1">
      <c r="A364" s="17">
        <v>4</v>
      </c>
      <c r="B364" s="67"/>
      <c r="C364" s="162" t="s">
        <v>51</v>
      </c>
      <c r="D364" s="140" t="str">
        <f>IF(Q407="","",Q407)</f>
        <v>/</v>
      </c>
      <c r="E364" s="162" t="s">
        <v>54</v>
      </c>
      <c r="F364" s="140">
        <f>IF(S407="","",S407)</f>
        <v>28</v>
      </c>
      <c r="G364" s="68"/>
      <c r="H364" s="68"/>
      <c r="I364" s="68"/>
      <c r="J364" s="68"/>
      <c r="K364" s="68"/>
      <c r="L364" s="68"/>
      <c r="M364" s="69"/>
      <c r="O364" s="96"/>
      <c r="P364" s="68" t="s">
        <v>759</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351</v>
      </c>
      <c r="D366" s="269" t="s">
        <v>25</v>
      </c>
      <c r="E366" s="269" t="s">
        <v>342</v>
      </c>
      <c r="F366" s="269" t="s">
        <v>335</v>
      </c>
      <c r="G366" s="269" t="s">
        <v>336</v>
      </c>
      <c r="H366" s="68"/>
      <c r="I366" s="377" t="str">
        <f>IF(F371="","",IF(F371&lt;=0.1,"Pass","Fail"))</f>
        <v/>
      </c>
      <c r="J366" s="68" t="s">
        <v>543</v>
      </c>
      <c r="K366" s="68"/>
      <c r="L366" s="68"/>
      <c r="M366" s="69"/>
      <c r="O366" s="136" t="s">
        <v>328</v>
      </c>
      <c r="P366" s="229"/>
      <c r="Q366" s="229"/>
      <c r="R366" s="23"/>
      <c r="S366" s="23"/>
      <c r="T366" s="229"/>
      <c r="U366" s="229"/>
      <c r="V366" s="23"/>
      <c r="W366" s="23"/>
      <c r="X366" s="23"/>
      <c r="Y366" s="24"/>
    </row>
    <row r="367" spans="1:25" ht="14.1" customHeight="1" thickBot="1">
      <c r="A367" s="17">
        <v>7</v>
      </c>
      <c r="B367" s="67"/>
      <c r="C367" s="11">
        <f t="shared" ref="C367:D370" si="55">IF(P409="","",P409)</f>
        <v>20</v>
      </c>
      <c r="D367" s="12" t="str">
        <f t="shared" si="55"/>
        <v/>
      </c>
      <c r="E367" s="12" t="str">
        <f t="shared" ref="E367:G370" si="56">IF(S409="","",S409)</f>
        <v/>
      </c>
      <c r="F367" s="13" t="str">
        <f t="shared" si="56"/>
        <v/>
      </c>
      <c r="G367" s="12" t="str">
        <f t="shared" si="56"/>
        <v/>
      </c>
      <c r="H367" s="68"/>
      <c r="I367" s="377" t="str">
        <f>IF(O415="","",IF(O415=1,"Pass","Fail"))</f>
        <v/>
      </c>
      <c r="J367" s="68" t="s">
        <v>544</v>
      </c>
      <c r="K367" s="68"/>
      <c r="L367" s="68"/>
      <c r="M367" s="69"/>
      <c r="O367" s="30" t="s">
        <v>330</v>
      </c>
      <c r="P367" s="137"/>
      <c r="R367" s="35" t="s">
        <v>331</v>
      </c>
      <c r="S367" s="264"/>
      <c r="Y367" s="32"/>
    </row>
    <row r="368" spans="1:25" ht="14.1" customHeight="1">
      <c r="A368" s="17">
        <v>8</v>
      </c>
      <c r="B368" s="67"/>
      <c r="C368" s="11">
        <f t="shared" si="55"/>
        <v>50</v>
      </c>
      <c r="D368" s="12" t="str">
        <f t="shared" si="55"/>
        <v/>
      </c>
      <c r="E368" s="12" t="str">
        <f t="shared" si="56"/>
        <v/>
      </c>
      <c r="F368" s="13" t="str">
        <f t="shared" si="56"/>
        <v/>
      </c>
      <c r="G368" s="12" t="str">
        <f t="shared" si="56"/>
        <v/>
      </c>
      <c r="H368" s="68"/>
      <c r="I368" s="68"/>
      <c r="J368" s="68"/>
      <c r="K368" s="68"/>
      <c r="L368" s="68"/>
      <c r="M368" s="69"/>
      <c r="O368" s="30" t="s">
        <v>332</v>
      </c>
      <c r="P368" s="137"/>
      <c r="R368" s="35" t="s">
        <v>333</v>
      </c>
      <c r="S368" s="264"/>
      <c r="Y368" s="32"/>
    </row>
    <row r="369" spans="1:25" ht="14.1" customHeight="1">
      <c r="A369" s="17">
        <v>9</v>
      </c>
      <c r="B369" s="67"/>
      <c r="C369" s="11">
        <f t="shared" si="55"/>
        <v>100</v>
      </c>
      <c r="D369" s="12" t="str">
        <f t="shared" si="55"/>
        <v/>
      </c>
      <c r="E369" s="12" t="str">
        <f t="shared" si="56"/>
        <v/>
      </c>
      <c r="F369" s="13" t="str">
        <f t="shared" si="56"/>
        <v/>
      </c>
      <c r="G369" s="12" t="str">
        <f t="shared" si="56"/>
        <v/>
      </c>
      <c r="H369" s="68"/>
      <c r="I369" s="68"/>
      <c r="J369" s="68"/>
      <c r="K369" s="68"/>
      <c r="L369" s="68"/>
      <c r="M369" s="69"/>
      <c r="O369" s="30"/>
      <c r="S369" s="874" t="s">
        <v>334</v>
      </c>
      <c r="T369" s="874"/>
      <c r="U369" s="874"/>
      <c r="V369" s="874"/>
      <c r="W369" s="874"/>
      <c r="Y369" s="32"/>
    </row>
    <row r="370" spans="1:25" ht="14.1" customHeight="1" thickBot="1">
      <c r="A370" s="17">
        <v>10</v>
      </c>
      <c r="B370" s="67"/>
      <c r="C370" s="11">
        <f t="shared" si="55"/>
        <v>320</v>
      </c>
      <c r="D370" s="12" t="str">
        <f t="shared" si="55"/>
        <v/>
      </c>
      <c r="E370" s="12" t="str">
        <f t="shared" si="56"/>
        <v/>
      </c>
      <c r="F370" s="13" t="str">
        <f t="shared" si="56"/>
        <v/>
      </c>
      <c r="G370" s="12" t="str">
        <f t="shared" si="56"/>
        <v/>
      </c>
      <c r="H370" s="68"/>
      <c r="I370" s="68"/>
      <c r="J370" s="68"/>
      <c r="K370" s="68"/>
      <c r="L370" s="68"/>
      <c r="M370" s="69"/>
      <c r="O370" s="30"/>
      <c r="P370" s="21" t="s">
        <v>71</v>
      </c>
      <c r="Q370" s="768" t="s">
        <v>269</v>
      </c>
      <c r="R370" s="768" t="s">
        <v>72</v>
      </c>
      <c r="S370" s="768" t="s">
        <v>25</v>
      </c>
      <c r="T370" s="768" t="s">
        <v>26</v>
      </c>
      <c r="U370" s="768" t="s">
        <v>27</v>
      </c>
      <c r="V370" s="768" t="s">
        <v>335</v>
      </c>
      <c r="W370" s="768" t="s">
        <v>336</v>
      </c>
      <c r="X370" s="768" t="s">
        <v>513</v>
      </c>
      <c r="Y370" s="32"/>
    </row>
    <row r="371" spans="1:25" ht="14.1" customHeight="1" thickBot="1">
      <c r="A371" s="17">
        <v>11</v>
      </c>
      <c r="B371" s="67"/>
      <c r="C371" s="68"/>
      <c r="D371" s="68"/>
      <c r="E371" s="162" t="s">
        <v>348</v>
      </c>
      <c r="F371" s="274" t="str">
        <f>IF(T413="","",T413)</f>
        <v/>
      </c>
      <c r="G371" s="68"/>
      <c r="H371" s="68"/>
      <c r="I371" s="68"/>
      <c r="J371" s="68"/>
      <c r="K371" s="68"/>
      <c r="L371" s="68"/>
      <c r="M371" s="69"/>
      <c r="O371" s="30"/>
      <c r="P371" s="906"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204</v>
      </c>
      <c r="E372" s="101" t="s">
        <v>349</v>
      </c>
      <c r="F372" s="68"/>
      <c r="G372" s="68"/>
      <c r="H372" s="68"/>
      <c r="I372" s="68"/>
      <c r="J372" s="68"/>
      <c r="K372" s="68"/>
      <c r="L372" s="68"/>
      <c r="M372" s="69"/>
      <c r="O372" s="30"/>
      <c r="P372" s="907"/>
      <c r="Q372" s="308">
        <f>AH18</f>
        <v>25</v>
      </c>
      <c r="R372" s="11">
        <f>AI18</f>
        <v>50</v>
      </c>
      <c r="S372" s="12" t="str">
        <f>IF(AQ18="","",AVERAGE(AQ18,AQ19))</f>
        <v/>
      </c>
      <c r="T372" s="12" t="str">
        <f>IF(AN18="","",AN18)</f>
        <v/>
      </c>
      <c r="U372" s="12" t="str">
        <f>IF(AO18="","",AO18)</f>
        <v/>
      </c>
      <c r="V372" s="13" t="str">
        <f t="shared" ref="V372:V376" si="57">IF(U372="","",U372/R372)</f>
        <v/>
      </c>
      <c r="W372" s="12" t="str">
        <f t="shared" ref="W372:W376" si="58">IF(U372="","",U372/(T372/1000))</f>
        <v/>
      </c>
      <c r="X372" s="15" t="str">
        <f t="shared" ref="X372:X376" si="59">IF(S372="","",(S372-Q372)/Q372)</f>
        <v/>
      </c>
      <c r="Y372" s="32"/>
    </row>
    <row r="373" spans="1:25" ht="14.1" customHeight="1" thickBot="1">
      <c r="A373" s="17">
        <v>13</v>
      </c>
      <c r="B373" s="67"/>
      <c r="C373" s="146" t="s">
        <v>352</v>
      </c>
      <c r="D373" s="68"/>
      <c r="E373" s="68"/>
      <c r="F373" s="68"/>
      <c r="G373" s="68"/>
      <c r="H373" s="68"/>
      <c r="I373" s="68"/>
      <c r="J373" s="68"/>
      <c r="K373" s="68"/>
      <c r="L373" s="68"/>
      <c r="M373" s="69"/>
      <c r="O373" s="30"/>
      <c r="P373" s="907"/>
      <c r="Q373" s="307">
        <f>AH26</f>
        <v>26</v>
      </c>
      <c r="R373" s="11">
        <f>AI26</f>
        <v>50</v>
      </c>
      <c r="S373" s="12" t="str">
        <f>IF(AQ26="","",AQ26)</f>
        <v/>
      </c>
      <c r="T373" s="12" t="str">
        <f>IF(AN26="","",AN26)</f>
        <v/>
      </c>
      <c r="U373" s="12" t="str">
        <f>IF(AO26="","",AO26)</f>
        <v/>
      </c>
      <c r="V373" s="13" t="str">
        <f t="shared" si="57"/>
        <v/>
      </c>
      <c r="W373" s="12" t="str">
        <f t="shared" si="58"/>
        <v/>
      </c>
      <c r="X373" s="15" t="str">
        <f t="shared" si="59"/>
        <v/>
      </c>
      <c r="Y373" s="32"/>
    </row>
    <row r="374" spans="1:25" ht="14.1" customHeight="1">
      <c r="A374" s="17">
        <v>14</v>
      </c>
      <c r="B374" s="67"/>
      <c r="C374" s="729" t="s">
        <v>71</v>
      </c>
      <c r="D374" s="730" t="str">
        <f>Q418</f>
        <v>/</v>
      </c>
      <c r="E374" s="730" t="str">
        <f>R418</f>
        <v>/</v>
      </c>
      <c r="F374" s="731" t="str">
        <f>S418</f>
        <v>/</v>
      </c>
      <c r="G374"/>
      <c r="H374"/>
      <c r="I374"/>
      <c r="J374"/>
      <c r="K374"/>
      <c r="L374"/>
      <c r="M374" s="69"/>
      <c r="O374" s="30"/>
      <c r="P374" s="907"/>
      <c r="Q374" s="307">
        <f>AH28</f>
        <v>28</v>
      </c>
      <c r="R374" s="11">
        <f>AI28</f>
        <v>50</v>
      </c>
      <c r="S374" s="12" t="str">
        <f>IF(AQ28="","",AVERAGE(AQ27:AQ31))</f>
        <v/>
      </c>
      <c r="T374" s="12" t="str">
        <f>IF(AN28="","",AN28)</f>
        <v/>
      </c>
      <c r="U374" s="12" t="str">
        <f>IF(AO28="","",AO28)</f>
        <v/>
      </c>
      <c r="V374" s="13" t="str">
        <f t="shared" si="57"/>
        <v/>
      </c>
      <c r="W374" s="12" t="str">
        <f t="shared" si="58"/>
        <v/>
      </c>
      <c r="X374" s="15" t="str">
        <f t="shared" si="59"/>
        <v/>
      </c>
      <c r="Y374" s="32"/>
    </row>
    <row r="375" spans="1:25" ht="14.1" customHeight="1">
      <c r="A375" s="17">
        <v>15</v>
      </c>
      <c r="B375" s="67"/>
      <c r="C375" s="338" t="s">
        <v>25</v>
      </c>
      <c r="D375" s="336">
        <f>IF(Q419="","",Q419)</f>
        <v>28</v>
      </c>
      <c r="E375" s="336">
        <f>IF(R419="","",R419)</f>
        <v>28</v>
      </c>
      <c r="F375" s="357">
        <f>IF(S419="","",S419)</f>
        <v>28</v>
      </c>
      <c r="G375"/>
      <c r="H375"/>
      <c r="I375"/>
      <c r="J375"/>
      <c r="K375"/>
      <c r="L375"/>
      <c r="M375" s="69"/>
      <c r="O375" s="30"/>
      <c r="P375" s="907"/>
      <c r="Q375" s="307">
        <f>AH40</f>
        <v>30</v>
      </c>
      <c r="R375" s="11">
        <f>AI40</f>
        <v>50</v>
      </c>
      <c r="S375" s="12" t="str">
        <f>IF(AQ40="","",AQ40)</f>
        <v/>
      </c>
      <c r="T375" s="12" t="str">
        <f>IF(AN40="","",AN40)</f>
        <v/>
      </c>
      <c r="U375" s="12" t="str">
        <f>IF(AO40="","",AO40)</f>
        <v/>
      </c>
      <c r="V375" s="13" t="str">
        <f t="shared" si="57"/>
        <v/>
      </c>
      <c r="W375" s="12" t="str">
        <f t="shared" si="58"/>
        <v/>
      </c>
      <c r="X375" s="15" t="str">
        <f t="shared" si="59"/>
        <v/>
      </c>
      <c r="Y375" s="32"/>
    </row>
    <row r="376" spans="1:25" ht="14.1" customHeight="1">
      <c r="A376" s="17">
        <v>16</v>
      </c>
      <c r="B376" s="67"/>
      <c r="C376" s="422" t="s">
        <v>446</v>
      </c>
      <c r="D376" s="303" t="str">
        <f t="shared" ref="D376:F377" si="60">IF(Q423="","",Q423)</f>
        <v/>
      </c>
      <c r="E376" s="303" t="str">
        <f t="shared" si="60"/>
        <v/>
      </c>
      <c r="F376" s="454" t="str">
        <f t="shared" si="60"/>
        <v/>
      </c>
      <c r="G376"/>
      <c r="H376"/>
      <c r="I376"/>
      <c r="J376"/>
      <c r="K376"/>
      <c r="L376"/>
      <c r="M376" s="69"/>
      <c r="O376" s="30"/>
      <c r="P376" s="907"/>
      <c r="Q376" s="307">
        <f>AH41</f>
        <v>32</v>
      </c>
      <c r="R376" s="11">
        <f>AI41</f>
        <v>50</v>
      </c>
      <c r="S376" s="12" t="str">
        <f>IF(AQ41="","",AVERAGE(AQ41:AQ42))</f>
        <v/>
      </c>
      <c r="T376" s="12" t="str">
        <f>IF(AN41="","",AN41)</f>
        <v/>
      </c>
      <c r="U376" s="12" t="str">
        <f>IF(AO41="","",AO41)</f>
        <v/>
      </c>
      <c r="V376" s="13" t="str">
        <f t="shared" si="57"/>
        <v/>
      </c>
      <c r="W376" s="12" t="str">
        <f t="shared" si="58"/>
        <v/>
      </c>
      <c r="X376" s="15" t="str">
        <f t="shared" si="59"/>
        <v/>
      </c>
      <c r="Y376" s="32"/>
    </row>
    <row r="377" spans="1:25" ht="14.1" customHeight="1">
      <c r="A377" s="17">
        <v>17</v>
      </c>
      <c r="B377" s="67"/>
      <c r="C377" s="422" t="s">
        <v>545</v>
      </c>
      <c r="D377" s="15" t="str">
        <f t="shared" si="60"/>
        <v/>
      </c>
      <c r="E377" s="15" t="str">
        <f t="shared" si="60"/>
        <v/>
      </c>
      <c r="F377" s="420" t="str">
        <f t="shared" si="60"/>
        <v/>
      </c>
      <c r="G377"/>
      <c r="H377"/>
      <c r="I377"/>
      <c r="J377"/>
      <c r="K377"/>
      <c r="L377"/>
      <c r="M377" s="69"/>
      <c r="O377" s="30"/>
      <c r="P377" s="908"/>
      <c r="Q377" s="307">
        <f>AH49</f>
        <v>34</v>
      </c>
      <c r="R377" s="11">
        <f>AI49</f>
        <v>50</v>
      </c>
      <c r="S377" s="12" t="str">
        <f>IF(AQ49="","",AVERAGE(AQ49:AQ50))</f>
        <v/>
      </c>
      <c r="T377" s="12" t="str">
        <f>IF(AN49="","",AN49)</f>
        <v/>
      </c>
      <c r="U377" s="12" t="str">
        <f>IF(AO49="","",AO49)</f>
        <v/>
      </c>
      <c r="V377" s="13" t="str">
        <f t="shared" ref="V377" si="61">IF(U377="","",U377/R377)</f>
        <v/>
      </c>
      <c r="W377" s="12" t="str">
        <f t="shared" ref="W377" si="62">IF(U377="","",U377/(T377/1000))</f>
        <v/>
      </c>
      <c r="X377" s="15" t="str">
        <f t="shared" ref="X377" si="63">IF(S377="","",(S377-Q377)/Q377)</f>
        <v/>
      </c>
      <c r="Y377" s="32"/>
    </row>
    <row r="378" spans="1:25" ht="14.1" customHeight="1" thickBot="1">
      <c r="A378" s="17">
        <v>18</v>
      </c>
      <c r="B378" s="67"/>
      <c r="C378" s="685" t="s">
        <v>218</v>
      </c>
      <c r="D378" s="443" t="str">
        <f>Q425</f>
        <v/>
      </c>
      <c r="E378" s="443" t="str">
        <f>R425</f>
        <v/>
      </c>
      <c r="F378" s="388" t="str">
        <f>S425</f>
        <v/>
      </c>
      <c r="G378"/>
      <c r="H378"/>
      <c r="I378"/>
      <c r="J378"/>
      <c r="K378"/>
      <c r="L378"/>
      <c r="M378" s="69"/>
      <c r="O378" s="30"/>
      <c r="P378" s="903" t="str">
        <f>AK57&amp;"/"&amp;AL57</f>
        <v>/</v>
      </c>
      <c r="Q378" s="307">
        <f>AH57</f>
        <v>28</v>
      </c>
      <c r="R378" s="11">
        <f>AI57</f>
        <v>50</v>
      </c>
      <c r="S378" s="12" t="str">
        <f>IF(AQ57="","",AVERAGE(AQ57:AQ58))</f>
        <v/>
      </c>
      <c r="T378" s="12" t="str">
        <f>IF(AN57="","",AN57)</f>
        <v/>
      </c>
      <c r="U378" s="12" t="str">
        <f>IF(AO57="","",AO57)</f>
        <v/>
      </c>
      <c r="V378" s="13" t="str">
        <f t="shared" ref="V378:V388" si="64">IF(U378="","",U378/R378)</f>
        <v/>
      </c>
      <c r="W378" s="12" t="str">
        <f t="shared" ref="W378:W388" si="65">IF(U378="","",U378/(T378/1000))</f>
        <v/>
      </c>
      <c r="X378" s="15" t="str">
        <f t="shared" ref="X378:X388" si="66">IF(S378="","",(S378-Q378)/Q378)</f>
        <v/>
      </c>
      <c r="Y378" s="32"/>
    </row>
    <row r="379" spans="1:25" ht="14.1" customHeight="1">
      <c r="A379" s="17">
        <v>19</v>
      </c>
      <c r="B379" s="67"/>
      <c r="C379"/>
      <c r="D379" s="3" t="s">
        <v>204</v>
      </c>
      <c r="E379" s="435" t="s">
        <v>646</v>
      </c>
      <c r="F379"/>
      <c r="G379"/>
      <c r="H379"/>
      <c r="I379"/>
      <c r="J379"/>
      <c r="K379"/>
      <c r="L379"/>
      <c r="M379" s="69"/>
      <c r="O379" s="161"/>
      <c r="P379" s="904"/>
      <c r="Q379" s="307">
        <f>AH65</f>
        <v>30</v>
      </c>
      <c r="R379" s="11">
        <f>AI65</f>
        <v>50</v>
      </c>
      <c r="S379" s="12" t="str">
        <f>IF(AQ65="","",AVERAGE(AQ65:AQ66))</f>
        <v/>
      </c>
      <c r="T379" s="12" t="str">
        <f>IF(AN65="","",AN65)</f>
        <v/>
      </c>
      <c r="U379" s="12" t="str">
        <f>IF(AO65="","",AO65)</f>
        <v/>
      </c>
      <c r="V379" s="13" t="str">
        <f t="shared" si="64"/>
        <v/>
      </c>
      <c r="W379" s="12" t="str">
        <f t="shared" si="65"/>
        <v/>
      </c>
      <c r="X379" s="15" t="str">
        <f t="shared" si="66"/>
        <v/>
      </c>
      <c r="Y379" s="32"/>
    </row>
    <row r="380" spans="1:25" ht="14.1" customHeight="1">
      <c r="A380" s="17">
        <v>20</v>
      </c>
      <c r="B380" s="67"/>
      <c r="M380" s="69"/>
      <c r="O380" s="30"/>
      <c r="P380" s="904"/>
      <c r="Q380" s="307">
        <f>AH73</f>
        <v>32</v>
      </c>
      <c r="R380" s="11">
        <f>AI73</f>
        <v>50</v>
      </c>
      <c r="S380" s="12" t="str">
        <f>IF(AQ73="","",AVERAGE(AQ73:AQ74))</f>
        <v/>
      </c>
      <c r="T380" s="12" t="str">
        <f>IF(AN73="","",AN73)</f>
        <v/>
      </c>
      <c r="U380" s="12" t="str">
        <f>IF(AO73="","",AO73)</f>
        <v/>
      </c>
      <c r="V380" s="13" t="str">
        <f t="shared" si="64"/>
        <v/>
      </c>
      <c r="W380" s="12" t="str">
        <f t="shared" si="65"/>
        <v/>
      </c>
      <c r="X380" s="15" t="str">
        <f t="shared" si="66"/>
        <v/>
      </c>
      <c r="Y380" s="32"/>
    </row>
    <row r="381" spans="1:25" ht="14.1" customHeight="1">
      <c r="A381" s="17">
        <v>21</v>
      </c>
      <c r="B381" s="67"/>
      <c r="C381" s="146" t="s">
        <v>319</v>
      </c>
      <c r="D381" s="68"/>
      <c r="E381" s="68"/>
      <c r="F381" s="68"/>
      <c r="G381" s="68"/>
      <c r="H381" s="68"/>
      <c r="I381" s="68"/>
      <c r="J381" s="68"/>
      <c r="K381" s="68"/>
      <c r="L381" s="68"/>
      <c r="M381" s="69"/>
      <c r="O381" s="30"/>
      <c r="P381" s="904"/>
      <c r="Q381" s="307">
        <f>AH81</f>
        <v>34</v>
      </c>
      <c r="R381" s="11">
        <f>AI81</f>
        <v>50</v>
      </c>
      <c r="S381" s="12" t="str">
        <f>IF(AQ81="","",AVERAGE(AQ81:AQ82))</f>
        <v/>
      </c>
      <c r="T381" s="12" t="str">
        <f>IF(AN81="","",AN81)</f>
        <v/>
      </c>
      <c r="U381" s="12" t="str">
        <f>IF(AO81="","",AO81)</f>
        <v/>
      </c>
      <c r="V381" s="13" t="str">
        <f t="shared" si="64"/>
        <v/>
      </c>
      <c r="W381" s="12" t="str">
        <f t="shared" si="65"/>
        <v/>
      </c>
      <c r="X381" s="15" t="str">
        <f t="shared" si="66"/>
        <v/>
      </c>
      <c r="Y381" s="32"/>
    </row>
    <row r="382" spans="1:25" ht="14.1" customHeight="1" thickBot="1">
      <c r="A382" s="17">
        <v>22</v>
      </c>
      <c r="B382" s="67"/>
      <c r="C382" s="68"/>
      <c r="D382" s="162" t="s">
        <v>173</v>
      </c>
      <c r="E382" s="140" t="str">
        <f>IF(Q457="","",Q457)</f>
        <v/>
      </c>
      <c r="F382" s="68"/>
      <c r="G382" s="68"/>
      <c r="H382" s="739" t="s">
        <v>320</v>
      </c>
      <c r="I382" s="739" t="s">
        <v>321</v>
      </c>
      <c r="J382" s="739" t="s">
        <v>371</v>
      </c>
      <c r="K382" s="739" t="s">
        <v>290</v>
      </c>
      <c r="L382" s="739" t="s">
        <v>291</v>
      </c>
      <c r="M382" s="69"/>
      <c r="O382" s="30"/>
      <c r="P382" s="904"/>
      <c r="Q382" s="307">
        <f t="shared" ref="Q382:R384" si="67">AH89</f>
        <v>36</v>
      </c>
      <c r="R382" s="11">
        <f t="shared" si="67"/>
        <v>50</v>
      </c>
      <c r="S382" s="12" t="str">
        <f>IF(AQ89="","",AQ89)</f>
        <v/>
      </c>
      <c r="T382" s="12" t="str">
        <f t="shared" ref="T382:U384" si="68">IF(AN89="","",AN89)</f>
        <v/>
      </c>
      <c r="U382" s="12" t="str">
        <f t="shared" si="68"/>
        <v/>
      </c>
      <c r="V382" s="13" t="str">
        <f t="shared" si="64"/>
        <v/>
      </c>
      <c r="W382" s="12" t="str">
        <f t="shared" si="65"/>
        <v/>
      </c>
      <c r="X382" s="15" t="str">
        <f t="shared" si="66"/>
        <v/>
      </c>
      <c r="Y382" s="32"/>
    </row>
    <row r="383" spans="1:25" ht="14.1" customHeight="1" thickBot="1">
      <c r="A383" s="17">
        <v>23</v>
      </c>
      <c r="B383" s="67"/>
      <c r="C383" s="68"/>
      <c r="D383" s="162" t="s">
        <v>176</v>
      </c>
      <c r="E383" s="140" t="str">
        <f>IF(Q458="","",Q458)</f>
        <v/>
      </c>
      <c r="F383" s="68"/>
      <c r="G383" s="162" t="s">
        <v>198</v>
      </c>
      <c r="H383" s="480" t="str">
        <f>IF(T461="","",T461)</f>
        <v/>
      </c>
      <c r="I383" s="379" t="str">
        <f>IF(U461="","",U461)</f>
        <v/>
      </c>
      <c r="J383" s="379" t="str">
        <f>IF(W461="","",W461)</f>
        <v/>
      </c>
      <c r="K383" s="482" t="str">
        <f>IF(V461="","",V461)</f>
        <v/>
      </c>
      <c r="L383" s="483" t="str">
        <f>IF(X461="","",X461)</f>
        <v/>
      </c>
      <c r="M383" s="69"/>
      <c r="O383" s="30"/>
      <c r="P383" s="905"/>
      <c r="Q383" s="307">
        <f t="shared" si="67"/>
        <v>38</v>
      </c>
      <c r="R383" s="11">
        <f t="shared" si="67"/>
        <v>50</v>
      </c>
      <c r="S383" s="12" t="str">
        <f>IF(AQ90="","",AQ90)</f>
        <v/>
      </c>
      <c r="T383" s="12" t="str">
        <f t="shared" si="68"/>
        <v/>
      </c>
      <c r="U383" s="12" t="str">
        <f t="shared" si="68"/>
        <v/>
      </c>
      <c r="V383" s="13" t="str">
        <f t="shared" si="64"/>
        <v/>
      </c>
      <c r="W383" s="12" t="str">
        <f t="shared" si="65"/>
        <v/>
      </c>
      <c r="X383" s="15" t="str">
        <f t="shared" si="66"/>
        <v/>
      </c>
      <c r="Y383" s="32"/>
    </row>
    <row r="384" spans="1:25" ht="14.1" customHeight="1" thickBot="1">
      <c r="A384" s="17">
        <v>24</v>
      </c>
      <c r="B384" s="67"/>
      <c r="C384" s="68"/>
      <c r="D384" s="162" t="s">
        <v>51</v>
      </c>
      <c r="E384" s="140" t="str">
        <f>IF(Q459="","",Q459)</f>
        <v/>
      </c>
      <c r="F384" s="68"/>
      <c r="G384" s="162" t="s">
        <v>199</v>
      </c>
      <c r="H384" s="481" t="str">
        <f>IF(T462="","",T462)</f>
        <v/>
      </c>
      <c r="I384" s="384" t="str">
        <f>IF(U462="","",U462)</f>
        <v/>
      </c>
      <c r="J384" s="384" t="str">
        <f>IF(W462="","",W462)</f>
        <v/>
      </c>
      <c r="K384" s="484" t="str">
        <f>IF(V462="","",V462)</f>
        <v/>
      </c>
      <c r="L384" s="434" t="str">
        <f>IF(X462="","",X462)</f>
        <v/>
      </c>
      <c r="M384" s="69"/>
      <c r="O384" s="30"/>
      <c r="P384" s="903" t="str">
        <f>AK91&amp;"/"&amp;AL91</f>
        <v>/</v>
      </c>
      <c r="Q384" s="308">
        <f t="shared" si="67"/>
        <v>28</v>
      </c>
      <c r="R384" s="11">
        <f t="shared" si="67"/>
        <v>50</v>
      </c>
      <c r="S384" s="12" t="str">
        <f>IF(AQ91="","",AVERAGE(AQ91:AQ94))</f>
        <v/>
      </c>
      <c r="T384" s="12" t="str">
        <f t="shared" si="68"/>
        <v/>
      </c>
      <c r="U384" s="12" t="str">
        <f t="shared" si="68"/>
        <v/>
      </c>
      <c r="V384" s="13" t="str">
        <f t="shared" si="64"/>
        <v/>
      </c>
      <c r="W384" s="12" t="str">
        <f t="shared" si="65"/>
        <v/>
      </c>
      <c r="X384" s="15" t="str">
        <f t="shared" si="66"/>
        <v/>
      </c>
      <c r="Y384" s="32"/>
    </row>
    <row r="385" spans="1:25" ht="14.1" customHeight="1">
      <c r="A385" s="17">
        <v>25</v>
      </c>
      <c r="B385" s="67"/>
      <c r="C385" s="68"/>
      <c r="D385" s="162" t="s">
        <v>54</v>
      </c>
      <c r="E385" s="140" t="str">
        <f>IF(Q460="","",Q460)</f>
        <v/>
      </c>
      <c r="F385" s="68"/>
      <c r="G385" s="68"/>
      <c r="H385" s="68"/>
      <c r="I385" s="68"/>
      <c r="J385" s="68"/>
      <c r="K385" s="68"/>
      <c r="L385" s="68"/>
      <c r="M385" s="69"/>
      <c r="O385" s="30"/>
      <c r="P385" s="904"/>
      <c r="Q385" s="308">
        <f>AH101</f>
        <v>30</v>
      </c>
      <c r="R385" s="11">
        <f>AI101</f>
        <v>50</v>
      </c>
      <c r="S385" s="12" t="str">
        <f>IF(AQ101="","",AVERAGE(AQ101:AQ102))</f>
        <v/>
      </c>
      <c r="T385" s="12" t="str">
        <f>IF(AN101="","",AN101)</f>
        <v/>
      </c>
      <c r="U385" s="12" t="str">
        <f>IF(AO101="","",AO101)</f>
        <v/>
      </c>
      <c r="V385" s="13" t="str">
        <f t="shared" si="64"/>
        <v/>
      </c>
      <c r="W385" s="12" t="str">
        <f t="shared" si="65"/>
        <v/>
      </c>
      <c r="X385" s="15" t="str">
        <f t="shared" si="66"/>
        <v/>
      </c>
      <c r="Y385" s="32"/>
    </row>
    <row r="386" spans="1:25" ht="14.1" customHeight="1">
      <c r="A386" s="17">
        <v>26</v>
      </c>
      <c r="B386" s="67"/>
      <c r="C386" s="68"/>
      <c r="D386" s="3" t="s">
        <v>204</v>
      </c>
      <c r="E386" s="101" t="s">
        <v>372</v>
      </c>
      <c r="F386" s="68"/>
      <c r="G386" s="68"/>
      <c r="H386" s="68"/>
      <c r="I386" s="68"/>
      <c r="J386" s="68"/>
      <c r="K386" s="68"/>
      <c r="L386" s="68"/>
      <c r="M386" s="69"/>
      <c r="O386" s="30"/>
      <c r="P386" s="904"/>
      <c r="Q386" s="307">
        <f>AH109</f>
        <v>32</v>
      </c>
      <c r="R386" s="11">
        <f>AI109</f>
        <v>50</v>
      </c>
      <c r="S386" s="12" t="str">
        <f>IF(AQ109="","",AVERAGE(AQ109:AQ110))</f>
        <v/>
      </c>
      <c r="T386" s="12" t="str">
        <f>IF(AN109="","",AN109)</f>
        <v/>
      </c>
      <c r="U386" s="12" t="str">
        <f>IF(AO109="","",AO109)</f>
        <v/>
      </c>
      <c r="V386" s="13" t="str">
        <f t="shared" si="64"/>
        <v/>
      </c>
      <c r="W386" s="12" t="str">
        <f t="shared" si="65"/>
        <v/>
      </c>
      <c r="X386" s="15" t="str">
        <f t="shared" si="66"/>
        <v/>
      </c>
      <c r="Y386" s="32"/>
    </row>
    <row r="387" spans="1:25" ht="14.1" customHeight="1">
      <c r="A387" s="17">
        <v>27</v>
      </c>
      <c r="B387" s="67"/>
      <c r="C387" s="68"/>
      <c r="D387" s="68"/>
      <c r="E387" s="138" t="s">
        <v>373</v>
      </c>
      <c r="F387" s="68"/>
      <c r="G387" s="68"/>
      <c r="H387" s="68"/>
      <c r="I387" s="68"/>
      <c r="J387" s="68"/>
      <c r="K387" s="68"/>
      <c r="L387" s="68"/>
      <c r="M387" s="69"/>
      <c r="O387" s="30"/>
      <c r="P387" s="904"/>
      <c r="Q387" s="307">
        <f>AH117</f>
        <v>34</v>
      </c>
      <c r="R387" s="11">
        <f>AI117</f>
        <v>50</v>
      </c>
      <c r="S387" s="12" t="str">
        <f>IF(AQ117="","",AVERAGE(AQ117:AQ118))</f>
        <v/>
      </c>
      <c r="T387" s="12" t="str">
        <f>IF(AN117="","",AN117)</f>
        <v/>
      </c>
      <c r="U387" s="12" t="str">
        <f>IF(AO117="","",AO117)</f>
        <v/>
      </c>
      <c r="V387" s="13" t="str">
        <f t="shared" si="64"/>
        <v/>
      </c>
      <c r="W387" s="12" t="str">
        <f t="shared" si="65"/>
        <v/>
      </c>
      <c r="X387" s="15" t="str">
        <f t="shared" si="66"/>
        <v/>
      </c>
      <c r="Y387" s="32"/>
    </row>
    <row r="388" spans="1:25" ht="14.1" customHeight="1">
      <c r="A388" s="17">
        <v>28</v>
      </c>
      <c r="B388" s="67"/>
      <c r="C388" s="68"/>
      <c r="D388" s="68"/>
      <c r="E388" s="68"/>
      <c r="F388" s="68"/>
      <c r="G388" s="68"/>
      <c r="H388" s="68"/>
      <c r="I388" s="68"/>
      <c r="J388" s="68"/>
      <c r="K388" s="68"/>
      <c r="L388" s="68"/>
      <c r="M388" s="69"/>
      <c r="O388" s="30"/>
      <c r="P388" s="905"/>
      <c r="Q388" s="307">
        <f>AH125</f>
        <v>38</v>
      </c>
      <c r="R388" s="11">
        <f>AI125</f>
        <v>50</v>
      </c>
      <c r="S388" s="12" t="str">
        <f>IF(AQ125="","",AQ125)</f>
        <v/>
      </c>
      <c r="T388" s="12" t="str">
        <f>IF(AN125="","",AN125)</f>
        <v/>
      </c>
      <c r="U388" s="12" t="str">
        <f>IF(AO125="","",AO125)</f>
        <v/>
      </c>
      <c r="V388" s="13" t="str">
        <f t="shared" si="64"/>
        <v/>
      </c>
      <c r="W388" s="12" t="str">
        <f t="shared" si="65"/>
        <v/>
      </c>
      <c r="X388" s="15" t="str">
        <f t="shared" si="66"/>
        <v/>
      </c>
      <c r="Y388" s="32"/>
    </row>
    <row r="389" spans="1:25" ht="14.1" customHeight="1">
      <c r="A389" s="17">
        <v>29</v>
      </c>
      <c r="B389" s="67"/>
      <c r="C389" s="146" t="s">
        <v>322</v>
      </c>
      <c r="D389" s="68"/>
      <c r="E389" s="68"/>
      <c r="F389" s="68"/>
      <c r="G389" s="68"/>
      <c r="H389" s="68"/>
      <c r="I389" s="68"/>
      <c r="J389" s="68"/>
      <c r="K389" s="68"/>
      <c r="L389" s="68"/>
      <c r="M389" s="69"/>
      <c r="O389" s="30"/>
      <c r="P389" s="113" t="s">
        <v>204</v>
      </c>
      <c r="Q389" s="138" t="s">
        <v>338</v>
      </c>
      <c r="Y389" s="32"/>
    </row>
    <row r="390" spans="1:25" ht="14.1" customHeight="1" thickBot="1">
      <c r="A390" s="17">
        <v>30</v>
      </c>
      <c r="B390" s="67"/>
      <c r="C390" s="68"/>
      <c r="D390" s="491" t="s">
        <v>323</v>
      </c>
      <c r="E390" s="491"/>
      <c r="F390" s="333"/>
      <c r="G390" s="333"/>
      <c r="H390" s="491" t="s">
        <v>324</v>
      </c>
      <c r="I390" s="491"/>
      <c r="J390" s="68"/>
      <c r="K390" s="333"/>
      <c r="L390" s="311" t="s">
        <v>325</v>
      </c>
      <c r="M390" s="311"/>
      <c r="O390" s="40"/>
      <c r="P390" s="41"/>
      <c r="Q390" s="41"/>
      <c r="R390" s="41"/>
      <c r="S390" s="41"/>
      <c r="T390" s="41"/>
      <c r="U390" s="41"/>
      <c r="V390" s="41"/>
      <c r="W390" s="41"/>
      <c r="X390" s="41"/>
      <c r="Y390" s="42"/>
    </row>
    <row r="391" spans="1:25" ht="14.1" customHeight="1" thickBot="1">
      <c r="A391" s="17">
        <v>31</v>
      </c>
      <c r="B391" s="67"/>
      <c r="C391" s="333"/>
      <c r="D391" s="162" t="s">
        <v>173</v>
      </c>
      <c r="E391" s="485" t="str">
        <f t="shared" ref="E391:E396" si="69">IF(Q432="","",Q432)</f>
        <v/>
      </c>
      <c r="F391" s="333"/>
      <c r="G391" s="162" t="s">
        <v>71</v>
      </c>
      <c r="H391" s="338" t="str">
        <f t="shared" ref="H391:J396" si="70">IF(Q447="","",Q447)</f>
        <v>Mo/Mo</v>
      </c>
      <c r="I391" s="296" t="str">
        <f t="shared" si="70"/>
        <v>Mo/Rh</v>
      </c>
      <c r="J391" s="339" t="str">
        <f t="shared" si="70"/>
        <v>W/Rh</v>
      </c>
      <c r="K391" s="333"/>
      <c r="L391" s="107" t="s">
        <v>254</v>
      </c>
      <c r="M391" s="260" t="s">
        <v>255</v>
      </c>
      <c r="O391" s="136" t="s">
        <v>339</v>
      </c>
      <c r="P391" s="23"/>
      <c r="Q391" s="23"/>
      <c r="R391" s="23"/>
      <c r="S391" s="23"/>
      <c r="T391" s="23"/>
      <c r="U391" s="23"/>
      <c r="V391" s="23"/>
      <c r="W391" s="23"/>
      <c r="X391" s="23"/>
      <c r="Y391" s="24"/>
    </row>
    <row r="392" spans="1:25" ht="14.1" customHeight="1" thickBot="1">
      <c r="A392" s="17">
        <v>32</v>
      </c>
      <c r="B392" s="67"/>
      <c r="C392" s="333"/>
      <c r="D392" s="162" t="s">
        <v>176</v>
      </c>
      <c r="E392" s="486" t="str">
        <f t="shared" si="69"/>
        <v/>
      </c>
      <c r="F392" s="333"/>
      <c r="G392" s="162" t="s">
        <v>173</v>
      </c>
      <c r="H392" s="338" t="str">
        <f t="shared" si="70"/>
        <v/>
      </c>
      <c r="I392" s="296" t="str">
        <f t="shared" si="70"/>
        <v/>
      </c>
      <c r="J392" s="339" t="str">
        <f t="shared" si="70"/>
        <v/>
      </c>
      <c r="K392" s="333"/>
      <c r="L392" s="162" t="s">
        <v>327</v>
      </c>
      <c r="M392" s="262" t="str">
        <f>IF(R440="","",R440)</f>
        <v/>
      </c>
      <c r="O392" s="30"/>
      <c r="P392" s="320" t="s">
        <v>95</v>
      </c>
      <c r="Q392" s="321" t="str">
        <f>AK10&amp;"/"&amp;AL10</f>
        <v>/</v>
      </c>
      <c r="R392" s="452" t="s">
        <v>173</v>
      </c>
      <c r="S392" s="457">
        <f>AH28</f>
        <v>28</v>
      </c>
      <c r="T392" s="24"/>
      <c r="U392" s="320" t="s">
        <v>95</v>
      </c>
      <c r="V392" s="321" t="str">
        <f>AK91&amp;"/"&amp;AL91</f>
        <v>/</v>
      </c>
      <c r="W392" s="322" t="s">
        <v>173</v>
      </c>
      <c r="X392" s="772">
        <f>AH91</f>
        <v>28</v>
      </c>
      <c r="Y392" s="24"/>
    </row>
    <row r="393" spans="1:25" ht="14.1" customHeight="1">
      <c r="A393" s="17">
        <v>33</v>
      </c>
      <c r="B393" s="67"/>
      <c r="C393" s="333"/>
      <c r="D393" s="162" t="s">
        <v>329</v>
      </c>
      <c r="E393" s="486" t="str">
        <f t="shared" si="69"/>
        <v/>
      </c>
      <c r="F393" s="333"/>
      <c r="G393" s="162" t="s">
        <v>176</v>
      </c>
      <c r="H393" s="338" t="str">
        <f t="shared" si="70"/>
        <v/>
      </c>
      <c r="I393" s="296" t="str">
        <f t="shared" si="70"/>
        <v/>
      </c>
      <c r="J393" s="339" t="str">
        <f t="shared" si="70"/>
        <v/>
      </c>
      <c r="K393" s="162" t="s">
        <v>187</v>
      </c>
      <c r="L393" s="204" t="str">
        <f t="shared" ref="L393:M395" si="71">IF(Q442="","",Q442)</f>
        <v/>
      </c>
      <c r="M393" s="263" t="str">
        <f t="shared" si="71"/>
        <v/>
      </c>
      <c r="O393" s="318"/>
      <c r="P393" s="462"/>
      <c r="R393" s="162" t="s">
        <v>219</v>
      </c>
      <c r="S393" s="769">
        <f>AI28</f>
        <v>50</v>
      </c>
      <c r="T393" s="209"/>
      <c r="W393" s="162" t="s">
        <v>219</v>
      </c>
      <c r="X393" s="769">
        <f>AI91</f>
        <v>50</v>
      </c>
      <c r="Y393" s="32"/>
    </row>
    <row r="394" spans="1:25" ht="14.1" customHeight="1" thickBot="1">
      <c r="A394" s="17">
        <v>34</v>
      </c>
      <c r="B394" s="67"/>
      <c r="C394" s="333"/>
      <c r="D394" s="162" t="s">
        <v>182</v>
      </c>
      <c r="E394" s="486" t="str">
        <f t="shared" si="69"/>
        <v/>
      </c>
      <c r="F394" s="333"/>
      <c r="G394" s="162" t="s">
        <v>187</v>
      </c>
      <c r="H394" s="338" t="str">
        <f t="shared" si="70"/>
        <v/>
      </c>
      <c r="I394" s="296" t="str">
        <f t="shared" si="70"/>
        <v/>
      </c>
      <c r="J394" s="339" t="str">
        <f t="shared" si="70"/>
        <v/>
      </c>
      <c r="K394" s="162" t="s">
        <v>189</v>
      </c>
      <c r="L394" s="206" t="str">
        <f t="shared" si="71"/>
        <v/>
      </c>
      <c r="M394" s="265" t="str">
        <f t="shared" si="71"/>
        <v/>
      </c>
      <c r="O394" s="319"/>
      <c r="P394" s="323" t="s">
        <v>25</v>
      </c>
      <c r="Q394" s="739" t="s">
        <v>26</v>
      </c>
      <c r="R394" s="739" t="s">
        <v>27</v>
      </c>
      <c r="S394" s="739" t="s">
        <v>335</v>
      </c>
      <c r="T394" s="209" t="s">
        <v>336</v>
      </c>
      <c r="U394" s="328" t="s">
        <v>25</v>
      </c>
      <c r="V394" s="329" t="s">
        <v>26</v>
      </c>
      <c r="W394" s="329" t="s">
        <v>27</v>
      </c>
      <c r="X394" s="329" t="s">
        <v>335</v>
      </c>
      <c r="Y394" s="330" t="s">
        <v>336</v>
      </c>
    </row>
    <row r="395" spans="1:25" ht="14.1" customHeight="1" thickBot="1">
      <c r="A395" s="17">
        <v>35</v>
      </c>
      <c r="B395" s="67"/>
      <c r="C395" s="333"/>
      <c r="D395" s="162" t="s">
        <v>184</v>
      </c>
      <c r="E395" s="486" t="str">
        <f t="shared" si="69"/>
        <v/>
      </c>
      <c r="F395" s="333"/>
      <c r="G395" s="162" t="s">
        <v>189</v>
      </c>
      <c r="H395" s="338" t="str">
        <f t="shared" si="70"/>
        <v/>
      </c>
      <c r="I395" s="296" t="str">
        <f t="shared" si="70"/>
        <v/>
      </c>
      <c r="J395" s="339" t="str">
        <f t="shared" si="70"/>
        <v/>
      </c>
      <c r="K395" s="162" t="s">
        <v>191</v>
      </c>
      <c r="L395" s="207" t="str">
        <f t="shared" si="71"/>
        <v/>
      </c>
      <c r="M395" s="266" t="str">
        <f t="shared" si="71"/>
        <v/>
      </c>
      <c r="O395" s="319"/>
      <c r="P395" s="327" t="str">
        <f>IF(AQ28="","",AQ28)</f>
        <v/>
      </c>
      <c r="Q395" s="275" t="str">
        <f t="shared" ref="Q395:R398" si="72">IF(AN28="","",AN28)</f>
        <v/>
      </c>
      <c r="R395" s="275" t="str">
        <f t="shared" si="72"/>
        <v/>
      </c>
      <c r="S395" s="238" t="str">
        <f>IF(R395="","",R395/$S$393)</f>
        <v/>
      </c>
      <c r="T395" s="239" t="str">
        <f>IF(OR(R395="",Q395=""),"",R395/(Q395/1000))</f>
        <v/>
      </c>
      <c r="U395" s="327" t="str">
        <f>IF(AQ91="","",AQ91)</f>
        <v/>
      </c>
      <c r="V395" s="275" t="str">
        <f t="shared" ref="V395:W398" si="73">IF(AN91="","",AN91)</f>
        <v/>
      </c>
      <c r="W395" s="275" t="str">
        <f t="shared" si="73"/>
        <v/>
      </c>
      <c r="X395" s="238" t="str">
        <f>IF(W395="","",W395/$X$393)</f>
        <v/>
      </c>
      <c r="Y395" s="239" t="str">
        <f>IF(OR(W395="",V395=""),"",W395/(V395/1000))</f>
        <v/>
      </c>
    </row>
    <row r="396" spans="1:25" ht="14.1" customHeight="1" thickBot="1">
      <c r="A396" s="17">
        <v>36</v>
      </c>
      <c r="B396" s="67"/>
      <c r="C396" s="333"/>
      <c r="D396" s="162" t="s">
        <v>185</v>
      </c>
      <c r="E396" s="486" t="str">
        <f t="shared" si="69"/>
        <v/>
      </c>
      <c r="F396" s="333"/>
      <c r="G396" s="162" t="s">
        <v>191</v>
      </c>
      <c r="H396" s="449" t="str">
        <f t="shared" si="70"/>
        <v/>
      </c>
      <c r="I396" s="427" t="str">
        <f t="shared" si="70"/>
        <v/>
      </c>
      <c r="J396" s="577" t="str">
        <f t="shared" si="70"/>
        <v/>
      </c>
      <c r="K396" s="333"/>
      <c r="L396" s="162" t="s">
        <v>327</v>
      </c>
      <c r="M396" s="262" t="str">
        <f>IF(V440="","",V440)</f>
        <v/>
      </c>
      <c r="O396" s="319"/>
      <c r="P396" s="324" t="str">
        <f>IF(AQ29="","",AQ29)</f>
        <v/>
      </c>
      <c r="Q396" s="12" t="str">
        <f t="shared" si="72"/>
        <v/>
      </c>
      <c r="R396" s="12" t="str">
        <f t="shared" si="72"/>
        <v/>
      </c>
      <c r="S396" s="13" t="str">
        <f>IF(R396="","",R396/$S$393)</f>
        <v/>
      </c>
      <c r="T396" s="241" t="str">
        <f>IF(OR(R396="",Q396=""),"",R396/(Q396/1000))</f>
        <v/>
      </c>
      <c r="U396" s="324" t="str">
        <f>IF(AQ92="","",AQ92)</f>
        <v/>
      </c>
      <c r="V396" s="12" t="str">
        <f t="shared" si="73"/>
        <v/>
      </c>
      <c r="W396" s="12" t="str">
        <f t="shared" si="73"/>
        <v/>
      </c>
      <c r="X396" s="13" t="str">
        <f>IF(W396="","",W396/$X$393)</f>
        <v/>
      </c>
      <c r="Y396" s="241" t="str">
        <f t="shared" ref="Y396:Y398" si="74">IF(OR(W396="",V396=""),"",W396/(V396/1000))</f>
        <v/>
      </c>
    </row>
    <row r="397" spans="1:25" ht="14.1" customHeight="1" thickBot="1">
      <c r="A397" s="17">
        <v>37</v>
      </c>
      <c r="B397" s="67"/>
      <c r="C397" s="68"/>
      <c r="D397" s="162" t="s">
        <v>187</v>
      </c>
      <c r="E397" s="486" t="str">
        <f>IF(U432="","",U432)</f>
        <v/>
      </c>
      <c r="F397" s="333"/>
      <c r="G397" s="162"/>
      <c r="H397" s="449" t="str">
        <f>Q453</f>
        <v/>
      </c>
      <c r="I397" s="427" t="str">
        <f>R453</f>
        <v/>
      </c>
      <c r="J397" s="577" t="str">
        <f>S453</f>
        <v/>
      </c>
      <c r="K397" s="162" t="s">
        <v>187</v>
      </c>
      <c r="L397" s="204" t="str">
        <f t="shared" ref="L397:M399" si="75">IF(U442="","",U442)</f>
        <v/>
      </c>
      <c r="M397" s="263" t="str">
        <f t="shared" si="75"/>
        <v/>
      </c>
      <c r="O397" s="319"/>
      <c r="P397" s="324" t="str">
        <f>IF(AQ30="","",AQ30)</f>
        <v/>
      </c>
      <c r="Q397" s="12" t="str">
        <f t="shared" si="72"/>
        <v/>
      </c>
      <c r="R397" s="12" t="str">
        <f t="shared" si="72"/>
        <v/>
      </c>
      <c r="S397" s="13" t="str">
        <f>IF(R397="","",R397/$S$393)</f>
        <v/>
      </c>
      <c r="T397" s="241" t="str">
        <f>IF(OR(R397="",Q397=""),"",R397/(Q397/1000))</f>
        <v/>
      </c>
      <c r="U397" s="324" t="str">
        <f>IF(AQ93="","",AQ93)</f>
        <v/>
      </c>
      <c r="V397" s="12" t="str">
        <f t="shared" si="73"/>
        <v/>
      </c>
      <c r="W397" s="12" t="str">
        <f t="shared" si="73"/>
        <v/>
      </c>
      <c r="X397" s="13" t="str">
        <f>IF(W397="","",W397/$X$393)</f>
        <v/>
      </c>
      <c r="Y397" s="241" t="str">
        <f t="shared" si="74"/>
        <v/>
      </c>
    </row>
    <row r="398" spans="1:25" ht="14.1" customHeight="1" thickBot="1">
      <c r="A398" s="17">
        <v>38</v>
      </c>
      <c r="B398" s="67"/>
      <c r="C398" s="68"/>
      <c r="D398" s="162" t="s">
        <v>189</v>
      </c>
      <c r="E398" s="486" t="str">
        <f>IF(U433="","",U433)</f>
        <v/>
      </c>
      <c r="F398" s="68"/>
      <c r="G398" s="68"/>
      <c r="H398" s="68"/>
      <c r="I398" s="107"/>
      <c r="J398" s="107"/>
      <c r="K398" s="162" t="s">
        <v>189</v>
      </c>
      <c r="L398" s="206" t="str">
        <f t="shared" si="75"/>
        <v/>
      </c>
      <c r="M398" s="265" t="str">
        <f t="shared" si="75"/>
        <v/>
      </c>
      <c r="O398" s="319"/>
      <c r="P398" s="468" t="str">
        <f>IF(AQ31="","",AQ31)</f>
        <v/>
      </c>
      <c r="Q398" s="231" t="str">
        <f t="shared" si="72"/>
        <v/>
      </c>
      <c r="R398" s="231" t="str">
        <f t="shared" si="72"/>
        <v/>
      </c>
      <c r="S398" s="245" t="str">
        <f>IF(R398="","",R398/$S$393)</f>
        <v/>
      </c>
      <c r="T398" s="246" t="str">
        <f>IF(OR(R398="",Q398=""),"",R398/(Q398/1000))</f>
        <v/>
      </c>
      <c r="U398" s="468" t="str">
        <f>IF(AQ94="","",AQ94)</f>
        <v/>
      </c>
      <c r="V398" s="231" t="str">
        <f t="shared" si="73"/>
        <v/>
      </c>
      <c r="W398" s="231" t="str">
        <f t="shared" si="73"/>
        <v/>
      </c>
      <c r="X398" s="245" t="str">
        <f>IF(W398="","",W398/$X$393)</f>
        <v/>
      </c>
      <c r="Y398" s="246" t="str">
        <f t="shared" si="74"/>
        <v/>
      </c>
    </row>
    <row r="399" spans="1:25" ht="14.1" customHeight="1" thickBot="1">
      <c r="A399" s="17">
        <v>39</v>
      </c>
      <c r="B399" s="67"/>
      <c r="C399" s="68"/>
      <c r="D399" s="162" t="s">
        <v>191</v>
      </c>
      <c r="E399" s="487" t="str">
        <f>IF(U434="","",U434)</f>
        <v/>
      </c>
      <c r="F399" s="68"/>
      <c r="G399" s="68"/>
      <c r="H399" s="68"/>
      <c r="I399" s="68"/>
      <c r="J399" s="68"/>
      <c r="K399" s="162" t="s">
        <v>191</v>
      </c>
      <c r="L399" s="207" t="str">
        <f t="shared" si="75"/>
        <v/>
      </c>
      <c r="M399" s="266" t="str">
        <f t="shared" si="75"/>
        <v/>
      </c>
      <c r="O399" s="318" t="s">
        <v>210</v>
      </c>
      <c r="P399" s="463" t="str">
        <f t="shared" ref="P399:Y399" si="76">IF(OR(P395="",P396="",P397="",P398=""),"",AVERAGE(P395:P398))</f>
        <v/>
      </c>
      <c r="Q399" s="464" t="str">
        <f t="shared" si="76"/>
        <v/>
      </c>
      <c r="R399" s="465" t="str">
        <f t="shared" si="76"/>
        <v/>
      </c>
      <c r="S399" s="466" t="str">
        <f t="shared" si="76"/>
        <v/>
      </c>
      <c r="T399" s="467" t="str">
        <f t="shared" si="76"/>
        <v/>
      </c>
      <c r="U399" s="463" t="str">
        <f t="shared" si="76"/>
        <v/>
      </c>
      <c r="V399" s="464" t="str">
        <f t="shared" si="76"/>
        <v/>
      </c>
      <c r="W399" s="465" t="str">
        <f t="shared" si="76"/>
        <v/>
      </c>
      <c r="X399" s="466" t="str">
        <f t="shared" si="76"/>
        <v/>
      </c>
      <c r="Y399" s="467" t="str">
        <f t="shared" si="76"/>
        <v/>
      </c>
    </row>
    <row r="400" spans="1:25" ht="14.1" customHeight="1">
      <c r="A400" s="17">
        <v>40</v>
      </c>
      <c r="B400" s="67"/>
      <c r="D400" s="3" t="s">
        <v>204</v>
      </c>
      <c r="E400" s="10" t="s">
        <v>365</v>
      </c>
      <c r="M400" s="762"/>
      <c r="O400" s="318" t="s">
        <v>341</v>
      </c>
      <c r="P400" s="324" t="str">
        <f t="shared" ref="P400:Y400" si="77">IF(OR(P395="",P396="",P397="",P398=""),"",_xlfn.STDEV.S(P395:P398))</f>
        <v/>
      </c>
      <c r="Q400" s="12" t="str">
        <f t="shared" si="77"/>
        <v/>
      </c>
      <c r="R400" s="12" t="str">
        <f t="shared" si="77"/>
        <v/>
      </c>
      <c r="S400" s="13" t="str">
        <f t="shared" si="77"/>
        <v/>
      </c>
      <c r="T400" s="241" t="str">
        <f t="shared" si="77"/>
        <v/>
      </c>
      <c r="U400" s="324" t="str">
        <f t="shared" si="77"/>
        <v/>
      </c>
      <c r="V400" s="12" t="str">
        <f t="shared" si="77"/>
        <v/>
      </c>
      <c r="W400" s="12" t="str">
        <f t="shared" si="77"/>
        <v/>
      </c>
      <c r="X400" s="13" t="str">
        <f t="shared" si="77"/>
        <v/>
      </c>
      <c r="Y400" s="241" t="str">
        <f t="shared" si="77"/>
        <v/>
      </c>
    </row>
    <row r="401" spans="1:25" ht="14.1" customHeight="1" thickBot="1">
      <c r="A401" s="17">
        <v>41</v>
      </c>
      <c r="B401" s="372"/>
      <c r="C401" s="373"/>
      <c r="D401" s="373"/>
      <c r="E401" s="373"/>
      <c r="F401" s="373"/>
      <c r="G401" s="373"/>
      <c r="H401" s="373"/>
      <c r="I401" s="373"/>
      <c r="J401" s="373"/>
      <c r="K401" s="373"/>
      <c r="L401" s="373"/>
      <c r="M401" s="374"/>
      <c r="O401" s="318" t="s">
        <v>274</v>
      </c>
      <c r="P401" s="190" t="str">
        <f t="shared" ref="P401:Y401" si="78">IF(OR(P399="",P400=""),"",P400/P399)</f>
        <v/>
      </c>
      <c r="Q401" s="184" t="str">
        <f t="shared" si="78"/>
        <v/>
      </c>
      <c r="R401" s="184" t="str">
        <f t="shared" si="78"/>
        <v/>
      </c>
      <c r="S401" s="325" t="str">
        <f t="shared" si="78"/>
        <v/>
      </c>
      <c r="T401" s="326" t="str">
        <f t="shared" si="78"/>
        <v/>
      </c>
      <c r="U401" s="190" t="str">
        <f t="shared" si="78"/>
        <v/>
      </c>
      <c r="V401" s="184" t="str">
        <f t="shared" si="78"/>
        <v/>
      </c>
      <c r="W401" s="184" t="str">
        <f t="shared" si="78"/>
        <v/>
      </c>
      <c r="X401" s="325" t="str">
        <f t="shared" si="78"/>
        <v/>
      </c>
      <c r="Y401" s="326" t="str">
        <f t="shared" si="78"/>
        <v/>
      </c>
    </row>
    <row r="402" spans="1:25" ht="14.1" customHeight="1">
      <c r="A402" s="17">
        <v>42</v>
      </c>
      <c r="B402" s="67"/>
      <c r="C402" s="68"/>
      <c r="F402" s="68"/>
      <c r="G402" s="68"/>
      <c r="H402" s="68"/>
      <c r="I402" s="68"/>
      <c r="J402" s="68"/>
      <c r="K402" s="68"/>
      <c r="L402" s="68"/>
      <c r="M402" s="69"/>
      <c r="O402" s="318" t="s">
        <v>343</v>
      </c>
      <c r="P402" s="770"/>
      <c r="Q402" s="770"/>
      <c r="R402" s="315"/>
      <c r="S402" s="316" t="str">
        <f>IF(AB88="","",AB88)</f>
        <v/>
      </c>
      <c r="T402" s="317" t="str">
        <f>IF(AB89="","",AB89)</f>
        <v/>
      </c>
      <c r="U402" s="770"/>
      <c r="V402" s="770"/>
      <c r="W402" s="315"/>
      <c r="X402" s="316" t="str">
        <f>IF(AB90="","",AB90)</f>
        <v/>
      </c>
      <c r="Y402" s="317" t="str">
        <f>IF(AB91="","",AB91)</f>
        <v/>
      </c>
    </row>
    <row r="403" spans="1:25" ht="14.1" customHeight="1">
      <c r="A403" s="17">
        <v>43</v>
      </c>
      <c r="B403" s="67"/>
      <c r="C403" s="75" t="s">
        <v>586</v>
      </c>
      <c r="M403" s="69"/>
      <c r="O403" s="30"/>
      <c r="P403" s="113" t="s">
        <v>204</v>
      </c>
      <c r="Q403" s="138" t="s">
        <v>344</v>
      </c>
      <c r="Y403" s="32"/>
    </row>
    <row r="404" spans="1:25" ht="14.1" customHeight="1">
      <c r="A404" s="17">
        <v>44</v>
      </c>
      <c r="B404" s="67"/>
      <c r="D404" s="35" t="s">
        <v>592</v>
      </c>
      <c r="E404" s="35" t="s">
        <v>589</v>
      </c>
      <c r="F404" s="335">
        <f>IF(R310="","",R310)</f>
        <v>101.3</v>
      </c>
      <c r="M404" s="69"/>
      <c r="O404" s="30"/>
      <c r="Q404" s="138" t="s">
        <v>345</v>
      </c>
      <c r="Y404" s="32"/>
    </row>
    <row r="405" spans="1:25" ht="14.1" customHeight="1" thickBot="1">
      <c r="A405" s="17">
        <v>45</v>
      </c>
      <c r="B405" s="67"/>
      <c r="E405" s="35" t="s">
        <v>590</v>
      </c>
      <c r="F405" s="755">
        <f>IF(R311="","",R311)</f>
        <v>108</v>
      </c>
      <c r="M405" s="69"/>
      <c r="O405" s="40"/>
      <c r="P405" s="41"/>
      <c r="Q405" s="272" t="s">
        <v>346</v>
      </c>
      <c r="R405" s="41"/>
      <c r="S405" s="41"/>
      <c r="T405" s="41"/>
      <c r="U405" s="41"/>
      <c r="V405" s="41"/>
      <c r="W405" s="41"/>
      <c r="X405" s="41"/>
      <c r="Y405" s="42"/>
    </row>
    <row r="406" spans="1:25" ht="14.1" customHeight="1" thickBot="1">
      <c r="A406" s="17">
        <v>46</v>
      </c>
      <c r="B406" s="67"/>
      <c r="D406" s="698" t="s">
        <v>588</v>
      </c>
      <c r="E406" s="698" t="s">
        <v>587</v>
      </c>
      <c r="F406" s="698" t="s">
        <v>291</v>
      </c>
      <c r="M406" s="69"/>
      <c r="O406" s="136" t="s">
        <v>347</v>
      </c>
      <c r="P406" s="23"/>
      <c r="Q406" s="23"/>
      <c r="R406" s="23"/>
      <c r="S406" s="23"/>
      <c r="T406" s="23"/>
      <c r="U406" s="23"/>
      <c r="V406" s="23"/>
      <c r="W406" s="23"/>
      <c r="X406" s="23"/>
      <c r="Y406" s="24"/>
    </row>
    <row r="407" spans="1:25" ht="14.1" customHeight="1">
      <c r="A407" s="17">
        <v>47</v>
      </c>
      <c r="B407" s="67"/>
      <c r="C407" s="35" t="s">
        <v>603</v>
      </c>
      <c r="D407" s="699" t="str">
        <f t="shared" ref="D407:F409" si="79">IF(P313="","",P313)</f>
        <v/>
      </c>
      <c r="E407" s="700" t="str">
        <f t="shared" si="79"/>
        <v/>
      </c>
      <c r="F407" s="701" t="str">
        <f t="shared" si="79"/>
        <v/>
      </c>
      <c r="M407" s="69"/>
      <c r="O407" s="30"/>
      <c r="P407" s="35" t="s">
        <v>95</v>
      </c>
      <c r="Q407" s="769" t="str">
        <f>AK10&amp;"/"&amp;AL10</f>
        <v>/</v>
      </c>
      <c r="R407" s="35" t="s">
        <v>173</v>
      </c>
      <c r="S407" s="769">
        <f>AH27</f>
        <v>28</v>
      </c>
      <c r="T407" s="768"/>
      <c r="Y407" s="32"/>
    </row>
    <row r="408" spans="1:25" ht="14.1" customHeight="1">
      <c r="A408" s="17">
        <v>48</v>
      </c>
      <c r="B408" s="67"/>
      <c r="C408" s="35" t="s">
        <v>604</v>
      </c>
      <c r="D408" s="338" t="str">
        <f t="shared" si="79"/>
        <v/>
      </c>
      <c r="E408" s="296" t="str">
        <f t="shared" si="79"/>
        <v/>
      </c>
      <c r="F408" s="339" t="str">
        <f t="shared" si="79"/>
        <v/>
      </c>
      <c r="M408" s="69"/>
      <c r="O408" s="30"/>
      <c r="P408" s="768" t="s">
        <v>72</v>
      </c>
      <c r="Q408" s="768" t="s">
        <v>25</v>
      </c>
      <c r="R408" s="768" t="s">
        <v>26</v>
      </c>
      <c r="S408" s="768" t="s">
        <v>27</v>
      </c>
      <c r="T408" s="768" t="s">
        <v>335</v>
      </c>
      <c r="U408" s="768" t="s">
        <v>336</v>
      </c>
      <c r="V408" s="4"/>
      <c r="W408" s="4"/>
      <c r="X408" s="4"/>
      <c r="Y408" s="32"/>
    </row>
    <row r="409" spans="1:25" ht="14.1" customHeight="1" thickBot="1">
      <c r="A409" s="17">
        <v>49</v>
      </c>
      <c r="B409" s="67"/>
      <c r="C409" s="35" t="s">
        <v>605</v>
      </c>
      <c r="D409" s="387" t="str">
        <f t="shared" si="79"/>
        <v/>
      </c>
      <c r="E409" s="443" t="str">
        <f t="shared" si="79"/>
        <v/>
      </c>
      <c r="F409" s="388" t="str">
        <f t="shared" si="79"/>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593</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8" t="s">
        <v>640</v>
      </c>
      <c r="E413" s="698" t="s">
        <v>612</v>
      </c>
      <c r="F413" s="698" t="s">
        <v>613</v>
      </c>
      <c r="G413" s="698" t="s">
        <v>291</v>
      </c>
      <c r="M413" s="69"/>
      <c r="O413" s="30"/>
      <c r="S413" s="35" t="s">
        <v>348</v>
      </c>
      <c r="T413" s="181" t="str">
        <f>IF(OR(T409="",T410="",T411="",T412=""),"",(MAX(T409:T412)-MIN(T409:T412))/(MAX(T409:T412)+MIN(T409:T412)))</f>
        <v/>
      </c>
      <c r="V413" s="4"/>
      <c r="W413" s="4"/>
      <c r="X413" s="4"/>
      <c r="Y413" s="32"/>
    </row>
    <row r="414" spans="1:25" ht="14.1" customHeight="1">
      <c r="A414" s="17">
        <v>54</v>
      </c>
      <c r="B414" s="67"/>
      <c r="C414" s="35" t="s">
        <v>603</v>
      </c>
      <c r="D414" s="699" t="str">
        <f>IF(U319="","",U319)</f>
        <v/>
      </c>
      <c r="E414" s="437" t="str">
        <f>IF(Q349="","",Q349)</f>
        <v/>
      </c>
      <c r="F414" s="437" t="str">
        <f>IF(Q350="","",Q350)</f>
        <v/>
      </c>
      <c r="G414" s="701" t="str">
        <f>IF(OR(R349="",R350=""),"",IF(AND(R349="Pass",R350="Pass"),"Pass","Fail"))</f>
        <v/>
      </c>
      <c r="M414" s="69"/>
      <c r="O414" s="30"/>
      <c r="P414" s="113" t="s">
        <v>204</v>
      </c>
      <c r="Q414" s="138" t="s">
        <v>349</v>
      </c>
      <c r="Y414" s="32"/>
    </row>
    <row r="415" spans="1:25" ht="14.1" customHeight="1">
      <c r="A415" s="17">
        <v>55</v>
      </c>
      <c r="B415" s="67"/>
      <c r="C415" s="35" t="s">
        <v>604</v>
      </c>
      <c r="D415" s="338" t="str">
        <f>IF(U327="","",U327)</f>
        <v/>
      </c>
      <c r="E415" s="303" t="str">
        <f>IF(T349="","",T349)</f>
        <v/>
      </c>
      <c r="F415" s="303" t="str">
        <f>IF(T350="","",T350)</f>
        <v/>
      </c>
      <c r="G415" s="339" t="str">
        <f>IF(OR(U349="",U350=""),"",IF(AND(U349="Pass",U350="Pass"),"Pass","Fail"))</f>
        <v/>
      </c>
      <c r="M415" s="69"/>
      <c r="O415" s="273" t="str">
        <f>IF(R412="","",IF(R412/1000&gt;=3,1,2))</f>
        <v/>
      </c>
      <c r="P415" s="21" t="s">
        <v>350</v>
      </c>
      <c r="Y415" s="32"/>
    </row>
    <row r="416" spans="1:25" ht="14.1" customHeight="1" thickBot="1">
      <c r="A416" s="17">
        <v>56</v>
      </c>
      <c r="B416" s="67"/>
      <c r="C416" s="35" t="s">
        <v>605</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352</v>
      </c>
      <c r="P417" s="23"/>
      <c r="Q417" s="683">
        <v>1</v>
      </c>
      <c r="R417" s="23" t="s">
        <v>514</v>
      </c>
      <c r="S417" s="23"/>
      <c r="T417" s="23"/>
      <c r="U417" s="23"/>
      <c r="V417" s="23"/>
      <c r="W417" s="23"/>
      <c r="X417" s="23"/>
      <c r="Y417" s="24"/>
    </row>
    <row r="418" spans="1:25" ht="14.1" customHeight="1">
      <c r="A418" s="17">
        <v>58</v>
      </c>
      <c r="B418" s="67"/>
      <c r="M418" s="69"/>
      <c r="O418" s="30"/>
      <c r="P418" s="679" t="s">
        <v>71</v>
      </c>
      <c r="Q418" s="680" t="str">
        <f>$P$371</f>
        <v>/</v>
      </c>
      <c r="R418" s="680" t="str">
        <f>$P$378</f>
        <v>/</v>
      </c>
      <c r="S418" s="773" t="str">
        <f>$P$384</f>
        <v>/</v>
      </c>
      <c r="T418"/>
      <c r="U418"/>
      <c r="V418"/>
      <c r="W418"/>
      <c r="X418"/>
      <c r="Y418" s="32"/>
    </row>
    <row r="419" spans="1:25" ht="14.1" customHeight="1">
      <c r="A419" s="17">
        <v>59</v>
      </c>
      <c r="B419" s="67"/>
      <c r="C419" s="75" t="s">
        <v>615</v>
      </c>
      <c r="M419" s="69"/>
      <c r="O419" s="30"/>
      <c r="P419" s="681" t="s">
        <v>269</v>
      </c>
      <c r="Q419" s="682">
        <f>AH28</f>
        <v>28</v>
      </c>
      <c r="R419" s="682">
        <f>AH57</f>
        <v>28</v>
      </c>
      <c r="S419" s="774">
        <f>AH91</f>
        <v>28</v>
      </c>
      <c r="T419"/>
      <c r="U419"/>
      <c r="V419"/>
      <c r="W419"/>
      <c r="X419"/>
      <c r="Y419" s="32"/>
    </row>
    <row r="420" spans="1:25" ht="14.1" customHeight="1" thickBot="1">
      <c r="A420" s="17">
        <v>60</v>
      </c>
      <c r="B420" s="67"/>
      <c r="D420" s="698" t="s">
        <v>616</v>
      </c>
      <c r="E420" s="698" t="s">
        <v>617</v>
      </c>
      <c r="F420" s="698" t="s">
        <v>618</v>
      </c>
      <c r="G420" s="698" t="s">
        <v>619</v>
      </c>
      <c r="M420" s="69"/>
      <c r="O420" s="30"/>
      <c r="P420" s="681" t="s">
        <v>353</v>
      </c>
      <c r="Q420" s="871" t="s">
        <v>354</v>
      </c>
      <c r="R420" s="872"/>
      <c r="S420" s="873"/>
      <c r="T420"/>
      <c r="U420"/>
      <c r="V420"/>
      <c r="W420"/>
      <c r="X420"/>
      <c r="Y420" s="32"/>
    </row>
    <row r="421" spans="1:25" ht="14.1" customHeight="1">
      <c r="A421" s="17">
        <v>61</v>
      </c>
      <c r="B421" s="67"/>
      <c r="C421" s="162" t="s">
        <v>187</v>
      </c>
      <c r="D421" s="699" t="str">
        <f t="shared" ref="D421:G424" si="80">IF(P357="","",P357)</f>
        <v/>
      </c>
      <c r="E421" s="700" t="str">
        <f t="shared" si="80"/>
        <v/>
      </c>
      <c r="F421" s="700" t="str">
        <f t="shared" si="80"/>
        <v/>
      </c>
      <c r="G421" s="701" t="str">
        <f t="shared" si="80"/>
        <v/>
      </c>
      <c r="M421" s="69"/>
      <c r="O421" s="30"/>
      <c r="P421" s="681">
        <v>0</v>
      </c>
      <c r="Q421" s="741" t="str">
        <f>IF(AO28="","",AO28)</f>
        <v/>
      </c>
      <c r="R421" s="741" t="str">
        <f>IF(AO57="","",AO57)</f>
        <v/>
      </c>
      <c r="S421" s="775" t="str">
        <f>IF(AO91="","",AVERAGE(AO91:AO92))</f>
        <v/>
      </c>
      <c r="T421"/>
      <c r="U421"/>
      <c r="V421"/>
      <c r="W421"/>
      <c r="X421"/>
      <c r="Y421" s="32"/>
    </row>
    <row r="422" spans="1:25" ht="14.1" customHeight="1">
      <c r="A422" s="17">
        <v>62</v>
      </c>
      <c r="B422" s="67"/>
      <c r="C422" s="162" t="s">
        <v>189</v>
      </c>
      <c r="D422" s="338" t="str">
        <f t="shared" si="80"/>
        <v/>
      </c>
      <c r="E422" s="296" t="str">
        <f t="shared" si="80"/>
        <v/>
      </c>
      <c r="F422" s="296" t="str">
        <f t="shared" si="80"/>
        <v/>
      </c>
      <c r="G422" s="339" t="str">
        <f t="shared" si="80"/>
        <v/>
      </c>
      <c r="M422" s="69"/>
      <c r="O422" s="30"/>
      <c r="P422" s="681">
        <v>0</v>
      </c>
      <c r="Q422" s="741" t="str">
        <f>IF(AO29="","",AO29)</f>
        <v/>
      </c>
      <c r="R422" s="741" t="str">
        <f>IF(AO58="","",AO58)</f>
        <v/>
      </c>
      <c r="S422" s="775" t="str">
        <f>IF(AO93="","",AVERAGE(AO93:AO94))</f>
        <v/>
      </c>
      <c r="T422"/>
      <c r="U422"/>
      <c r="V422"/>
      <c r="W422"/>
      <c r="X422"/>
      <c r="Y422" s="32"/>
    </row>
    <row r="423" spans="1:25" ht="14.1" customHeight="1">
      <c r="A423" s="17">
        <v>63</v>
      </c>
      <c r="B423" s="67"/>
      <c r="C423" s="162" t="s">
        <v>191</v>
      </c>
      <c r="D423" s="338" t="str">
        <f t="shared" si="80"/>
        <v/>
      </c>
      <c r="E423" s="296" t="str">
        <f t="shared" si="80"/>
        <v/>
      </c>
      <c r="F423" s="296" t="str">
        <f t="shared" si="80"/>
        <v/>
      </c>
      <c r="G423" s="339" t="str">
        <f t="shared" si="80"/>
        <v/>
      </c>
      <c r="M423" s="69"/>
      <c r="O423" s="30"/>
      <c r="P423" s="681" t="s">
        <v>355</v>
      </c>
      <c r="Q423" s="741" t="str">
        <f>IF('HVL Processing'!G19="","",'HVL Processing'!G19)</f>
        <v/>
      </c>
      <c r="R423" s="741" t="str">
        <f>IF('HVL Processing'!O3="","",'HVL Processing'!O3)</f>
        <v/>
      </c>
      <c r="S423" s="775" t="str">
        <f>IF('HVL Processing'!W3="","",'HVL Processing'!W3)</f>
        <v/>
      </c>
      <c r="T423"/>
      <c r="U423"/>
      <c r="V423"/>
      <c r="W423"/>
      <c r="X423"/>
      <c r="Y423" s="32"/>
    </row>
    <row r="424" spans="1:25" ht="14.1" customHeight="1" thickBot="1">
      <c r="A424" s="17">
        <v>64</v>
      </c>
      <c r="B424" s="67"/>
      <c r="C424" s="162" t="s">
        <v>218</v>
      </c>
      <c r="D424" s="387" t="str">
        <f t="shared" si="80"/>
        <v/>
      </c>
      <c r="E424" s="443" t="str">
        <f t="shared" si="80"/>
        <v/>
      </c>
      <c r="F424" s="443" t="str">
        <f t="shared" si="80"/>
        <v/>
      </c>
      <c r="G424" s="388" t="str">
        <f t="shared" si="80"/>
        <v/>
      </c>
      <c r="M424" s="69"/>
      <c r="O424" s="30"/>
      <c r="P424" s="681" t="s">
        <v>356</v>
      </c>
      <c r="Q424" s="740" t="str">
        <f>IF(OR(Q421="",Q422=""),"",ABS(Q422-Q421)/Q421)</f>
        <v/>
      </c>
      <c r="R424" s="740" t="str">
        <f t="shared" ref="R424:S424" si="81">IF(OR(R421="",R422=""),"",ABS(R422-R421)/R421)</f>
        <v/>
      </c>
      <c r="S424" s="776" t="str">
        <f t="shared" si="81"/>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218</v>
      </c>
      <c r="Q425" s="443" t="str">
        <f t="shared" ref="Q425:R425" si="82">IF(Q423="","",IF(Q423&gt;=0.28,"Pass","Fail"))</f>
        <v/>
      </c>
      <c r="R425" s="443" t="str">
        <f t="shared" si="82"/>
        <v/>
      </c>
      <c r="S425" s="388" t="str">
        <f>IF(S423="","",IF(S423&gt;=0.28,"Pass","Fail"))</f>
        <v/>
      </c>
      <c r="T425"/>
      <c r="U425"/>
      <c r="V425"/>
      <c r="W425"/>
      <c r="X425"/>
      <c r="Y425" s="32"/>
    </row>
    <row r="426" spans="1:25" ht="14.1" customHeight="1">
      <c r="A426" s="17">
        <v>66</v>
      </c>
      <c r="B426" s="67"/>
      <c r="M426" s="69"/>
      <c r="O426" s="30"/>
      <c r="P426" s="113" t="s">
        <v>204</v>
      </c>
      <c r="Q426" s="191" t="s">
        <v>646</v>
      </c>
      <c r="R426" s="619"/>
      <c r="S426" s="619"/>
      <c r="T426" s="619"/>
      <c r="U426" s="619"/>
      <c r="V426" s="619" t="s">
        <v>575</v>
      </c>
      <c r="W426" s="306" t="s">
        <v>575</v>
      </c>
      <c r="X426" s="306" t="s">
        <v>575</v>
      </c>
      <c r="Y426" s="32"/>
    </row>
    <row r="427" spans="1:25" ht="14.1" customHeight="1" thickBot="1">
      <c r="A427" s="17">
        <v>67</v>
      </c>
      <c r="B427" s="67"/>
      <c r="C427" s="335" t="str">
        <f>IF(O362="","",IF(O362=1,"Pass",IF(O362=2,"Fail","NA")))</f>
        <v/>
      </c>
      <c r="D427" s="68" t="s">
        <v>760</v>
      </c>
      <c r="M427" s="69"/>
      <c r="O427" s="40"/>
      <c r="R427" s="4"/>
      <c r="S427" s="4"/>
      <c r="T427" s="4"/>
      <c r="U427" s="4"/>
      <c r="V427" s="4"/>
      <c r="W427" s="4"/>
      <c r="X427" s="4"/>
      <c r="Y427" s="42"/>
    </row>
    <row r="428" spans="1:25" ht="14.1" customHeight="1">
      <c r="A428" s="17">
        <v>68</v>
      </c>
      <c r="B428" s="67"/>
      <c r="C428" s="335" t="str">
        <f>IF(O363="","",IF(O363=1,"Pass",IF(O363=2,"Fail","NA")))</f>
        <v/>
      </c>
      <c r="D428" s="21" t="s">
        <v>761</v>
      </c>
      <c r="M428" s="69"/>
      <c r="O428" s="136" t="s">
        <v>322</v>
      </c>
      <c r="P428" s="23"/>
      <c r="Q428" s="23"/>
      <c r="R428" s="23"/>
      <c r="S428" s="23"/>
      <c r="T428" s="23"/>
      <c r="U428" s="23"/>
      <c r="V428" s="23"/>
      <c r="W428" s="23"/>
      <c r="X428" s="23"/>
      <c r="Y428" s="24"/>
    </row>
    <row r="429" spans="1:25" ht="14.1" customHeight="1">
      <c r="A429" s="17">
        <v>69</v>
      </c>
      <c r="B429" s="67"/>
      <c r="C429" s="335" t="str">
        <f>IF(O364="","",IF(O364=1,"Pass",IF(O364=2,"Fail","NA")))</f>
        <v/>
      </c>
      <c r="D429" s="68" t="s">
        <v>759</v>
      </c>
      <c r="J429" s="68"/>
      <c r="K429" s="68"/>
      <c r="L429" s="68"/>
      <c r="M429" s="69"/>
      <c r="O429" s="278" t="s">
        <v>323</v>
      </c>
      <c r="P429" s="35" t="s">
        <v>44</v>
      </c>
      <c r="Q429" s="264"/>
      <c r="R429" s="35" t="s">
        <v>337</v>
      </c>
      <c r="S429" s="264"/>
      <c r="U429" s="35" t="s">
        <v>357</v>
      </c>
      <c r="V429" s="264"/>
      <c r="Y429" s="32"/>
    </row>
    <row r="430" spans="1:25" ht="14.1" customHeight="1" thickBot="1">
      <c r="A430" s="17">
        <v>70</v>
      </c>
      <c r="B430" s="80"/>
      <c r="C430" s="677"/>
      <c r="D430" s="678"/>
      <c r="E430" s="672"/>
      <c r="F430" s="672"/>
      <c r="G430" s="672"/>
      <c r="H430" s="672"/>
      <c r="I430" s="672"/>
      <c r="J430" s="672"/>
      <c r="K430" s="672"/>
      <c r="L430" s="81"/>
      <c r="M430" s="82"/>
      <c r="O430" s="30"/>
      <c r="Y430" s="32"/>
    </row>
    <row r="431" spans="1:25" ht="14.1" customHeight="1" thickTop="1">
      <c r="A431" s="17">
        <v>71</v>
      </c>
      <c r="C431" s="109" t="s">
        <v>11</v>
      </c>
      <c r="D431" s="375" t="str">
        <f>IF($P$7="","",$P$7)</f>
        <v/>
      </c>
      <c r="E431" s="27"/>
      <c r="F431" s="27"/>
      <c r="G431" s="27"/>
      <c r="H431" s="27"/>
      <c r="I431" s="27"/>
      <c r="J431" s="27"/>
      <c r="K431" s="27"/>
      <c r="L431" s="109" t="s">
        <v>12</v>
      </c>
      <c r="M431" s="376" t="str">
        <f>IF($X$7="","",$X$7)</f>
        <v>Eugene Mah</v>
      </c>
      <c r="O431" s="30"/>
      <c r="P431" s="35"/>
      <c r="R431" s="21" t="s">
        <v>321</v>
      </c>
      <c r="V431" s="21" t="s">
        <v>321</v>
      </c>
      <c r="Y431" s="32"/>
    </row>
    <row r="432" spans="1:25" ht="14.1" customHeight="1">
      <c r="A432" s="17">
        <v>72</v>
      </c>
      <c r="C432" s="109" t="s">
        <v>121</v>
      </c>
      <c r="D432" s="376" t="str">
        <f>IF($R$14="","",$R$14)</f>
        <v/>
      </c>
      <c r="E432" s="27"/>
      <c r="F432" s="27"/>
      <c r="G432" s="27"/>
      <c r="H432" s="27"/>
      <c r="I432" s="27"/>
      <c r="J432" s="27"/>
      <c r="K432" s="27"/>
      <c r="L432" s="109" t="s">
        <v>37</v>
      </c>
      <c r="M432" s="376" t="str">
        <f>IF($R$13="","",$R$13)</f>
        <v/>
      </c>
      <c r="O432" s="30"/>
      <c r="P432" s="35" t="s">
        <v>173</v>
      </c>
      <c r="Q432" s="145"/>
      <c r="R432" s="122" t="str">
        <f t="shared" ref="R432:R437" si="83">IF(AB93="","",AB93)</f>
        <v/>
      </c>
      <c r="T432" s="35" t="s">
        <v>187</v>
      </c>
      <c r="U432" s="145"/>
      <c r="V432" s="122" t="str">
        <f>IF(AB99="","",AB99)</f>
        <v/>
      </c>
      <c r="Y432" s="32"/>
    </row>
    <row r="433" spans="1:25" ht="14.1" customHeight="1">
      <c r="A433" s="17">
        <v>1</v>
      </c>
      <c r="C433" s="68"/>
      <c r="D433" s="68"/>
      <c r="E433" s="68"/>
      <c r="F433" s="68"/>
      <c r="G433" s="68"/>
      <c r="H433" s="68"/>
      <c r="I433" s="68"/>
      <c r="J433" s="68"/>
      <c r="K433" s="68"/>
      <c r="L433" s="68"/>
      <c r="M433" s="571" t="str">
        <f>$H$2</f>
        <v>Medical University of South Carolina</v>
      </c>
      <c r="O433" s="30"/>
      <c r="P433" s="35" t="s">
        <v>176</v>
      </c>
      <c r="Q433" s="145"/>
      <c r="R433" s="122" t="str">
        <f t="shared" si="83"/>
        <v/>
      </c>
      <c r="T433" s="35" t="s">
        <v>189</v>
      </c>
      <c r="U433" s="145"/>
      <c r="V433" s="122" t="str">
        <f>IF(AB100="","",AB100)</f>
        <v/>
      </c>
      <c r="Y433" s="32"/>
    </row>
    <row r="434" spans="1:25" ht="14.1" customHeight="1" thickBot="1">
      <c r="A434" s="17">
        <v>2</v>
      </c>
      <c r="C434" s="68"/>
      <c r="D434" s="68"/>
      <c r="E434" s="68"/>
      <c r="F434" s="68"/>
      <c r="G434" s="68"/>
      <c r="H434" s="763" t="s">
        <v>73</v>
      </c>
      <c r="I434" s="68"/>
      <c r="J434" s="68"/>
      <c r="K434" s="68"/>
      <c r="L434" s="68"/>
      <c r="M434" s="3" t="str">
        <f>$H$5</f>
        <v>Mammography System Compliance Inspection</v>
      </c>
      <c r="O434" s="30"/>
      <c r="P434" s="35" t="s">
        <v>329</v>
      </c>
      <c r="Q434" s="145"/>
      <c r="R434" s="122" t="str">
        <f t="shared" si="83"/>
        <v/>
      </c>
      <c r="T434" s="35" t="s">
        <v>191</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182</v>
      </c>
      <c r="Q435" s="145"/>
      <c r="R435" s="122" t="str">
        <f t="shared" si="83"/>
        <v/>
      </c>
      <c r="T435" s="35" t="s">
        <v>218</v>
      </c>
      <c r="U435" s="144" t="str">
        <f>IF(OR(U432="",U433="",U434=""),"",IF(AND(U432&gt;=5,U433&gt;=4,U434&gt;=4),"Pass","Fail"))</f>
        <v/>
      </c>
      <c r="Y435" s="32"/>
    </row>
    <row r="436" spans="1:25" ht="14.1" customHeight="1">
      <c r="A436" s="17">
        <v>4</v>
      </c>
      <c r="B436" s="67"/>
      <c r="C436" s="651" t="s">
        <v>224</v>
      </c>
      <c r="D436" s="574" t="str">
        <f>IF(Q470="","",IF(LEN(Q470)&lt;=135,Q470,IF(LEN(Q470)&lt;=260,LEFT(Q470,SEARCH(" ",Q470,125)),LEFT(Q470,SEARCH(" ",Q470,130)))))</f>
        <v/>
      </c>
      <c r="E436" s="652"/>
      <c r="F436" s="652"/>
      <c r="G436" s="652"/>
      <c r="H436" s="652"/>
      <c r="I436" s="652"/>
      <c r="J436" s="652"/>
      <c r="K436" s="652"/>
      <c r="L436" s="652"/>
      <c r="M436" s="69"/>
      <c r="O436" s="30"/>
      <c r="P436" s="35" t="s">
        <v>184</v>
      </c>
      <c r="Q436" s="145"/>
      <c r="R436" s="122" t="str">
        <f t="shared" si="83"/>
        <v/>
      </c>
      <c r="T436" s="113" t="s">
        <v>204</v>
      </c>
      <c r="U436" s="138" t="s">
        <v>358</v>
      </c>
      <c r="Y436" s="32"/>
    </row>
    <row r="437" spans="1:25" ht="14.1" customHeight="1">
      <c r="A437" s="17">
        <v>5</v>
      </c>
      <c r="B437" s="67"/>
      <c r="C437" s="657"/>
      <c r="D437" s="575" t="str">
        <f>IF(LEN(Q470)&lt;=135,"",IF(LEN(Q470)&lt;=260,RIGHT(Q470,LEN(Q470)-SEARCH(" ",Q470,125)),MID(Q470,SEARCH(" ",Q470,130),IF(LEN(Q470)&lt;=265,LEN(Q470),SEARCH(" ",Q470,255)-SEARCH(" ",Q470,130)))))</f>
        <v/>
      </c>
      <c r="E437" s="658"/>
      <c r="F437" s="658"/>
      <c r="G437" s="658"/>
      <c r="H437" s="658"/>
      <c r="I437" s="658"/>
      <c r="J437" s="658"/>
      <c r="K437" s="658"/>
      <c r="L437" s="658"/>
      <c r="M437" s="69"/>
      <c r="O437" s="30"/>
      <c r="P437" s="35" t="s">
        <v>185</v>
      </c>
      <c r="Q437" s="16" t="str">
        <f>IF(OR(Q435="",Q436=""),"",Q436-Q435)</f>
        <v/>
      </c>
      <c r="R437" s="122" t="str">
        <f t="shared" si="83"/>
        <v/>
      </c>
      <c r="Y437" s="32"/>
    </row>
    <row r="438" spans="1:25" ht="14.1" customHeight="1">
      <c r="A438" s="17">
        <v>6</v>
      </c>
      <c r="B438" s="67"/>
      <c r="C438" s="657"/>
      <c r="D438" s="575" t="str">
        <f>IF(LEN(Q470)&lt;=265,"",RIGHT(Q470,LEN(Q470)-SEARCH(" ",Q470,255)))</f>
        <v/>
      </c>
      <c r="E438" s="658"/>
      <c r="F438" s="658"/>
      <c r="G438" s="658"/>
      <c r="H438" s="658"/>
      <c r="I438" s="658"/>
      <c r="J438" s="658"/>
      <c r="K438" s="658"/>
      <c r="L438" s="658"/>
      <c r="M438" s="69"/>
      <c r="O438" s="30"/>
      <c r="Y438" s="32"/>
    </row>
    <row r="439" spans="1:25" ht="14.1" customHeight="1">
      <c r="A439" s="17">
        <v>7</v>
      </c>
      <c r="B439" s="67"/>
      <c r="C439" s="667"/>
      <c r="D439" s="575" t="str">
        <f>IF(Q472="","",IF(LEN(Q472)&lt;=135,Q472,IF(LEN(Q472)&lt;=260,LEFT(Q472,SEARCH(" ",Q472,125)),LEFT(Q472,SEARCH(" ",Q472,130)))))</f>
        <v/>
      </c>
      <c r="E439" s="658"/>
      <c r="F439" s="658"/>
      <c r="G439" s="658"/>
      <c r="H439" s="658"/>
      <c r="I439" s="658"/>
      <c r="J439" s="658"/>
      <c r="K439" s="658"/>
      <c r="L439" s="658"/>
      <c r="M439" s="69"/>
      <c r="O439" s="278" t="s">
        <v>359</v>
      </c>
      <c r="Y439" s="32"/>
    </row>
    <row r="440" spans="1:25" ht="14.1" customHeight="1">
      <c r="A440" s="17">
        <v>8</v>
      </c>
      <c r="B440" s="67"/>
      <c r="C440" s="667"/>
      <c r="D440" s="575" t="str">
        <f>IF(LEN(Q472)&lt;=135,"",IF(LEN(Q472)&lt;=260,RIGHT(Q472,LEN(Q472)-SEARCH(" ",Q472,125)),MID(Q472,SEARCH(" ",Q472,130),IF(LEN(Q472)&lt;=265,LEN(Q472),SEARCH(" ",Q472,255)-SEARCH(" ",Q472,130)))))</f>
        <v/>
      </c>
      <c r="E440" s="658"/>
      <c r="F440" s="658"/>
      <c r="G440" s="658"/>
      <c r="H440" s="658"/>
      <c r="I440" s="658"/>
      <c r="J440" s="658"/>
      <c r="K440" s="658"/>
      <c r="L440" s="658"/>
      <c r="M440" s="69"/>
      <c r="O440" s="30"/>
      <c r="Q440" s="35" t="s">
        <v>327</v>
      </c>
      <c r="R440" s="264"/>
      <c r="U440" s="35" t="s">
        <v>327</v>
      </c>
      <c r="V440" s="264"/>
      <c r="Y440" s="32"/>
    </row>
    <row r="441" spans="1:25" ht="14.1" customHeight="1">
      <c r="A441" s="17">
        <v>9</v>
      </c>
      <c r="B441" s="67"/>
      <c r="C441" s="667"/>
      <c r="D441" s="575" t="str">
        <f>IF(LEN(Q472)&lt;=265,"",RIGHT(Q472,LEN(Q472)-SEARCH(" ",Q472,255)))</f>
        <v/>
      </c>
      <c r="E441" s="658"/>
      <c r="F441" s="658"/>
      <c r="G441" s="658"/>
      <c r="H441" s="658"/>
      <c r="I441" s="658"/>
      <c r="J441" s="658"/>
      <c r="K441" s="658"/>
      <c r="L441" s="658"/>
      <c r="M441" s="69"/>
      <c r="O441" s="30"/>
      <c r="Q441" s="768" t="s">
        <v>254</v>
      </c>
      <c r="R441" s="768" t="s">
        <v>255</v>
      </c>
      <c r="U441" s="768" t="s">
        <v>254</v>
      </c>
      <c r="V441" s="768" t="s">
        <v>255</v>
      </c>
      <c r="Y441" s="32"/>
    </row>
    <row r="442" spans="1:25" ht="14.1" customHeight="1">
      <c r="A442" s="17">
        <v>10</v>
      </c>
      <c r="B442" s="67"/>
      <c r="C442" s="669"/>
      <c r="D442" s="575" t="str">
        <f>IF(Q474="","",IF(LEN(Q474)&lt;=135,Q474,IF(LEN(Q474)&lt;=260,LEFT(Q474,SEARCH(" ",Q474,125)),LEFT(Q474,SEARCH(" ",Q474,130)))))</f>
        <v/>
      </c>
      <c r="E442" s="658"/>
      <c r="F442" s="658"/>
      <c r="G442" s="658"/>
      <c r="H442" s="658"/>
      <c r="I442" s="658"/>
      <c r="J442" s="658"/>
      <c r="K442" s="658"/>
      <c r="L442" s="658"/>
      <c r="M442" s="69"/>
      <c r="O442" s="161"/>
      <c r="P442" s="35" t="s">
        <v>187</v>
      </c>
      <c r="Q442" s="145"/>
      <c r="R442" s="145"/>
      <c r="T442" s="35" t="s">
        <v>187</v>
      </c>
      <c r="U442" s="145"/>
      <c r="V442" s="145"/>
      <c r="Y442" s="32"/>
    </row>
    <row r="443" spans="1:25" ht="14.1" customHeight="1">
      <c r="A443" s="17">
        <v>11</v>
      </c>
      <c r="B443" s="67"/>
      <c r="C443" s="669"/>
      <c r="D443" s="575" t="str">
        <f>IF(LEN(Q474)&lt;=135,"",IF(LEN(Q474)&lt;=260,RIGHT(Q474,LEN(Q474)-SEARCH(" ",Q474,125)),MID(Q474,SEARCH(" ",Q474,130),IF(LEN(Q474)&lt;=265,LEN(Q474),SEARCH(" ",Q474,255)-SEARCH(" ",Q474,130)))))</f>
        <v/>
      </c>
      <c r="E443" s="658"/>
      <c r="F443" s="658"/>
      <c r="G443" s="658"/>
      <c r="H443" s="658"/>
      <c r="I443" s="658"/>
      <c r="J443" s="658"/>
      <c r="K443" s="658"/>
      <c r="L443" s="658"/>
      <c r="M443" s="69"/>
      <c r="O443" s="161"/>
      <c r="P443" s="35" t="s">
        <v>189</v>
      </c>
      <c r="Q443" s="145"/>
      <c r="R443" s="145"/>
      <c r="T443" s="35" t="s">
        <v>189</v>
      </c>
      <c r="U443" s="145"/>
      <c r="V443" s="145"/>
      <c r="Y443" s="32"/>
    </row>
    <row r="444" spans="1:25" ht="14.1" customHeight="1">
      <c r="A444" s="17">
        <v>12</v>
      </c>
      <c r="B444" s="67"/>
      <c r="C444" s="669"/>
      <c r="D444" s="575" t="str">
        <f>IF(LEN(Q474)&lt;=265,"",RIGHT(Q474,LEN(Q474)-SEARCH(" ",Q474,255)))</f>
        <v/>
      </c>
      <c r="E444" s="658"/>
      <c r="F444" s="658"/>
      <c r="G444" s="658"/>
      <c r="H444" s="658"/>
      <c r="I444" s="658"/>
      <c r="J444" s="658"/>
      <c r="K444" s="658"/>
      <c r="L444" s="658"/>
      <c r="M444" s="69"/>
      <c r="O444" s="161"/>
      <c r="P444" s="35" t="s">
        <v>191</v>
      </c>
      <c r="Q444" s="145"/>
      <c r="R444" s="145"/>
      <c r="T444" s="35" t="s">
        <v>191</v>
      </c>
      <c r="U444" s="145"/>
      <c r="V444" s="145"/>
      <c r="Y444" s="32"/>
    </row>
    <row r="445" spans="1:25" ht="14.1" customHeight="1">
      <c r="A445" s="17">
        <v>13</v>
      </c>
      <c r="B445" s="67"/>
      <c r="C445" s="629"/>
      <c r="D445" s="575" t="str">
        <f>IF(Q476="","",IF(LEN(Q476)&lt;=135,Q476,IF(LEN(Q476)&lt;=260,LEFT(Q476,SEARCH(" ",Q476,125)),LEFT(Q476,SEARCH(" ",Q476,130)))))</f>
        <v/>
      </c>
      <c r="E445" s="658"/>
      <c r="F445" s="658"/>
      <c r="G445" s="658"/>
      <c r="H445" s="658"/>
      <c r="I445" s="658"/>
      <c r="J445" s="658"/>
      <c r="K445" s="658"/>
      <c r="L445" s="658"/>
      <c r="M445" s="69"/>
      <c r="O445" s="30"/>
      <c r="Y445" s="32"/>
    </row>
    <row r="446" spans="1:25" ht="14.1" customHeight="1">
      <c r="A446" s="17">
        <v>14</v>
      </c>
      <c r="B446" s="67"/>
      <c r="C446" s="657"/>
      <c r="D446" s="575" t="str">
        <f>IF(LEN(Q476)&lt;=135,"",IF(LEN(Q476)&lt;=260,RIGHT(Q476,LEN(Q476)-SEARCH(" ",Q476,125)),MID(Q476,SEARCH(" ",Q476,130),IF(LEN(Q476)&lt;=265,LEN(Q476),SEARCH(" ",Q476,255)-SEARCH(" ",Q476,130)))))</f>
        <v/>
      </c>
      <c r="E446" s="658"/>
      <c r="F446" s="658"/>
      <c r="G446" s="658"/>
      <c r="H446" s="658"/>
      <c r="I446" s="658"/>
      <c r="J446" s="658"/>
      <c r="K446" s="658"/>
      <c r="L446" s="658"/>
      <c r="M446" s="69"/>
      <c r="O446" s="278" t="s">
        <v>360</v>
      </c>
      <c r="Q446" s="4"/>
      <c r="R446" s="35" t="s">
        <v>361</v>
      </c>
      <c r="S446" s="771">
        <f>Q259</f>
        <v>0</v>
      </c>
      <c r="Y446" s="32"/>
    </row>
    <row r="447" spans="1:25" ht="14.1" customHeight="1">
      <c r="A447" s="17">
        <v>15</v>
      </c>
      <c r="B447" s="67"/>
      <c r="C447" s="657"/>
      <c r="D447" s="575" t="str">
        <f>IF(LEN(Q476)&lt;=265,"",RIGHT(Q476,LEN(Q476)-SEARCH(" ",Q476,255)))</f>
        <v/>
      </c>
      <c r="E447" s="658"/>
      <c r="F447" s="658"/>
      <c r="G447" s="658"/>
      <c r="H447" s="658"/>
      <c r="I447" s="658"/>
      <c r="J447" s="658"/>
      <c r="K447" s="658"/>
      <c r="L447" s="658"/>
      <c r="M447" s="69"/>
      <c r="O447" s="30"/>
      <c r="P447" s="35" t="s">
        <v>71</v>
      </c>
      <c r="Q447" s="279" t="s">
        <v>237</v>
      </c>
      <c r="R447" s="279" t="s">
        <v>262</v>
      </c>
      <c r="S447" s="279" t="s">
        <v>238</v>
      </c>
      <c r="T447" s="35" t="s">
        <v>321</v>
      </c>
      <c r="U447" s="35" t="s">
        <v>71</v>
      </c>
      <c r="V447" s="279" t="s">
        <v>237</v>
      </c>
      <c r="W447" s="279" t="s">
        <v>262</v>
      </c>
      <c r="X447" s="279" t="s">
        <v>238</v>
      </c>
      <c r="Y447" s="32"/>
    </row>
    <row r="448" spans="1:25" ht="14.1" customHeight="1">
      <c r="A448" s="17">
        <v>16</v>
      </c>
      <c r="B448" s="67"/>
      <c r="C448" s="629"/>
      <c r="D448" s="575" t="str">
        <f>IF(Q478="","",IF(LEN(Q478)&lt;=135,Q478,IF(LEN(Q478)&lt;=260,LEFT(Q478,SEARCH(" ",Q478,125)),LEFT(Q478,SEARCH(" ",Q478,130)))))</f>
        <v/>
      </c>
      <c r="E448" s="658"/>
      <c r="F448" s="658"/>
      <c r="G448" s="658"/>
      <c r="H448" s="658"/>
      <c r="I448" s="658"/>
      <c r="J448" s="658"/>
      <c r="K448" s="658"/>
      <c r="L448" s="658"/>
      <c r="M448" s="69"/>
      <c r="O448" s="30"/>
      <c r="P448" s="35" t="s">
        <v>269</v>
      </c>
      <c r="Q448" s="280"/>
      <c r="R448" s="281"/>
      <c r="S448" s="282"/>
      <c r="T448" s="4"/>
      <c r="U448" s="35" t="s">
        <v>269</v>
      </c>
      <c r="V448" s="283" t="str">
        <f>IF(AB103="","",AB103)</f>
        <v/>
      </c>
      <c r="W448" s="284" t="str">
        <f>IF(AB108="","",AB108)</f>
        <v/>
      </c>
      <c r="X448" s="285" t="str">
        <f>IF(AB113="","",AB113)</f>
        <v/>
      </c>
      <c r="Y448" s="32"/>
    </row>
    <row r="449" spans="1:25" ht="14.1" customHeight="1">
      <c r="A449" s="17">
        <v>17</v>
      </c>
      <c r="B449" s="67"/>
      <c r="C449" s="657"/>
      <c r="D449" s="575" t="str">
        <f>IF(LEN(Q478)&lt;=135,"",IF(LEN(Q478)&lt;=260,RIGHT(Q478,LEN(Q478)-SEARCH(" ",Q478,125)),MID(Q478,SEARCH(" ",Q478,130),IF(LEN(Q478)&lt;=265,LEN(Q478),SEARCH(" ",Q478,255)-SEARCH(" ",Q478,130)))))</f>
        <v/>
      </c>
      <c r="E449" s="658"/>
      <c r="F449" s="658"/>
      <c r="G449" s="658"/>
      <c r="H449" s="658"/>
      <c r="I449" s="658"/>
      <c r="J449" s="658"/>
      <c r="K449" s="658"/>
      <c r="L449" s="658"/>
      <c r="M449" s="69"/>
      <c r="O449" s="30"/>
      <c r="P449" s="35" t="s">
        <v>72</v>
      </c>
      <c r="Q449" s="286"/>
      <c r="R449" s="287"/>
      <c r="S449" s="288"/>
      <c r="T449" s="4"/>
      <c r="U449" s="35" t="s">
        <v>72</v>
      </c>
      <c r="V449" s="289" t="str">
        <f>IF(AB104="","",AB104)</f>
        <v/>
      </c>
      <c r="W449" s="290" t="str">
        <f>IF(AB109="","",AB109)</f>
        <v/>
      </c>
      <c r="X449" s="291" t="str">
        <f>IF(AB114="","",AB114)</f>
        <v/>
      </c>
      <c r="Y449" s="32"/>
    </row>
    <row r="450" spans="1:25" ht="14.1" customHeight="1">
      <c r="A450" s="17">
        <v>18</v>
      </c>
      <c r="B450" s="67"/>
      <c r="C450" s="657"/>
      <c r="D450" s="575" t="str">
        <f>IF(LEN(Q478)&lt;=265,"",RIGHT(Q478,LEN(Q478)-SEARCH(" ",Q478,255)))</f>
        <v/>
      </c>
      <c r="E450" s="658"/>
      <c r="F450" s="658"/>
      <c r="G450" s="658"/>
      <c r="H450" s="658"/>
      <c r="I450" s="658"/>
      <c r="J450" s="658"/>
      <c r="K450" s="658"/>
      <c r="L450" s="658"/>
      <c r="M450" s="69"/>
      <c r="O450" s="30"/>
      <c r="P450" s="35" t="s">
        <v>362</v>
      </c>
      <c r="Q450" s="286"/>
      <c r="R450" s="287"/>
      <c r="S450" s="288"/>
      <c r="T450" s="4"/>
      <c r="U450" s="35" t="s">
        <v>362</v>
      </c>
      <c r="V450" s="289" t="str">
        <f>IF(AB105="","",AB105)</f>
        <v/>
      </c>
      <c r="W450" s="290" t="str">
        <f>IF(AB110="","",AB110)</f>
        <v/>
      </c>
      <c r="X450" s="291" t="str">
        <f>IF(AB115="","",AB115)</f>
        <v/>
      </c>
      <c r="Y450" s="32"/>
    </row>
    <row r="451" spans="1:25" ht="14.1" customHeight="1">
      <c r="A451" s="17">
        <v>19</v>
      </c>
      <c r="B451" s="67"/>
      <c r="C451" s="629"/>
      <c r="D451" s="575" t="str">
        <f>IF(Q480="","",IF(LEN(Q480)&lt;=135,Q480,IF(LEN(Q480)&lt;=260,LEFT(Q480,SEARCH(" ",Q480,125)),LEFT(Q480,SEARCH(" ",Q480,130)))))</f>
        <v/>
      </c>
      <c r="E451" s="658"/>
      <c r="F451" s="658"/>
      <c r="G451" s="658"/>
      <c r="H451" s="658"/>
      <c r="I451" s="658"/>
      <c r="J451" s="658"/>
      <c r="K451" s="658"/>
      <c r="L451" s="658"/>
      <c r="M451" s="69"/>
      <c r="O451" s="30"/>
      <c r="P451" s="35" t="s">
        <v>363</v>
      </c>
      <c r="Q451" s="286"/>
      <c r="R451" s="287"/>
      <c r="S451" s="288"/>
      <c r="T451" s="4"/>
      <c r="U451" s="35" t="s">
        <v>363</v>
      </c>
      <c r="V451" s="289" t="str">
        <f>IF(AB106="","",AB106)</f>
        <v/>
      </c>
      <c r="W451" s="290" t="str">
        <f>IF(AB111="","",AB111)</f>
        <v/>
      </c>
      <c r="X451" s="291" t="str">
        <f>IF(AB116="","",AB116)</f>
        <v/>
      </c>
      <c r="Y451" s="32"/>
    </row>
    <row r="452" spans="1:25" ht="14.1" customHeight="1">
      <c r="A452" s="17">
        <v>20</v>
      </c>
      <c r="B452" s="67"/>
      <c r="C452" s="657"/>
      <c r="D452" s="575" t="str">
        <f>IF(LEN(Q480)&lt;=135,"",IF(LEN(Q480)&lt;=260,RIGHT(Q480,LEN(Q480)-SEARCH(" ",Q480,125)),MID(Q480,SEARCH(" ",Q480,130),IF(LEN(Q480)&lt;=265,LEN(Q480),SEARCH(" ",Q480,255)-SEARCH(" ",Q480,130)))))</f>
        <v/>
      </c>
      <c r="E452" s="658"/>
      <c r="F452" s="658"/>
      <c r="G452" s="658"/>
      <c r="H452" s="658"/>
      <c r="I452" s="658"/>
      <c r="J452" s="658"/>
      <c r="K452" s="658"/>
      <c r="L452" s="658"/>
      <c r="M452" s="69"/>
      <c r="O452" s="30"/>
      <c r="P452" s="35" t="s">
        <v>364</v>
      </c>
      <c r="Q452" s="286"/>
      <c r="R452" s="287"/>
      <c r="S452" s="288"/>
      <c r="T452" s="4"/>
      <c r="U452" s="35" t="s">
        <v>364</v>
      </c>
      <c r="V452" s="289" t="str">
        <f>IF(AB107="","",AB107)</f>
        <v/>
      </c>
      <c r="W452" s="290" t="str">
        <f>IF(AB112="","",AB112)</f>
        <v/>
      </c>
      <c r="X452" s="291" t="str">
        <f>IF(AB117="","",AB117)</f>
        <v/>
      </c>
      <c r="Y452" s="32"/>
    </row>
    <row r="453" spans="1:25" ht="14.1" customHeight="1">
      <c r="A453" s="17">
        <v>21</v>
      </c>
      <c r="B453" s="67"/>
      <c r="C453" s="657"/>
      <c r="D453" s="575" t="str">
        <f>IF(LEN(Q480)&lt;=265,"",RIGHT(Q480,LEN(Q480)-SEARCH(" ",Q480,255)))</f>
        <v/>
      </c>
      <c r="E453" s="658"/>
      <c r="F453" s="658"/>
      <c r="G453" s="658"/>
      <c r="H453" s="658"/>
      <c r="I453" s="658"/>
      <c r="J453" s="658"/>
      <c r="K453" s="658"/>
      <c r="L453" s="492"/>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25" ht="14.1" customHeight="1" thickBot="1">
      <c r="A454" s="17">
        <v>22</v>
      </c>
      <c r="B454" s="67"/>
      <c r="C454" s="629"/>
      <c r="D454" s="575" t="str">
        <f>IF(Q482="","",IF(LEN(Q482)&lt;=135,Q482,IF(LEN(Q482)&lt;=260,LEFT(Q482,SEARCH(" ",Q482,125)),LEFT(Q482,SEARCH(" ",Q482,130)))))</f>
        <v/>
      </c>
      <c r="E454" s="658"/>
      <c r="F454" s="658"/>
      <c r="G454" s="658"/>
      <c r="H454" s="658"/>
      <c r="I454" s="658"/>
      <c r="J454" s="658"/>
      <c r="K454" s="658"/>
      <c r="L454" s="492"/>
      <c r="M454" s="69"/>
      <c r="O454" s="40"/>
      <c r="P454" s="293" t="s">
        <v>204</v>
      </c>
      <c r="Q454" s="294" t="s">
        <v>365</v>
      </c>
      <c r="R454" s="192"/>
      <c r="S454" s="192"/>
      <c r="T454" s="41"/>
      <c r="U454" s="41"/>
      <c r="V454" s="41"/>
      <c r="W454" s="41"/>
      <c r="X454" s="41"/>
      <c r="Y454" s="42"/>
    </row>
    <row r="455" spans="1:25" ht="14.1" customHeight="1">
      <c r="A455" s="17">
        <v>23</v>
      </c>
      <c r="B455" s="67"/>
      <c r="C455" s="68"/>
      <c r="D455" s="575" t="str">
        <f>IF(LEN(Q482)&lt;=135,"",IF(LEN(Q482)&lt;=260,RIGHT(Q482,LEN(Q482)-SEARCH(" ",Q482,125)),MID(Q482,SEARCH(" ",Q482,130),IF(LEN(Q482)&lt;=265,LEN(Q482),SEARCH(" ",Q482,255)-SEARCH(" ",Q482,130)))))</f>
        <v/>
      </c>
      <c r="E455" s="492"/>
      <c r="F455" s="492"/>
      <c r="G455" s="492"/>
      <c r="H455" s="492"/>
      <c r="I455" s="492"/>
      <c r="J455" s="492"/>
      <c r="K455" s="492"/>
      <c r="L455" s="492"/>
      <c r="M455" s="69"/>
      <c r="O455" s="139" t="s">
        <v>366</v>
      </c>
      <c r="Y455" s="32"/>
    </row>
    <row r="456" spans="1:25" ht="14.1" customHeight="1">
      <c r="A456" s="17">
        <v>24</v>
      </c>
      <c r="B456" s="67"/>
      <c r="C456" s="68"/>
      <c r="D456" s="575" t="str">
        <f>IF(LEN(Q482)&lt;=265,"",RIGHT(Q482,LEN(Q482)-SEARCH(" ",Q482,255)))</f>
        <v/>
      </c>
      <c r="E456" s="492"/>
      <c r="F456" s="492"/>
      <c r="G456" s="492"/>
      <c r="H456" s="492"/>
      <c r="I456" s="492"/>
      <c r="J456" s="492"/>
      <c r="K456" s="492"/>
      <c r="L456" s="492"/>
      <c r="M456" s="69"/>
      <c r="O456" s="30"/>
      <c r="T456" s="768" t="s">
        <v>367</v>
      </c>
      <c r="U456" s="768" t="s">
        <v>368</v>
      </c>
      <c r="Y456" s="32"/>
    </row>
    <row r="457" spans="1:25" ht="14.1" customHeight="1">
      <c r="A457" s="17">
        <v>25</v>
      </c>
      <c r="B457" s="67"/>
      <c r="C457" s="68"/>
      <c r="D457" s="575" t="str">
        <f>IF(Q484="","",IF(LEN(Q484)&lt;=135,Q484,IF(LEN(Q484)&lt;=260,LEFT(Q484,SEARCH(" ",Q484,125)),LEFT(Q484,SEARCH(" ",Q484,130)))))</f>
        <v/>
      </c>
      <c r="E457" s="492"/>
      <c r="F457" s="492"/>
      <c r="G457" s="492"/>
      <c r="H457" s="492"/>
      <c r="I457" s="492"/>
      <c r="J457" s="492"/>
      <c r="K457" s="492"/>
      <c r="L457" s="492"/>
      <c r="M457" s="69"/>
      <c r="O457" s="30"/>
      <c r="P457" s="35" t="s">
        <v>173</v>
      </c>
      <c r="Q457" s="137"/>
      <c r="R457" s="35"/>
      <c r="S457" s="35" t="s">
        <v>369</v>
      </c>
      <c r="T457" s="145"/>
      <c r="U457" s="145"/>
      <c r="Y457" s="32"/>
    </row>
    <row r="458" spans="1:25" ht="14.1" customHeight="1">
      <c r="A458" s="17">
        <v>26</v>
      </c>
      <c r="B458" s="67"/>
      <c r="C458" s="657"/>
      <c r="D458" s="575" t="str">
        <f>IF(LEN(Q484)&lt;=135,"",IF(LEN(Q484)&lt;=260,RIGHT(Q484,LEN(Q484)-SEARCH(" ",Q484,125)),MID(Q484,SEARCH(" ",Q484,130),IF(LEN(Q484)&lt;=265,LEN(Q484),SEARCH(" ",Q484,255)-SEARCH(" ",Q484,130)))))</f>
        <v/>
      </c>
      <c r="E458" s="658"/>
      <c r="F458" s="658"/>
      <c r="G458" s="658"/>
      <c r="H458" s="658"/>
      <c r="I458" s="658"/>
      <c r="J458" s="658"/>
      <c r="K458" s="658"/>
      <c r="L458" s="676"/>
      <c r="M458" s="69"/>
      <c r="O458" s="30"/>
      <c r="P458" s="35" t="s">
        <v>176</v>
      </c>
      <c r="Q458" s="137"/>
      <c r="R458" s="35"/>
      <c r="S458" s="35" t="s">
        <v>370</v>
      </c>
      <c r="T458" s="145"/>
      <c r="U458" s="145"/>
      <c r="Y458" s="32"/>
    </row>
    <row r="459" spans="1:25" ht="14.1" customHeight="1">
      <c r="A459" s="17">
        <v>27</v>
      </c>
      <c r="B459" s="67"/>
      <c r="C459" s="68"/>
      <c r="D459" s="575" t="str">
        <f>IF(LEN(Q484)&lt;=265,"",RIGHT(Q484,LEN(Q484)-SEARCH(" ",Q484,255)))</f>
        <v/>
      </c>
      <c r="E459" s="492"/>
      <c r="F459" s="492"/>
      <c r="G459" s="492"/>
      <c r="H459" s="492"/>
      <c r="I459" s="492"/>
      <c r="J459" s="492"/>
      <c r="K459" s="492"/>
      <c r="L459" s="492"/>
      <c r="M459" s="69"/>
      <c r="O459" s="30"/>
      <c r="P459" s="35" t="s">
        <v>51</v>
      </c>
      <c r="Q459" s="264"/>
      <c r="Y459" s="32"/>
    </row>
    <row r="460" spans="1:25" ht="14.1" customHeight="1">
      <c r="A460" s="17">
        <v>28</v>
      </c>
      <c r="B460" s="67"/>
      <c r="C460" s="68"/>
      <c r="D460" s="68"/>
      <c r="E460" s="68"/>
      <c r="F460" s="68"/>
      <c r="G460" s="68"/>
      <c r="H460" s="68"/>
      <c r="I460" s="68"/>
      <c r="J460" s="68"/>
      <c r="K460" s="68"/>
      <c r="L460" s="68"/>
      <c r="M460" s="69"/>
      <c r="O460" s="30"/>
      <c r="P460" s="35" t="s">
        <v>54</v>
      </c>
      <c r="Q460" s="264"/>
      <c r="T460" s="768" t="s">
        <v>320</v>
      </c>
      <c r="U460" s="768" t="s">
        <v>321</v>
      </c>
      <c r="V460" s="768" t="s">
        <v>290</v>
      </c>
      <c r="W460" s="768" t="s">
        <v>371</v>
      </c>
      <c r="X460" s="768" t="s">
        <v>291</v>
      </c>
      <c r="Y460" s="32"/>
    </row>
    <row r="461" spans="1:25" ht="14.1" customHeight="1">
      <c r="A461" s="17">
        <v>29</v>
      </c>
      <c r="B461" s="67"/>
      <c r="C461" s="68"/>
      <c r="D461" s="68"/>
      <c r="E461" s="68"/>
      <c r="F461" s="68"/>
      <c r="G461" s="68"/>
      <c r="H461" s="68"/>
      <c r="I461" s="68"/>
      <c r="J461" s="68"/>
      <c r="K461" s="68"/>
      <c r="L461" s="68"/>
      <c r="M461" s="69"/>
      <c r="O461" s="30"/>
      <c r="S461" s="35" t="s">
        <v>198</v>
      </c>
      <c r="T461" s="250" t="str">
        <f>IF(OR(T458="",U458=""),"",(T458-50)/U458)</f>
        <v/>
      </c>
      <c r="U461" s="122"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199</v>
      </c>
      <c r="T462" s="250" t="str">
        <f>IF(OR(T458="",T457=""),"",(T458-T457)/U458)</f>
        <v/>
      </c>
      <c r="U462" s="122"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204</v>
      </c>
      <c r="Q463" s="101" t="s">
        <v>372</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373</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20"/>
      <c r="P467" s="620"/>
      <c r="Q467" s="620"/>
      <c r="R467" s="620"/>
      <c r="S467" s="620"/>
      <c r="T467" s="621" t="s">
        <v>552</v>
      </c>
      <c r="U467" s="620"/>
      <c r="V467" s="620"/>
      <c r="W467" s="620"/>
      <c r="X467" s="620"/>
      <c r="Y467" s="620"/>
    </row>
    <row r="468" spans="1:25" ht="14.1" customHeight="1" thickBot="1">
      <c r="A468" s="17">
        <v>36</v>
      </c>
      <c r="B468" s="67"/>
      <c r="C468" s="68"/>
      <c r="D468" s="68"/>
      <c r="E468" s="68"/>
      <c r="F468" s="68"/>
      <c r="G468" s="68"/>
      <c r="H468" s="68"/>
      <c r="I468" s="68"/>
      <c r="J468" s="68"/>
      <c r="K468" s="68"/>
      <c r="L468" s="68"/>
      <c r="M468" s="69"/>
      <c r="O468" s="620"/>
      <c r="P468" s="622" t="s">
        <v>553</v>
      </c>
      <c r="Q468" s="620"/>
      <c r="R468" s="620"/>
      <c r="S468" s="620"/>
      <c r="T468" s="620"/>
      <c r="U468" s="620"/>
      <c r="V468" s="620"/>
      <c r="W468" s="620"/>
      <c r="X468" s="620"/>
      <c r="Y468" s="620"/>
    </row>
    <row r="469" spans="1:25" ht="14.1" customHeight="1" thickTop="1">
      <c r="A469" s="17">
        <v>37</v>
      </c>
      <c r="B469" s="67"/>
      <c r="C469" s="68"/>
      <c r="D469" s="68"/>
      <c r="E469" s="68"/>
      <c r="F469" s="68"/>
      <c r="G469" s="68"/>
      <c r="H469" s="68"/>
      <c r="I469" s="68"/>
      <c r="J469" s="68"/>
      <c r="K469" s="68"/>
      <c r="L469" s="68"/>
      <c r="M469" s="69"/>
      <c r="O469" s="623"/>
      <c r="P469" s="624"/>
      <c r="Q469" s="624"/>
      <c r="R469" s="625"/>
      <c r="S469" s="626" t="s">
        <v>554</v>
      </c>
      <c r="T469" s="624"/>
      <c r="U469" s="624"/>
      <c r="V469" s="624"/>
      <c r="W469" s="624"/>
      <c r="X469" s="624"/>
      <c r="Y469" s="627"/>
    </row>
    <row r="470" spans="1:25" ht="14.1" customHeight="1">
      <c r="A470" s="17">
        <v>38</v>
      </c>
      <c r="B470" s="67"/>
      <c r="C470" s="68"/>
      <c r="D470" s="68"/>
      <c r="E470" s="68"/>
      <c r="F470" s="68"/>
      <c r="G470" s="68"/>
      <c r="H470" s="68"/>
      <c r="I470" s="68"/>
      <c r="J470" s="68"/>
      <c r="K470" s="68"/>
      <c r="L470" s="68"/>
      <c r="M470" s="69"/>
      <c r="O470" s="628"/>
      <c r="P470" s="629" t="s">
        <v>224</v>
      </c>
      <c r="Q470" s="630"/>
      <c r="R470" s="631"/>
      <c r="S470" s="632" t="str">
        <f>IF(OR(AD720=0,AD720=""),"",AD720)</f>
        <v/>
      </c>
      <c r="T470" s="633"/>
      <c r="U470" s="633"/>
      <c r="V470" s="633"/>
      <c r="W470" s="633"/>
      <c r="X470" s="633"/>
      <c r="Y470" s="634"/>
    </row>
    <row r="471" spans="1:25" ht="14.1" customHeight="1">
      <c r="A471" s="17">
        <v>39</v>
      </c>
      <c r="B471" s="67"/>
      <c r="C471" s="68"/>
      <c r="D471" s="68"/>
      <c r="E471" s="68"/>
      <c r="F471" s="68"/>
      <c r="G471" s="68"/>
      <c r="H471" s="68"/>
      <c r="I471" s="68"/>
      <c r="J471" s="68"/>
      <c r="K471" s="68"/>
      <c r="L471" s="68"/>
      <c r="M471" s="69"/>
      <c r="O471" s="635"/>
      <c r="P471" s="636" t="s">
        <v>555</v>
      </c>
      <c r="Q471" s="637"/>
      <c r="R471" s="638">
        <f>LEN(Q470)</f>
        <v>0</v>
      </c>
      <c r="S471" s="639"/>
      <c r="T471" s="640">
        <f>LEN(S470)</f>
        <v>0</v>
      </c>
      <c r="U471" s="641"/>
      <c r="V471" s="642"/>
      <c r="W471" s="642"/>
      <c r="X471" s="642"/>
      <c r="Y471" s="643"/>
    </row>
    <row r="472" spans="1:25" ht="14.1" customHeight="1">
      <c r="A472" s="17">
        <v>40</v>
      </c>
      <c r="B472" s="67"/>
      <c r="C472" s="68"/>
      <c r="D472" s="68"/>
      <c r="E472" s="68"/>
      <c r="F472" s="68"/>
      <c r="G472" s="68"/>
      <c r="H472" s="68"/>
      <c r="I472" s="68"/>
      <c r="J472" s="68"/>
      <c r="K472" s="68"/>
      <c r="L472" s="68"/>
      <c r="M472" s="69"/>
      <c r="O472" s="635"/>
      <c r="P472" s="629" t="s">
        <v>556</v>
      </c>
      <c r="Q472" s="630"/>
      <c r="R472" s="631"/>
      <c r="S472" s="632" t="str">
        <f>IF(OR(AD722=0,AD722=""),"",AD722)</f>
        <v/>
      </c>
      <c r="T472" s="633"/>
      <c r="U472" s="633"/>
      <c r="V472" s="633"/>
      <c r="W472" s="633"/>
      <c r="X472" s="633"/>
      <c r="Y472" s="634"/>
    </row>
    <row r="473" spans="1:25" ht="14.1" customHeight="1">
      <c r="A473" s="17">
        <v>41</v>
      </c>
      <c r="B473" s="67"/>
      <c r="C473" s="68"/>
      <c r="D473" s="68"/>
      <c r="E473" s="68"/>
      <c r="F473" s="68"/>
      <c r="G473" s="68"/>
      <c r="H473" s="68"/>
      <c r="I473" s="68"/>
      <c r="J473" s="68"/>
      <c r="K473" s="68"/>
      <c r="L473" s="68"/>
      <c r="M473" s="69"/>
      <c r="O473" s="635"/>
      <c r="P473" s="636" t="s">
        <v>555</v>
      </c>
      <c r="Q473" s="637"/>
      <c r="R473" s="638">
        <f>LEN(Q472)</f>
        <v>0</v>
      </c>
      <c r="S473" s="639"/>
      <c r="T473" s="640">
        <f>LEN(S472)</f>
        <v>0</v>
      </c>
      <c r="U473" s="641"/>
      <c r="V473" s="633"/>
      <c r="W473" s="633"/>
      <c r="X473" s="633"/>
      <c r="Y473" s="634"/>
    </row>
    <row r="474" spans="1:25" ht="14.1" customHeight="1">
      <c r="A474" s="17">
        <v>42</v>
      </c>
      <c r="B474" s="67"/>
      <c r="C474" s="68"/>
      <c r="D474" s="68"/>
      <c r="E474" s="68"/>
      <c r="F474" s="68"/>
      <c r="G474" s="68"/>
      <c r="H474" s="68"/>
      <c r="I474" s="68"/>
      <c r="J474" s="68"/>
      <c r="K474" s="68"/>
      <c r="L474" s="68"/>
      <c r="M474" s="69"/>
      <c r="O474" s="644"/>
      <c r="P474" s="629" t="s">
        <v>556</v>
      </c>
      <c r="Q474" s="630"/>
      <c r="R474" s="631"/>
      <c r="S474" s="632" t="str">
        <f>IF(OR(AD724=0,AD724=""),"",AD724)</f>
        <v/>
      </c>
      <c r="T474" s="642"/>
      <c r="U474" s="642"/>
      <c r="V474" s="642"/>
      <c r="W474" s="642"/>
      <c r="X474" s="642"/>
      <c r="Y474" s="643"/>
    </row>
    <row r="475" spans="1:25" ht="14.1" customHeight="1">
      <c r="A475" s="17">
        <v>43</v>
      </c>
      <c r="B475" s="67"/>
      <c r="C475" s="68"/>
      <c r="D475" s="68"/>
      <c r="E475" s="68"/>
      <c r="F475" s="68"/>
      <c r="G475" s="68"/>
      <c r="H475" s="68"/>
      <c r="I475" s="68"/>
      <c r="J475" s="68"/>
      <c r="K475" s="68"/>
      <c r="L475" s="68"/>
      <c r="M475" s="69"/>
      <c r="O475" s="635"/>
      <c r="P475" s="636" t="s">
        <v>555</v>
      </c>
      <c r="Q475" s="637"/>
      <c r="R475" s="638">
        <f>LEN(Q474)</f>
        <v>0</v>
      </c>
      <c r="S475" s="639"/>
      <c r="T475" s="640">
        <f>LEN(S474)</f>
        <v>0</v>
      </c>
      <c r="U475" s="641"/>
      <c r="V475" s="633"/>
      <c r="W475" s="633"/>
      <c r="X475" s="633"/>
      <c r="Y475" s="634"/>
    </row>
    <row r="476" spans="1:25" ht="14.1" customHeight="1">
      <c r="A476" s="17">
        <v>44</v>
      </c>
      <c r="B476" s="67"/>
      <c r="C476" s="68"/>
      <c r="D476" s="68"/>
      <c r="E476" s="68"/>
      <c r="F476" s="68"/>
      <c r="G476" s="68"/>
      <c r="H476" s="68"/>
      <c r="I476" s="68"/>
      <c r="J476" s="68"/>
      <c r="K476" s="68"/>
      <c r="L476" s="68"/>
      <c r="M476" s="69"/>
      <c r="O476" s="635"/>
      <c r="P476" s="629" t="s">
        <v>556</v>
      </c>
      <c r="Q476" s="630"/>
      <c r="R476" s="631"/>
      <c r="S476" s="632" t="str">
        <f>IF(OR(AD726=0,AD726=""),"",AD726)</f>
        <v/>
      </c>
      <c r="T476" s="633"/>
      <c r="U476" s="633"/>
      <c r="V476" s="633"/>
      <c r="W476" s="633"/>
      <c r="X476" s="633"/>
      <c r="Y476" s="634"/>
    </row>
    <row r="477" spans="1:25" ht="14.1" customHeight="1">
      <c r="A477" s="17">
        <v>45</v>
      </c>
      <c r="B477" s="67"/>
      <c r="C477" s="68"/>
      <c r="D477" s="68"/>
      <c r="E477" s="68"/>
      <c r="F477" s="68"/>
      <c r="G477" s="68"/>
      <c r="H477" s="68"/>
      <c r="I477" s="68"/>
      <c r="J477" s="68"/>
      <c r="K477" s="68"/>
      <c r="L477" s="68"/>
      <c r="M477" s="69"/>
      <c r="O477" s="644"/>
      <c r="P477" s="636" t="s">
        <v>555</v>
      </c>
      <c r="Q477" s="637"/>
      <c r="R477" s="638">
        <f>LEN(Q476)</f>
        <v>0</v>
      </c>
      <c r="S477" s="639"/>
      <c r="T477" s="640">
        <f>LEN(S476)</f>
        <v>0</v>
      </c>
      <c r="U477" s="641"/>
      <c r="V477" s="642"/>
      <c r="W477" s="642"/>
      <c r="X477" s="642"/>
      <c r="Y477" s="643"/>
    </row>
    <row r="478" spans="1:25" ht="14.1" customHeight="1">
      <c r="A478" s="17">
        <v>46</v>
      </c>
      <c r="B478" s="67"/>
      <c r="C478" s="68"/>
      <c r="D478" s="68"/>
      <c r="E478" s="68"/>
      <c r="F478" s="68"/>
      <c r="G478" s="68"/>
      <c r="H478" s="68"/>
      <c r="I478" s="68"/>
      <c r="J478" s="68"/>
      <c r="K478" s="68"/>
      <c r="L478" s="68"/>
      <c r="M478" s="69"/>
      <c r="O478" s="635"/>
      <c r="P478" s="629" t="s">
        <v>556</v>
      </c>
      <c r="Q478" s="630"/>
      <c r="R478" s="631"/>
      <c r="S478" s="632" t="str">
        <f>IF(OR(AD728=0,AD728=""),"",AD728)</f>
        <v/>
      </c>
      <c r="T478" s="633"/>
      <c r="U478" s="633"/>
      <c r="V478" s="633"/>
      <c r="W478" s="633"/>
      <c r="X478" s="633"/>
      <c r="Y478" s="634"/>
    </row>
    <row r="479" spans="1:25" ht="14.1" customHeight="1">
      <c r="A479" s="17">
        <v>47</v>
      </c>
      <c r="B479" s="67"/>
      <c r="C479" s="68"/>
      <c r="D479" s="68"/>
      <c r="E479" s="68"/>
      <c r="F479" s="68"/>
      <c r="G479" s="68"/>
      <c r="H479" s="68"/>
      <c r="I479" s="68"/>
      <c r="J479" s="68"/>
      <c r="K479" s="68"/>
      <c r="L479" s="68"/>
      <c r="M479" s="69"/>
      <c r="O479" s="635"/>
      <c r="P479" s="636" t="s">
        <v>555</v>
      </c>
      <c r="Q479" s="637"/>
      <c r="R479" s="638">
        <f>LEN(Q478)</f>
        <v>0</v>
      </c>
      <c r="S479" s="639"/>
      <c r="T479" s="640">
        <f>LEN(S478)</f>
        <v>0</v>
      </c>
      <c r="U479" s="641"/>
      <c r="V479" s="633"/>
      <c r="W479" s="633"/>
      <c r="X479" s="633"/>
      <c r="Y479" s="634"/>
    </row>
    <row r="480" spans="1:25" ht="14.1" customHeight="1">
      <c r="A480" s="17">
        <v>48</v>
      </c>
      <c r="B480" s="67"/>
      <c r="C480" s="68"/>
      <c r="D480" s="68"/>
      <c r="E480" s="68"/>
      <c r="F480" s="68"/>
      <c r="G480" s="68"/>
      <c r="H480" s="68"/>
      <c r="I480" s="68"/>
      <c r="J480" s="68"/>
      <c r="K480" s="68"/>
      <c r="L480" s="68"/>
      <c r="M480" s="69"/>
      <c r="O480" s="644"/>
      <c r="P480" s="629" t="s">
        <v>556</v>
      </c>
      <c r="Q480" s="630"/>
      <c r="R480" s="631"/>
      <c r="S480" s="632" t="str">
        <f>IF(OR(AD730=0,AD730=""),"",AD730)</f>
        <v/>
      </c>
      <c r="T480" s="642"/>
      <c r="U480" s="642"/>
      <c r="V480" s="642"/>
      <c r="W480" s="642"/>
      <c r="X480" s="642"/>
      <c r="Y480" s="643"/>
    </row>
    <row r="481" spans="1:25" ht="14.1" customHeight="1">
      <c r="A481" s="17">
        <v>49</v>
      </c>
      <c r="B481" s="67"/>
      <c r="C481" s="68"/>
      <c r="D481" s="68"/>
      <c r="E481" s="68"/>
      <c r="F481" s="68"/>
      <c r="G481" s="68"/>
      <c r="H481" s="68"/>
      <c r="I481" s="68"/>
      <c r="J481" s="68"/>
      <c r="K481" s="68"/>
      <c r="L481" s="68"/>
      <c r="M481" s="69"/>
      <c r="O481" s="635"/>
      <c r="P481" s="636" t="s">
        <v>555</v>
      </c>
      <c r="Q481" s="645"/>
      <c r="R481" s="646">
        <f>LEN(Q480)</f>
        <v>0</v>
      </c>
      <c r="S481" s="647"/>
      <c r="T481" s="648">
        <f>LEN(S480)</f>
        <v>0</v>
      </c>
      <c r="U481" s="649"/>
      <c r="V481" s="650"/>
      <c r="W481" s="650"/>
      <c r="X481" s="650"/>
      <c r="Y481" s="634"/>
    </row>
    <row r="482" spans="1:25" ht="14.1" customHeight="1">
      <c r="A482" s="17">
        <v>50</v>
      </c>
      <c r="B482" s="67"/>
      <c r="C482" s="68"/>
      <c r="D482" s="68"/>
      <c r="E482" s="68"/>
      <c r="F482" s="68"/>
      <c r="G482" s="68"/>
      <c r="H482" s="68"/>
      <c r="I482" s="68"/>
      <c r="J482" s="68"/>
      <c r="K482" s="68"/>
      <c r="L482" s="68"/>
      <c r="M482" s="69"/>
      <c r="O482" s="635"/>
      <c r="P482" s="629" t="s">
        <v>556</v>
      </c>
      <c r="Q482" s="630"/>
      <c r="R482" s="631"/>
      <c r="S482" s="632" t="str">
        <f>IF(OR(AD732=0,AD732=""),"",AD732)</f>
        <v/>
      </c>
      <c r="T482" s="642"/>
      <c r="U482" s="642"/>
      <c r="V482" s="642"/>
      <c r="W482" s="642"/>
      <c r="X482" s="642"/>
      <c r="Y482" s="634"/>
    </row>
    <row r="483" spans="1:25" ht="14.1" customHeight="1">
      <c r="A483" s="17">
        <v>51</v>
      </c>
      <c r="B483" s="67"/>
      <c r="C483" s="68"/>
      <c r="D483" s="68"/>
      <c r="E483" s="68"/>
      <c r="F483" s="68"/>
      <c r="G483" s="68"/>
      <c r="H483" s="68"/>
      <c r="I483" s="68"/>
      <c r="J483" s="68"/>
      <c r="K483" s="68"/>
      <c r="L483" s="68"/>
      <c r="M483" s="69"/>
      <c r="O483" s="644"/>
      <c r="P483" s="636" t="s">
        <v>555</v>
      </c>
      <c r="Q483" s="645"/>
      <c r="R483" s="646">
        <f>LEN(Q482)</f>
        <v>0</v>
      </c>
      <c r="S483" s="647"/>
      <c r="T483" s="648">
        <f>LEN(S482)</f>
        <v>0</v>
      </c>
      <c r="U483" s="649"/>
      <c r="V483" s="650"/>
      <c r="W483" s="650"/>
      <c r="X483" s="650"/>
      <c r="Y483" s="643"/>
    </row>
    <row r="484" spans="1:25" ht="14.1" customHeight="1">
      <c r="A484" s="17">
        <v>52</v>
      </c>
      <c r="B484" s="67"/>
      <c r="C484" s="68"/>
      <c r="D484" s="68"/>
      <c r="E484" s="68"/>
      <c r="F484" s="68"/>
      <c r="G484" s="68"/>
      <c r="H484" s="68"/>
      <c r="I484" s="68"/>
      <c r="J484" s="68"/>
      <c r="K484" s="68"/>
      <c r="L484" s="68"/>
      <c r="M484" s="69"/>
      <c r="O484" s="635"/>
      <c r="P484" s="629" t="s">
        <v>556</v>
      </c>
      <c r="Q484" s="630"/>
      <c r="R484" s="631"/>
      <c r="S484" s="632" t="str">
        <f>IF(OR(AD734=0,AD734=""),"",AD734)</f>
        <v/>
      </c>
      <c r="T484" s="642"/>
      <c r="U484" s="642"/>
      <c r="V484" s="642"/>
      <c r="W484" s="642"/>
      <c r="X484" s="642"/>
      <c r="Y484" s="634"/>
    </row>
    <row r="485" spans="1:25" ht="14.1" customHeight="1">
      <c r="A485" s="17">
        <v>53</v>
      </c>
      <c r="B485" s="67"/>
      <c r="C485" s="68"/>
      <c r="D485" s="68"/>
      <c r="E485" s="68"/>
      <c r="F485" s="68"/>
      <c r="G485" s="68"/>
      <c r="H485" s="68"/>
      <c r="I485" s="68"/>
      <c r="J485" s="68"/>
      <c r="K485" s="68"/>
      <c r="L485" s="68"/>
      <c r="M485" s="69"/>
      <c r="O485" s="635"/>
      <c r="P485" s="636" t="s">
        <v>555</v>
      </c>
      <c r="Q485" s="645"/>
      <c r="R485" s="646">
        <f>LEN(Q484)</f>
        <v>0</v>
      </c>
      <c r="S485" s="647"/>
      <c r="T485" s="648">
        <f>LEN(S484)</f>
        <v>0</v>
      </c>
      <c r="U485" s="649"/>
      <c r="V485" s="650"/>
      <c r="W485" s="650"/>
      <c r="X485" s="650"/>
      <c r="Y485" s="634"/>
    </row>
    <row r="486" spans="1:25" ht="14.1" customHeight="1">
      <c r="A486" s="17">
        <v>54</v>
      </c>
      <c r="B486" s="67"/>
      <c r="C486" s="68"/>
      <c r="D486" s="68"/>
      <c r="E486" s="68"/>
      <c r="F486" s="68"/>
      <c r="G486" s="68"/>
      <c r="H486" s="68"/>
      <c r="I486" s="68"/>
      <c r="J486" s="68"/>
      <c r="K486" s="68"/>
      <c r="L486" s="68"/>
      <c r="M486" s="69"/>
      <c r="O486" s="644"/>
      <c r="P486" s="629"/>
      <c r="Q486" s="653"/>
      <c r="R486" s="654"/>
      <c r="S486" s="655"/>
      <c r="T486" s="656"/>
      <c r="U486" s="656"/>
      <c r="V486" s="656"/>
      <c r="W486" s="656"/>
      <c r="X486" s="656"/>
      <c r="Y486" s="643"/>
    </row>
    <row r="487" spans="1:25" ht="14.1" customHeight="1">
      <c r="A487" s="17">
        <v>55</v>
      </c>
      <c r="B487" s="67"/>
      <c r="C487" s="68"/>
      <c r="D487" s="68"/>
      <c r="E487" s="68"/>
      <c r="F487" s="68"/>
      <c r="G487" s="68"/>
      <c r="H487" s="68"/>
      <c r="I487" s="68"/>
      <c r="J487" s="68"/>
      <c r="K487" s="68"/>
      <c r="L487" s="68"/>
      <c r="M487" s="69"/>
      <c r="O487" s="635"/>
      <c r="P487" s="636"/>
      <c r="Q487" s="659"/>
      <c r="R487" s="660"/>
      <c r="S487" s="660"/>
      <c r="T487" s="660"/>
      <c r="U487" s="661"/>
      <c r="V487" s="662"/>
      <c r="W487" s="662"/>
      <c r="X487" s="662"/>
      <c r="Y487" s="634"/>
    </row>
    <row r="488" spans="1:25" ht="14.1" customHeight="1">
      <c r="A488" s="17">
        <v>56</v>
      </c>
      <c r="B488" s="67"/>
      <c r="C488" s="68"/>
      <c r="D488" s="68"/>
      <c r="E488" s="68"/>
      <c r="F488" s="68"/>
      <c r="G488" s="68"/>
      <c r="H488" s="68"/>
      <c r="I488" s="68"/>
      <c r="J488" s="68"/>
      <c r="K488" s="68"/>
      <c r="L488" s="68"/>
      <c r="M488" s="69"/>
      <c r="O488" s="635"/>
      <c r="P488" s="663"/>
      <c r="Q488" s="664"/>
      <c r="R488" s="665"/>
      <c r="S488" s="666"/>
      <c r="T488" s="650"/>
      <c r="U488" s="650"/>
      <c r="V488" s="650"/>
      <c r="W488" s="650"/>
      <c r="X488" s="650"/>
      <c r="Y488" s="634"/>
    </row>
    <row r="489" spans="1:25" ht="14.1" customHeight="1">
      <c r="A489" s="17">
        <v>57</v>
      </c>
      <c r="B489" s="67"/>
      <c r="C489" s="68"/>
      <c r="D489" s="68"/>
      <c r="E489" s="68"/>
      <c r="F489" s="68"/>
      <c r="G489" s="68"/>
      <c r="H489" s="68"/>
      <c r="I489" s="68"/>
      <c r="J489" s="68"/>
      <c r="K489" s="68"/>
      <c r="L489" s="68"/>
      <c r="M489" s="69"/>
      <c r="O489" s="644"/>
      <c r="P489" s="668"/>
      <c r="Q489" s="668"/>
      <c r="R489" s="654"/>
      <c r="S489" s="656"/>
      <c r="T489" s="656"/>
      <c r="U489" s="656"/>
      <c r="V489" s="656"/>
      <c r="W489" s="656"/>
      <c r="X489" s="656"/>
      <c r="Y489" s="643"/>
    </row>
    <row r="490" spans="1:25" ht="14.1" customHeight="1">
      <c r="A490" s="17">
        <v>58</v>
      </c>
      <c r="B490" s="67"/>
      <c r="C490" s="68"/>
      <c r="D490" s="68"/>
      <c r="E490" s="68"/>
      <c r="F490" s="68"/>
      <c r="G490" s="68"/>
      <c r="H490" s="68"/>
      <c r="I490" s="68"/>
      <c r="J490" s="68"/>
      <c r="K490" s="68"/>
      <c r="L490" s="68"/>
      <c r="M490" s="69"/>
      <c r="O490" s="635"/>
      <c r="P490" s="668"/>
      <c r="Q490" s="668"/>
      <c r="R490" s="654"/>
      <c r="S490" s="662"/>
      <c r="T490" s="662"/>
      <c r="U490" s="662"/>
      <c r="V490" s="662"/>
      <c r="W490" s="662"/>
      <c r="X490" s="662"/>
      <c r="Y490" s="634"/>
    </row>
    <row r="491" spans="1:25" ht="14.1" customHeight="1">
      <c r="A491" s="17">
        <v>59</v>
      </c>
      <c r="B491" s="67"/>
      <c r="C491" s="68"/>
      <c r="D491" s="68"/>
      <c r="E491" s="68"/>
      <c r="F491" s="68"/>
      <c r="G491" s="68"/>
      <c r="H491" s="68"/>
      <c r="I491" s="68"/>
      <c r="J491" s="68"/>
      <c r="K491" s="68"/>
      <c r="L491" s="68"/>
      <c r="M491" s="69"/>
      <c r="O491" s="635"/>
      <c r="P491" s="668"/>
      <c r="Q491" s="668"/>
      <c r="R491" s="654"/>
      <c r="S491" s="662"/>
      <c r="T491" s="662"/>
      <c r="U491" s="662"/>
      <c r="V491" s="662"/>
      <c r="W491" s="662"/>
      <c r="X491" s="662"/>
      <c r="Y491" s="634"/>
    </row>
    <row r="492" spans="1:25" ht="14.1" customHeight="1">
      <c r="A492" s="17">
        <v>60</v>
      </c>
      <c r="B492" s="67"/>
      <c r="C492" s="68"/>
      <c r="D492" s="68"/>
      <c r="E492" s="68"/>
      <c r="F492" s="68"/>
      <c r="G492" s="68"/>
      <c r="H492" s="68"/>
      <c r="I492" s="68"/>
      <c r="J492" s="68"/>
      <c r="K492" s="68"/>
      <c r="L492" s="68"/>
      <c r="M492" s="69"/>
      <c r="O492" s="644"/>
      <c r="P492" s="668"/>
      <c r="Q492" s="668"/>
      <c r="R492" s="654"/>
      <c r="S492" s="670"/>
      <c r="T492" s="656"/>
      <c r="U492" s="656"/>
      <c r="V492" s="662"/>
      <c r="W492" s="662"/>
      <c r="X492" s="662"/>
      <c r="Y492" s="643"/>
    </row>
    <row r="493" spans="1:25" ht="14.1" customHeight="1">
      <c r="A493" s="17">
        <v>61</v>
      </c>
      <c r="B493" s="67"/>
      <c r="C493" s="68"/>
      <c r="D493" s="68"/>
      <c r="E493" s="68"/>
      <c r="F493" s="68"/>
      <c r="G493" s="68"/>
      <c r="H493" s="68"/>
      <c r="I493" s="68"/>
      <c r="J493" s="68"/>
      <c r="K493" s="68"/>
      <c r="L493" s="68"/>
      <c r="M493" s="69"/>
      <c r="O493" s="635"/>
      <c r="P493" s="668"/>
      <c r="Q493" s="668"/>
      <c r="R493" s="654"/>
      <c r="S493" s="662"/>
      <c r="T493" s="654"/>
      <c r="U493" s="662"/>
      <c r="V493" s="654"/>
      <c r="W493" s="662"/>
      <c r="X493" s="662"/>
      <c r="Y493" s="634"/>
    </row>
    <row r="494" spans="1:25" ht="14.1" customHeight="1">
      <c r="A494" s="17">
        <v>62</v>
      </c>
      <c r="B494" s="67"/>
      <c r="C494" s="68"/>
      <c r="D494" s="68"/>
      <c r="E494" s="68"/>
      <c r="F494" s="68"/>
      <c r="G494" s="68"/>
      <c r="H494" s="68"/>
      <c r="I494" s="68"/>
      <c r="J494" s="68"/>
      <c r="K494" s="68"/>
      <c r="L494" s="68"/>
      <c r="M494" s="69"/>
      <c r="O494" s="635"/>
      <c r="P494" s="668"/>
      <c r="Q494" s="668"/>
      <c r="R494" s="654"/>
      <c r="S494" s="662"/>
      <c r="T494" s="654"/>
      <c r="U494" s="662"/>
      <c r="V494" s="654"/>
      <c r="W494" s="662"/>
      <c r="X494" s="662"/>
      <c r="Y494" s="634"/>
    </row>
    <row r="495" spans="1:25" ht="14.1" customHeight="1">
      <c r="A495" s="17">
        <v>63</v>
      </c>
      <c r="B495" s="67"/>
      <c r="C495" s="68"/>
      <c r="D495" s="68"/>
      <c r="E495" s="68"/>
      <c r="F495" s="68"/>
      <c r="G495" s="68"/>
      <c r="H495" s="68"/>
      <c r="I495" s="68"/>
      <c r="J495" s="68"/>
      <c r="K495" s="68"/>
      <c r="L495" s="68"/>
      <c r="M495" s="69"/>
      <c r="O495" s="644"/>
      <c r="P495" s="668"/>
      <c r="Q495" s="668"/>
      <c r="R495" s="654"/>
      <c r="S495" s="662"/>
      <c r="T495" s="654"/>
      <c r="U495" s="662"/>
      <c r="V495" s="654"/>
      <c r="W495" s="662"/>
      <c r="X495" s="662"/>
      <c r="Y495" s="643"/>
    </row>
    <row r="496" spans="1:25" ht="14.1" customHeight="1" thickBot="1">
      <c r="A496" s="17">
        <v>64</v>
      </c>
      <c r="B496" s="67"/>
      <c r="C496" s="68"/>
      <c r="D496" s="68"/>
      <c r="E496" s="68"/>
      <c r="F496" s="68"/>
      <c r="G496" s="68"/>
      <c r="H496" s="68"/>
      <c r="I496" s="68"/>
      <c r="J496" s="68"/>
      <c r="K496" s="68"/>
      <c r="L496" s="68"/>
      <c r="M496" s="69"/>
      <c r="O496" s="671"/>
      <c r="P496" s="672"/>
      <c r="Q496" s="673"/>
      <c r="R496" s="674"/>
      <c r="S496" s="672"/>
      <c r="T496" s="672"/>
      <c r="U496" s="672"/>
      <c r="V496" s="672"/>
      <c r="W496" s="672"/>
      <c r="X496" s="672"/>
      <c r="Y496" s="675"/>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11</v>
      </c>
      <c r="D503" s="375" t="str">
        <f>IF($P$7="","",$P$7)</f>
        <v/>
      </c>
      <c r="E503" s="27"/>
      <c r="F503" s="27"/>
      <c r="G503" s="27"/>
      <c r="H503" s="27"/>
      <c r="I503" s="27"/>
      <c r="J503" s="27"/>
      <c r="K503" s="27"/>
      <c r="L503" s="109" t="s">
        <v>12</v>
      </c>
      <c r="M503" s="376" t="str">
        <f>IF($X$7="","",$X$7)</f>
        <v>Eugene Mah</v>
      </c>
    </row>
    <row r="504" spans="1:13" ht="14.1" customHeight="1">
      <c r="A504" s="17">
        <v>72</v>
      </c>
      <c r="C504" s="109" t="s">
        <v>121</v>
      </c>
      <c r="D504" s="376" t="str">
        <f>IF($R$14="","",$R$14)</f>
        <v/>
      </c>
      <c r="E504" s="27"/>
      <c r="F504" s="27"/>
      <c r="G504" s="27"/>
      <c r="H504" s="27"/>
      <c r="I504" s="27"/>
      <c r="J504" s="27"/>
      <c r="K504" s="27"/>
      <c r="L504" s="109" t="s">
        <v>37</v>
      </c>
      <c r="M504" s="376" t="str">
        <f>IF($R$13="","",$R$13)</f>
        <v/>
      </c>
    </row>
  </sheetData>
  <mergeCells count="60">
    <mergeCell ref="P378:P383"/>
    <mergeCell ref="P384:P388"/>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F10:G10"/>
    <mergeCell ref="K10:L10"/>
    <mergeCell ref="F11:G11"/>
    <mergeCell ref="K11:L11"/>
    <mergeCell ref="F12:G12"/>
    <mergeCell ref="K12:L12"/>
    <mergeCell ref="F24:G24"/>
    <mergeCell ref="F13:G13"/>
    <mergeCell ref="K13:L13"/>
    <mergeCell ref="F16:G16"/>
    <mergeCell ref="K16:L16"/>
    <mergeCell ref="F17:G17"/>
    <mergeCell ref="K17:L17"/>
    <mergeCell ref="K24:L24"/>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s>
  <conditionalFormatting sqref="Q260:S260">
    <cfRule type="cellIs" dxfId="71" priority="108" stopIfTrue="1" operator="equal">
      <formula>"Fail"</formula>
    </cfRule>
  </conditionalFormatting>
  <conditionalFormatting sqref="Q392">
    <cfRule type="cellIs" dxfId="70" priority="110" stopIfTrue="1" operator="equal">
      <formula>"Fail"</formula>
    </cfRule>
  </conditionalFormatting>
  <conditionalFormatting sqref="Q407">
    <cfRule type="cellIs" dxfId="69" priority="112" stopIfTrue="1" operator="equal">
      <formula>"Fail"</formula>
    </cfRule>
  </conditionalFormatting>
  <conditionalFormatting sqref="Q260:S260">
    <cfRule type="cellIs" dxfId="68" priority="107" stopIfTrue="1" operator="equal">
      <formula>"Pass"</formula>
    </cfRule>
  </conditionalFormatting>
  <conditionalFormatting sqref="Q392">
    <cfRule type="cellIs" dxfId="67" priority="109" stopIfTrue="1" operator="equal">
      <formula>"Pass"</formula>
    </cfRule>
  </conditionalFormatting>
  <conditionalFormatting sqref="Q407">
    <cfRule type="cellIs" dxfId="66" priority="111" stopIfTrue="1" operator="equal">
      <formula>"Pass"</formula>
    </cfRule>
  </conditionalFormatting>
  <conditionalFormatting sqref="X371:X376 X378:X382 X384:X388">
    <cfRule type="cellIs" dxfId="65" priority="99" operator="lessThan">
      <formula>0.05</formula>
    </cfRule>
    <cfRule type="cellIs" dxfId="64" priority="102" operator="greaterThan">
      <formula>0.05</formula>
    </cfRule>
  </conditionalFormatting>
  <conditionalFormatting sqref="U218:U220">
    <cfRule type="cellIs" dxfId="63" priority="100" operator="lessThan">
      <formula>0.1</formula>
    </cfRule>
    <cfRule type="cellIs" dxfId="62" priority="101" operator="greaterThan">
      <formula>0.1</formula>
    </cfRule>
  </conditionalFormatting>
  <conditionalFormatting sqref="T462">
    <cfRule type="cellIs" dxfId="61" priority="97" operator="lessThan">
      <formula>2</formula>
    </cfRule>
    <cfRule type="cellIs" dxfId="60" priority="98" operator="greaterThan">
      <formula>2</formula>
    </cfRule>
  </conditionalFormatting>
  <conditionalFormatting sqref="T461">
    <cfRule type="cellIs" dxfId="59" priority="95" operator="lessThan">
      <formula>40</formula>
    </cfRule>
    <cfRule type="cellIs" dxfId="58" priority="96" operator="greaterThan">
      <formula>40</formula>
    </cfRule>
  </conditionalFormatting>
  <conditionalFormatting sqref="V461:V462">
    <cfRule type="cellIs" dxfId="57" priority="93" operator="greaterThan">
      <formula>0.15</formula>
    </cfRule>
    <cfRule type="cellIs" dxfId="56" priority="94" operator="lessThan">
      <formula>0.15</formula>
    </cfRule>
  </conditionalFormatting>
  <conditionalFormatting sqref="X237:Y237">
    <cfRule type="cellIs" dxfId="55" priority="91" operator="lessThan">
      <formula>0.15</formula>
    </cfRule>
    <cfRule type="cellIs" dxfId="54" priority="92" operator="greaterThan">
      <formula>0.15</formula>
    </cfRule>
  </conditionalFormatting>
  <conditionalFormatting sqref="P239:V239">
    <cfRule type="cellIs" dxfId="53" priority="89" operator="lessThan">
      <formula>0.05</formula>
    </cfRule>
    <cfRule type="cellIs" dxfId="52" priority="90" operator="greaterThan">
      <formula>0.05</formula>
    </cfRule>
  </conditionalFormatting>
  <conditionalFormatting sqref="X220">
    <cfRule type="cellIs" dxfId="51" priority="87" operator="lessThan">
      <formula>0.05</formula>
    </cfRule>
    <cfRule type="cellIs" dxfId="50" priority="88" operator="greaterThan">
      <formula>0.05</formula>
    </cfRule>
  </conditionalFormatting>
  <conditionalFormatting sqref="Q188:S189 U188:W189">
    <cfRule type="cellIs" dxfId="49" priority="85" operator="lessThan">
      <formula>13</formula>
    </cfRule>
    <cfRule type="cellIs" dxfId="48" priority="86" operator="greaterThan">
      <formula>13</formula>
    </cfRule>
  </conditionalFormatting>
  <conditionalFormatting sqref="Q200:S200 U200:W200">
    <cfRule type="cellIs" dxfId="47" priority="83" operator="lessThan">
      <formula>6.5</formula>
    </cfRule>
    <cfRule type="cellIs" dxfId="46" priority="84" operator="greaterThan">
      <formula>6.5</formula>
    </cfRule>
  </conditionalFormatting>
  <conditionalFormatting sqref="Q201:S201 U201:W201">
    <cfRule type="cellIs" dxfId="45" priority="81" operator="lessThan">
      <formula>5</formula>
    </cfRule>
    <cfRule type="cellIs" dxfId="44" priority="82" operator="greaterThan">
      <formula>5</formula>
    </cfRule>
  </conditionalFormatting>
  <conditionalFormatting sqref="X265">
    <cfRule type="cellIs" dxfId="43" priority="77" operator="lessThan">
      <formula>3</formula>
    </cfRule>
    <cfRule type="cellIs" dxfId="42" priority="78" operator="greaterThan">
      <formula>3</formula>
    </cfRule>
  </conditionalFormatting>
  <conditionalFormatting sqref="X269">
    <cfRule type="cellIs" dxfId="41" priority="76" operator="between">
      <formula>-0.15</formula>
      <formula>0.15</formula>
    </cfRule>
  </conditionalFormatting>
  <conditionalFormatting sqref="P401:S401">
    <cfRule type="cellIs" dxfId="40" priority="73" operator="greaterThan">
      <formula>0.02</formula>
    </cfRule>
    <cfRule type="cellIs" dxfId="39" priority="74" operator="lessThan">
      <formula>0.02</formula>
    </cfRule>
  </conditionalFormatting>
  <conditionalFormatting sqref="Q211:R211">
    <cfRule type="containsText" dxfId="38" priority="64" operator="containsText" text="Fail">
      <formula>NOT(ISERROR(SEARCH("Fail",Q211)))</formula>
    </cfRule>
    <cfRule type="containsText" dxfId="37" priority="65" operator="containsText" text="Pass">
      <formula>NOT(ISERROR(SEARCH("Pass",Q211)))</formula>
    </cfRule>
  </conditionalFormatting>
  <conditionalFormatting sqref="V392">
    <cfRule type="cellIs" dxfId="36" priority="63" stopIfTrue="1" operator="equal">
      <formula>"Fail"</formula>
    </cfRule>
  </conditionalFormatting>
  <conditionalFormatting sqref="V392">
    <cfRule type="cellIs" dxfId="35" priority="62" stopIfTrue="1" operator="equal">
      <formula>"Pass"</formula>
    </cfRule>
  </conditionalFormatting>
  <conditionalFormatting sqref="U401:X401">
    <cfRule type="cellIs" dxfId="34" priority="60" operator="greaterThan">
      <formula>0.02</formula>
    </cfRule>
    <cfRule type="cellIs" dxfId="33" priority="61" operator="lessThan">
      <formula>0.02</formula>
    </cfRule>
  </conditionalFormatting>
  <conditionalFormatting sqref="T399">
    <cfRule type="cellIs" dxfId="32" priority="58" operator="lessThan">
      <formula>7</formula>
    </cfRule>
    <cfRule type="cellIs" dxfId="31" priority="59" operator="greaterThan">
      <formula>7</formula>
    </cfRule>
  </conditionalFormatting>
  <conditionalFormatting sqref="Y399">
    <cfRule type="cellIs" dxfId="30" priority="56" operator="lessThan">
      <formula>2</formula>
    </cfRule>
    <cfRule type="cellIs" dxfId="29" priority="57" operator="greaterThan">
      <formula>2</formula>
    </cfRule>
  </conditionalFormatting>
  <conditionalFormatting sqref="U247:W251">
    <cfRule type="cellIs" dxfId="28" priority="55" operator="greaterThan">
      <formula>0.07</formula>
    </cfRule>
  </conditionalFormatting>
  <conditionalFormatting sqref="J343">
    <cfRule type="cellIs" dxfId="27" priority="44" stopIfTrue="1" operator="equal">
      <formula>"Fail"</formula>
    </cfRule>
  </conditionalFormatting>
  <conditionalFormatting sqref="J343">
    <cfRule type="cellIs" dxfId="26" priority="43" stopIfTrue="1" operator="equal">
      <formula>"Pass"</formula>
    </cfRule>
  </conditionalFormatting>
  <conditionalFormatting sqref="E343">
    <cfRule type="cellIs" dxfId="25" priority="46" stopIfTrue="1" operator="equal">
      <formula>"Fail"</formula>
    </cfRule>
  </conditionalFormatting>
  <conditionalFormatting sqref="E343">
    <cfRule type="cellIs" dxfId="24" priority="45" stopIfTrue="1" operator="equal">
      <formula>"Pass"</formula>
    </cfRule>
  </conditionalFormatting>
  <conditionalFormatting sqref="R147:R154">
    <cfRule type="cellIs" dxfId="23" priority="41" operator="lessThan">
      <formula>0.5</formula>
    </cfRule>
    <cfRule type="cellIs" dxfId="22" priority="42" operator="greaterThan">
      <formula>0.5</formula>
    </cfRule>
  </conditionalFormatting>
  <conditionalFormatting sqref="Q254:S254">
    <cfRule type="cellIs" dxfId="21" priority="39" operator="lessThan">
      <formula>0.07</formula>
    </cfRule>
    <cfRule type="cellIs" dxfId="20" priority="40" operator="greaterThan">
      <formula>0.07</formula>
    </cfRule>
  </conditionalFormatting>
  <conditionalFormatting sqref="X377">
    <cfRule type="cellIs" dxfId="19" priority="37" operator="lessThan">
      <formula>0.05</formula>
    </cfRule>
    <cfRule type="cellIs" dxfId="18" priority="38" operator="greaterThan">
      <formula>0.05</formula>
    </cfRule>
  </conditionalFormatting>
  <conditionalFormatting sqref="X383">
    <cfRule type="cellIs" dxfId="17" priority="35" operator="lessThan">
      <formula>0.05</formula>
    </cfRule>
    <cfRule type="cellIs" dxfId="16" priority="36" operator="greaterThan">
      <formula>0.05</formula>
    </cfRule>
  </conditionalFormatting>
  <conditionalFormatting sqref="R349:R350 U349:U350 X349:X350">
    <cfRule type="containsText" dxfId="15" priority="33" operator="containsText" text="Fail">
      <formula>NOT(ISERROR(SEARCH("Fail",R349)))</formula>
    </cfRule>
  </conditionalFormatting>
  <conditionalFormatting sqref="R349:R350 U349:U350 X349:X350">
    <cfRule type="containsText" dxfId="14" priority="32" operator="containsText" text="Pass">
      <formula>NOT(ISERROR(SEARCH("Pass",R349)))</formula>
    </cfRule>
  </conditionalFormatting>
  <conditionalFormatting sqref="R313:R315">
    <cfRule type="containsText" dxfId="13" priority="30" operator="containsText" text="Fail">
      <formula>NOT(ISERROR(SEARCH("Fail",R313)))</formula>
    </cfRule>
    <cfRule type="containsText" dxfId="12" priority="31" operator="containsText" text="Pass">
      <formula>NOT(ISERROR(SEARCH("Pass",R313)))</formula>
    </cfRule>
  </conditionalFormatting>
  <conditionalFormatting sqref="V274:V276">
    <cfRule type="containsText" dxfId="11" priority="28" operator="containsText" text="Pass">
      <formula>NOT(ISERROR(SEARCH("Pass",V274)))</formula>
    </cfRule>
    <cfRule type="containsText" dxfId="10" priority="29" operator="containsText" text="Fail">
      <formula>NOT(ISERROR(SEARCH("Fail",V274)))</formula>
    </cfRule>
  </conditionalFormatting>
  <conditionalFormatting sqref="X288">
    <cfRule type="cellIs" dxfId="9" priority="23" operator="between">
      <formula>-0.15</formula>
      <formula>0.15</formula>
    </cfRule>
  </conditionalFormatting>
  <conditionalFormatting sqref="X284">
    <cfRule type="cellIs" dxfId="8" priority="21" operator="lessThan">
      <formula>3</formula>
    </cfRule>
    <cfRule type="cellIs" dxfId="7" priority="22" operator="greaterThan">
      <formula>3</formula>
    </cfRule>
  </conditionalFormatting>
  <conditionalFormatting sqref="X299">
    <cfRule type="cellIs" dxfId="6" priority="18" operator="between">
      <formula>-0.15</formula>
      <formula>0.15</formula>
    </cfRule>
  </conditionalFormatting>
  <conditionalFormatting sqref="X295">
    <cfRule type="cellIs" dxfId="5" priority="16" operator="lessThan">
      <formula>3</formula>
    </cfRule>
    <cfRule type="cellIs" dxfId="4" priority="17" operator="greaterThan">
      <formula>3</formula>
    </cfRule>
  </conditionalFormatting>
  <conditionalFormatting sqref="Q349 T349 W349">
    <cfRule type="cellIs" dxfId="3" priority="3" operator="notBetween">
      <formula>0</formula>
      <formula>0.9</formula>
    </cfRule>
    <cfRule type="cellIs" dxfId="2" priority="4" operator="between">
      <formula>0</formula>
      <formula>0.9</formula>
    </cfRule>
  </conditionalFormatting>
  <conditionalFormatting sqref="Q350 T350 W350">
    <cfRule type="cellIs" dxfId="1" priority="1" operator="notBetween">
      <formula>0</formula>
      <formula>0.6</formula>
    </cfRule>
    <cfRule type="cellIs" dxfId="0"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43"/>
  </cols>
  <sheetData>
    <row r="1" spans="1:23">
      <c r="A1" s="742">
        <f>Sheet1!AH10</f>
        <v>24</v>
      </c>
      <c r="B1" s="743" t="s">
        <v>25</v>
      </c>
      <c r="I1" s="742">
        <f>Sheet1!AH57</f>
        <v>28</v>
      </c>
      <c r="J1" s="743" t="s">
        <v>25</v>
      </c>
      <c r="Q1" s="742">
        <f>Sheet1!AH91</f>
        <v>28</v>
      </c>
      <c r="R1" s="743" t="s">
        <v>25</v>
      </c>
    </row>
    <row r="2" spans="1:23" ht="15" thickBot="1">
      <c r="A2" s="743" t="s">
        <v>576</v>
      </c>
      <c r="B2" s="743" t="s">
        <v>577</v>
      </c>
      <c r="C2" s="743" t="s">
        <v>578</v>
      </c>
      <c r="D2" s="743" t="s">
        <v>579</v>
      </c>
      <c r="E2" s="743" t="s">
        <v>25</v>
      </c>
      <c r="G2" s="743" t="str">
        <f>IF(E3&lt;&gt;"","HVL @ "&amp;ROUND(E3,2)&amp;" kVp","HVL @ "&amp;A1&amp;" kVp")</f>
        <v>HVL @ 24 kVp</v>
      </c>
      <c r="I2" s="743" t="s">
        <v>576</v>
      </c>
      <c r="J2" s="743" t="s">
        <v>577</v>
      </c>
      <c r="K2" s="743" t="s">
        <v>578</v>
      </c>
      <c r="L2" s="743" t="s">
        <v>579</v>
      </c>
      <c r="M2" s="743" t="s">
        <v>25</v>
      </c>
      <c r="O2" s="743" t="str">
        <f>IF(M3&lt;&gt;"","HVL @ "&amp;ROUND(M3,2)&amp;" kVp","HVL @ "&amp;I1&amp;" kVp")</f>
        <v>HVL @ 28 kVp</v>
      </c>
      <c r="Q2" s="743" t="s">
        <v>576</v>
      </c>
      <c r="R2" s="743" t="s">
        <v>577</v>
      </c>
      <c r="S2" s="743" t="s">
        <v>578</v>
      </c>
      <c r="T2" s="743" t="s">
        <v>579</v>
      </c>
      <c r="U2" s="743" t="s">
        <v>25</v>
      </c>
      <c r="W2" s="743" t="str">
        <f>IF(U3&lt;&gt;"","HVL @ "&amp;ROUND(U3,2)&amp;" kVp","HVL @ "&amp;Q1&amp;" kVp")</f>
        <v>HVL @ 28 kVp</v>
      </c>
    </row>
    <row r="3" spans="1:23" ht="15" thickBot="1">
      <c r="A3" s="744">
        <f>Sheet1!AJ10</f>
        <v>0</v>
      </c>
      <c r="B3" s="744" t="str">
        <f>IF(MIN(Sheet1!AO10:AO11)=0,"",AVERAGE(Sheet1!AO10:AO11))</f>
        <v/>
      </c>
      <c r="C3" s="744" t="str">
        <f>IF(B3="","",ABS(B3-B3/2))</f>
        <v/>
      </c>
      <c r="D3" s="744" t="str">
        <f>IF(OR(B3="",B4=""),"",IF(ABS(B3-B3/2)=SMALL(C3:C6,1),A3,IF(ABS(B4-B3/2)=SMALL(C3:C6,1),A4,IF(ABS(B5-B3/2)=SMALL(C3:C6,1),A5,IF(ABS(B6-B3/2)=SMALL(C3:C6,1),A6,"")))))</f>
        <v/>
      </c>
      <c r="E3" s="744" t="str">
        <f>IF(OR(Sheet1!AM10="",Sheet1!AM11=""),"",AVERAGE(Sheet1!AM10:AM11))</f>
        <v/>
      </c>
      <c r="G3" s="745" t="str">
        <f>IF(OR(MIN(D3:D4)=0,MIN(D7:D8)=0),"",TREND(D3:D4,E7:E8,LN(B3/2)))</f>
        <v/>
      </c>
      <c r="I3" s="744">
        <f>Sheet1!AJ57</f>
        <v>0</v>
      </c>
      <c r="J3" s="744" t="str">
        <f>IF(MIN(Sheet1!AO57:AO58)=0,"",AVERAGE(Sheet1!AO57:AO58))</f>
        <v/>
      </c>
      <c r="K3" s="744" t="str">
        <f>IF(J3="","",ABS(J3-J3/2))</f>
        <v/>
      </c>
      <c r="L3" s="744" t="str">
        <f>IF(OR(J3="",J4=""),"",IF(ABS(J3-J3/2)=SMALL(K3:K6,1),I3,IF(ABS(J4-J3/2)=SMALL(K3:K6,1),I4,IF(ABS(J5-J3/2)=SMALL(K3:K6,1),I5,IF(ABS(J6-J3/2)=SMALL(K3:K6,1),I6,"")))))</f>
        <v/>
      </c>
      <c r="M3" s="744" t="str">
        <f>IF(OR(Sheet1!AM57="",Sheet1!AM58=""),"",AVERAGE(Sheet1!AM57:AM58))</f>
        <v/>
      </c>
      <c r="O3" s="745" t="str">
        <f>IF(OR(MIN(L3:L4)=0,MIN(L7:L8)=0),"",TREND(L3:L4,M7:M8,LN(J3/2)))</f>
        <v/>
      </c>
      <c r="Q3" s="744">
        <f>Sheet1!AJ91</f>
        <v>0</v>
      </c>
      <c r="R3" s="744" t="str">
        <f>IF(MIN(Sheet1!AO91:AO94)=0,"",AVERAGE(Sheet1!AO91:AO94))</f>
        <v/>
      </c>
      <c r="S3" s="744" t="str">
        <f>IF(R3="","",ABS(R3-R3/2))</f>
        <v/>
      </c>
      <c r="T3" s="744" t="str">
        <f>IF(OR(R3="",R4="",R5=""),"",IF(ABS(R3-R3/2)=SMALL(S3:S6,1),Q3,IF(ABS(R4-R3/2)=SMALL(S3:S6,1),Q4,IF(ABS(R5-R3/2)=SMALL(S3:S6,1),Q5,IF(ABS(R6-R3/2)=SMALL(S3:S6,1),Q6,"")))))</f>
        <v/>
      </c>
      <c r="U3" s="744" t="str">
        <f>IF(OR(Sheet1!AM91="",Sheet1!AM92=""),"",AVERAGE(Sheet1!AM91:AM94))</f>
        <v/>
      </c>
      <c r="W3" s="745" t="str">
        <f>IF(OR(MIN(T3:T4)=0,MIN(T7:T8)=0),"",TREND(T3:T4,U7:U8,LN(R3/2)))</f>
        <v/>
      </c>
    </row>
    <row r="4" spans="1:23">
      <c r="A4" s="744">
        <f>Sheet1!AJ12</f>
        <v>0.3</v>
      </c>
      <c r="B4" s="744" t="str">
        <f>IF(MIN(Sheet1!AO12:AO13)=0,"",AVERAGE(Sheet1!AO12:AO13))</f>
        <v/>
      </c>
      <c r="C4" s="744" t="str">
        <f>IF(B4="","",ABS(B4-B3/2))</f>
        <v/>
      </c>
      <c r="D4" s="744" t="str">
        <f>IF(OR(B3="",B4=""),"",IF(ABS(B3-B3/2)=SMALL(C3:C6,2),A3,IF(ABS(B4-B3/2)=SMALL(C3:C6,2),A4,IF(ABS(B5-B3/2)=SMALL(C3:C6,2),A5,IF(ABS(B6-B3/2)=SMALL(C3:C6,2),A6,"")))))</f>
        <v/>
      </c>
      <c r="I4" s="744">
        <f>Sheet1!AJ59</f>
        <v>0.4</v>
      </c>
      <c r="J4" s="744" t="str">
        <f>IF(MIN(Sheet1!AO59:AO60)=0,"",AVERAGE(Sheet1!AO59:AO60))</f>
        <v/>
      </c>
      <c r="K4" s="744" t="str">
        <f>IF(J4="","",ABS(J4-J3/2))</f>
        <v/>
      </c>
      <c r="L4" s="744" t="str">
        <f>IF(OR(J3="",J4=""),"",IF(ABS(J3-J3/2)=SMALL(K3:K6,2),I3,IF(ABS(J4-J3/2)=SMALL(K3:K6,2),I4,IF(ABS(J5-J3/2)=SMALL(K3:K6,2),I5,IF(ABS(J6-J3/2)=SMALL(K3:K6,2),I6,"")))))</f>
        <v/>
      </c>
      <c r="Q4" s="744">
        <f>Sheet1!AJ95</f>
        <v>0.5</v>
      </c>
      <c r="R4" s="744" t="str">
        <f>IF(MIN(Sheet1!AO95:AO96)=0,"",AVERAGE(Sheet1!AO95:AO96))</f>
        <v/>
      </c>
      <c r="S4" s="744" t="str">
        <f>IF(R4="","",ABS(R4-R3/2))</f>
        <v/>
      </c>
      <c r="T4" s="744" t="str">
        <f>IF(OR(R3="",R4=""),"",IF(ABS(R3-R3/2)=SMALL(S3:S6,2),Q3,IF(ABS(R4-R3/2)=SMALL(S3:S6,2),Q4,IF(ABS(R5-R3/2)=SMALL(S3:S6,2),Q5,IF(ABS(R6-R3/2)=SMALL(S3:S6,2),Q6,"")))))</f>
        <v/>
      </c>
    </row>
    <row r="5" spans="1:23">
      <c r="A5" s="744" t="str">
        <f>IF(AND(Sheet1!AM14="",Sheet1!AM16=""),"",IF(Sheet1!AM14&lt;&gt;"",Sheet1!AJ14,Sheet1!AJ16))</f>
        <v/>
      </c>
      <c r="B5" s="744" t="str">
        <f>IF(AND(Sheet1!AM14="",Sheet1!AM16=""),"",IF(Sheet1!AM14&lt;&gt;"",AVERAGE(Sheet1!AO14:AO15),AVERAGE(Sheet1!AO16:AO17)))</f>
        <v/>
      </c>
      <c r="C5" s="744" t="str">
        <f>IF(B5="","",ABS(B5-B3/2))</f>
        <v/>
      </c>
      <c r="I5" s="744" t="str">
        <f>IF(AND(Sheet1!AM61="",Sheet1!AM63=""),"",IF(Sheet1!AM61&lt;&gt;"",Sheet1!AJ61,Sheet1!AJ63))</f>
        <v/>
      </c>
      <c r="J5" s="744" t="str">
        <f>IF(AND(Sheet1!AM61="",Sheet1!AM63=""),"",IF(Sheet1!AM61&lt;&gt;"",AVERAGE(Sheet1!AO61:AO62),AVERAGE(Sheet1!AO63:AO64)))</f>
        <v/>
      </c>
      <c r="K5" s="744" t="str">
        <f>IF(J5="","",ABS(J5-J3/2))</f>
        <v/>
      </c>
      <c r="Q5" s="744" t="str">
        <f>IF(AND(Sheet1!AM97="",Sheet1!AM99=""),"",IF(Sheet1!AM97&lt;&gt;"",Sheet1!AJ97,Sheet1!AJ99))</f>
        <v/>
      </c>
      <c r="R5" s="744" t="str">
        <f>IF(AND(Sheet1!AM97="",Sheet1!AM99=""),"",IF(Sheet1!AM97&lt;&gt;"",AVERAGE(Sheet1!AO97:AO98),AVERAGE(Sheet1!AO99:AO100)))</f>
        <v/>
      </c>
      <c r="S5" s="744" t="str">
        <f>IF(R5="","",ABS(R5-R3/2))</f>
        <v/>
      </c>
    </row>
    <row r="6" spans="1:23">
      <c r="A6" s="744" t="str">
        <f>IF(OR(Sheet1!AM16="",AND(Sheet1!AM14="",Sheet1!AM16&lt;&gt;"")),"",Sheet1!AJ16)</f>
        <v/>
      </c>
      <c r="B6" s="744" t="str">
        <f>IF(OR(Sheet1!AM16="",AND(Sheet1!AM14="",Sheet1!AM16&lt;&gt;"")),"",AVERAGE(Sheet1!AO16:AO17))</f>
        <v/>
      </c>
      <c r="C6" s="744" t="str">
        <f>IF(B6="","",ABS(B6-B3/2))</f>
        <v/>
      </c>
      <c r="D6" s="743" t="s">
        <v>580</v>
      </c>
      <c r="E6" s="743" t="s">
        <v>581</v>
      </c>
      <c r="I6" s="744" t="str">
        <f>IF(OR(Sheet1!AM63="",AND(Sheet1!AM61="",Sheet1!AM63&lt;&gt;"")),"",Sheet1!AJ63)</f>
        <v/>
      </c>
      <c r="J6" s="744" t="str">
        <f>IF(OR(Sheet1!AM63="",AND(Sheet1!AM61="",Sheet1!AM63&lt;&gt;"")),"",AVERAGE(Sheet1!AO63:AO64))</f>
        <v/>
      </c>
      <c r="K6" s="744" t="str">
        <f>IF(J6="","",ABS(J6-J3/2))</f>
        <v/>
      </c>
      <c r="L6" s="743" t="s">
        <v>580</v>
      </c>
      <c r="M6" s="743" t="s">
        <v>581</v>
      </c>
      <c r="Q6" s="744" t="str">
        <f>IF(OR(Sheet1!AM99="",AND(Sheet1!AM97="",Sheet1!AM99&lt;&gt;"")),"",Sheet1!AJ99)</f>
        <v/>
      </c>
      <c r="R6" s="744" t="str">
        <f>IF(OR(Sheet1!AM99="",AND(Sheet1!AM97="",Sheet1!AM99&lt;&gt;"")),"",AVERAGE(Sheet1!AO99:AO100))</f>
        <v/>
      </c>
      <c r="S6" s="744" t="str">
        <f>IF(R6="","",ABS(R6-R3/2))</f>
        <v/>
      </c>
      <c r="T6" s="743" t="s">
        <v>580</v>
      </c>
      <c r="U6" s="743" t="s">
        <v>581</v>
      </c>
    </row>
    <row r="7" spans="1:23">
      <c r="A7" s="744" t="str">
        <f>G3</f>
        <v/>
      </c>
      <c r="B7" s="744" t="str">
        <f>IF(G3="","",EXP(TREND(E7:E8,D3:D4,A7)))</f>
        <v/>
      </c>
      <c r="D7" s="744" t="str">
        <f>IF(OR(B3="",B4=""),"",IF(A3=D3,B3,IF(A4=D3,B4,IF(A5=D3,B5,IF(A6=D3,B6)))))</f>
        <v/>
      </c>
      <c r="E7" s="744" t="str">
        <f>IF(D7="","",LN(D7))</f>
        <v/>
      </c>
      <c r="I7" s="744" t="str">
        <f>O3</f>
        <v/>
      </c>
      <c r="J7" s="744" t="str">
        <f>IF(O3="","",EXP(TREND(M7:M8,L3:L4,I7)))</f>
        <v/>
      </c>
      <c r="L7" s="744" t="str">
        <f>IF(OR(J3="",J4=""),"",IF(I3=L3,J3,IF(I4=L3,J4,IF(I5=L3,J5,IF(I6=L3,J6)))))</f>
        <v/>
      </c>
      <c r="M7" s="744" t="str">
        <f>IF(L7="","",LN(L7))</f>
        <v/>
      </c>
      <c r="Q7" s="744" t="str">
        <f>W3</f>
        <v/>
      </c>
      <c r="R7" s="744" t="str">
        <f>IF(W3="","",EXP(TREND(U7:U8,T3:T4,Q7)))</f>
        <v/>
      </c>
      <c r="T7" s="744" t="str">
        <f>IF(OR(R3="",R4=""),"",IF(Q3=T3,R3,IF(Q4=T3,R4,IF(Q5=T3,R5,IF(Q6=T3,R6)))))</f>
        <v/>
      </c>
      <c r="U7" s="744" t="str">
        <f>IF(T7="","",LN(T7))</f>
        <v/>
      </c>
    </row>
    <row r="8" spans="1:23">
      <c r="D8" s="744" t="str">
        <f>IF(OR(B3="",B4=""),"",IF(A3=D4,B3,IF(A4=D4,B4,IF(A5=D4,B5,IF(A6=D4,B6)))))</f>
        <v/>
      </c>
      <c r="E8" s="744" t="str">
        <f>IF(D8="","",LN(D8))</f>
        <v/>
      </c>
      <c r="L8" s="744" t="str">
        <f>IF(OR(J3="",J4=""),"",IF(I3=L4,J3,IF(I4=L4,J4,IF(I5=L4,J5,IF(I6=L4,J6)))))</f>
        <v/>
      </c>
      <c r="M8" s="744" t="str">
        <f>IF(L8="","",LN(L8))</f>
        <v/>
      </c>
      <c r="T8" s="744" t="str">
        <f>IF(OR(R3="",R4=""),"",IF(Q3=T4,R3,IF(Q4=T4,R4,IF(Q5=T4,R5,IF(Q6=T4,R6)))))</f>
        <v/>
      </c>
      <c r="U8" s="744" t="str">
        <f>IF(T8="","",LN(T8))</f>
        <v/>
      </c>
    </row>
    <row r="9" spans="1:23">
      <c r="A9" s="742">
        <f>Sheet1!AH18</f>
        <v>25</v>
      </c>
      <c r="B9" s="743" t="s">
        <v>25</v>
      </c>
      <c r="I9" s="742">
        <f>Sheet1!AH65</f>
        <v>30</v>
      </c>
      <c r="J9" s="743" t="s">
        <v>25</v>
      </c>
      <c r="Q9" s="742">
        <f>Sheet1!AH101</f>
        <v>30</v>
      </c>
      <c r="R9" s="743" t="s">
        <v>25</v>
      </c>
    </row>
    <row r="10" spans="1:23" ht="15" thickBot="1">
      <c r="A10" s="743" t="s">
        <v>576</v>
      </c>
      <c r="B10" s="743" t="s">
        <v>577</v>
      </c>
      <c r="C10" s="743" t="s">
        <v>578</v>
      </c>
      <c r="D10" s="743" t="s">
        <v>579</v>
      </c>
      <c r="E10" s="743" t="s">
        <v>25</v>
      </c>
      <c r="G10" s="743" t="str">
        <f>IF(E11&lt;&gt;"","HVL @ "&amp;ROUND(E11,2)&amp;" kVp","HVL @ "&amp;A9&amp;" kVp")</f>
        <v>HVL @ 25 kVp</v>
      </c>
      <c r="I10" s="743" t="s">
        <v>576</v>
      </c>
      <c r="J10" s="743" t="s">
        <v>577</v>
      </c>
      <c r="K10" s="743" t="s">
        <v>578</v>
      </c>
      <c r="L10" s="743" t="s">
        <v>579</v>
      </c>
      <c r="M10" s="743" t="s">
        <v>25</v>
      </c>
      <c r="O10" s="743" t="str">
        <f>IF(M11&lt;&gt;"","HVL @ "&amp;ROUND(M11,2)&amp;" kVp","HVL @ "&amp;I9&amp;" kVp")</f>
        <v>HVL @ 30 kVp</v>
      </c>
      <c r="Q10" s="743" t="s">
        <v>576</v>
      </c>
      <c r="R10" s="743" t="s">
        <v>577</v>
      </c>
      <c r="S10" s="743" t="s">
        <v>578</v>
      </c>
      <c r="T10" s="743" t="s">
        <v>579</v>
      </c>
      <c r="U10" s="743" t="s">
        <v>25</v>
      </c>
      <c r="W10" s="743" t="str">
        <f>IF(U11&lt;&gt;"","HVL @ "&amp;ROUND(U11,2)&amp;" kVp","HVL @ "&amp;Q9&amp;" kVp")</f>
        <v>HVL @ 30 kVp</v>
      </c>
    </row>
    <row r="11" spans="1:23" ht="15" thickBot="1">
      <c r="A11" s="744">
        <f>Sheet1!AJ18</f>
        <v>0</v>
      </c>
      <c r="B11" s="744" t="str">
        <f>IF(MIN(Sheet1!AO18:AO19)=0,"",AVERAGE(Sheet1!AO18:AO19))</f>
        <v/>
      </c>
      <c r="C11" s="744" t="str">
        <f>IF(B11="","",ABS(B11-B11/2))</f>
        <v/>
      </c>
      <c r="D11" s="744" t="str">
        <f>IF(OR(B11="",B12=""),"",IF(ABS(B11-B11/2)=SMALL(C11:C14,1),A11,IF(ABS(B12-B11/2)=SMALL(C11:C14,1),A12,IF(ABS(B13-B11/2)=SMALL(C11:C14,1),A13,IF(ABS(B14-B11/2)=SMALL(C11:C14,1),A14,"")))))</f>
        <v/>
      </c>
      <c r="E11" s="744" t="str">
        <f>IF(OR(Sheet1!AM18="",Sheet1!AM19=""),"",AVERAGE(Sheet1!AM18:AM19))</f>
        <v/>
      </c>
      <c r="G11" s="745" t="str">
        <f>IF(OR(MIN(D11:D12)=0,MIN(D15:D16)=0),"",TREND(D11:D12,E15:E16,LN(B11/2)))</f>
        <v/>
      </c>
      <c r="I11" s="744">
        <f>Sheet1!AJ65</f>
        <v>0</v>
      </c>
      <c r="J11" s="744" t="str">
        <f>IF(MIN(Sheet1!AO65:AO66)=0,"",AVERAGE(Sheet1!AO65:AO66))</f>
        <v/>
      </c>
      <c r="K11" s="744" t="str">
        <f>IF(J11="","",ABS(J11-J11/2))</f>
        <v/>
      </c>
      <c r="L11" s="744" t="str">
        <f>IF(OR(J11="",J12=""),"",IF(ABS(J11-J11/2)=SMALL(K11:K14,1),I11,IF(ABS(J12-J11/2)=SMALL(K11:K14,1),I12,IF(ABS(J13-J11/2)=SMALL(K11:K14,1),I13,IF(ABS(J14-J11/2)=SMALL(K11:K14,1),I14,"")))))</f>
        <v/>
      </c>
      <c r="M11" s="744" t="str">
        <f>IF(OR(Sheet1!AM65="",Sheet1!AM66=""),"",AVERAGE(Sheet1!AM65:AM66))</f>
        <v/>
      </c>
      <c r="O11" s="745" t="str">
        <f>IF(OR(MIN(L11:L12)=0,MIN(L15:L16)=0),"",TREND(L11:L12,M15:M16,LN(J11/2)))</f>
        <v/>
      </c>
      <c r="Q11" s="744">
        <f>Sheet1!AJ101</f>
        <v>0</v>
      </c>
      <c r="R11" s="744" t="str">
        <f>IF(MIN(Sheet1!AO101:AO102)=0,"",AVERAGE(Sheet1!AO101:AO102))</f>
        <v/>
      </c>
      <c r="S11" s="744" t="str">
        <f>IF(R11="","",ABS(R11-R11/2))</f>
        <v/>
      </c>
      <c r="T11" s="744" t="str">
        <f>IF(OR(R11="",R12=""),"",IF(ABS(R11-R11/2)=SMALL(S11:S14,1),Q11,IF(ABS(R12-R11/2)=SMALL(S11:S14,1),Q12,IF(ABS(R13-R11/2)=SMALL(S11:S14,1),Q13,IF(ABS(R14-R11/2)=SMALL(S11:S14,1),Q14,"")))))</f>
        <v/>
      </c>
      <c r="U11" s="744" t="str">
        <f>IF(OR(Sheet1!AM101="",Sheet1!AM102=""),"",AVERAGE(Sheet1!AM101:AM102))</f>
        <v/>
      </c>
      <c r="W11" s="745" t="str">
        <f>IF(OR(MIN(T11:T12)=0,MIN(T15:T16)=0),"",TREND(T11:T12,U15:U16,LN(R11/2)))</f>
        <v/>
      </c>
    </row>
    <row r="12" spans="1:23">
      <c r="A12" s="744">
        <f>Sheet1!AJ20</f>
        <v>0.3</v>
      </c>
      <c r="B12" s="744" t="str">
        <f>IF(MIN(Sheet1!AO20:AO21)=0,"",AVERAGE(Sheet1!AO20:AO21))</f>
        <v/>
      </c>
      <c r="C12" s="744" t="str">
        <f>IF(B12="","",ABS(B12-B11/2))</f>
        <v/>
      </c>
      <c r="D12" s="744" t="str">
        <f>IF(OR(B11="",B12=""),"",IF(ABS(B11-B11/2)=SMALL(C11:C14,2),A11,IF(ABS(B12-B11/2)=SMALL(C11:C14,2),A12,IF(ABS(B13-B11/2)=SMALL(C11:C14,2),A13,IF(ABS(B14-B11/2)=SMALL(C11:C14,2),A14,"")))))</f>
        <v/>
      </c>
      <c r="I12" s="744">
        <f>Sheet1!AJ67</f>
        <v>0.4</v>
      </c>
      <c r="J12" s="744" t="str">
        <f>IF(MIN(Sheet1!AO67:AO68)=0,"",AVERAGE(Sheet1!AO67:AO68))</f>
        <v/>
      </c>
      <c r="K12" s="744" t="str">
        <f>IF(J12="","",ABS(J12-J11/2))</f>
        <v/>
      </c>
      <c r="L12" s="744" t="str">
        <f>IF(OR(J11="",J12=""),"",IF(ABS(J11-J11/2)=SMALL(K11:K14,2),I11,IF(ABS(J12-J11/2)=SMALL(K11:K14,2),I12,IF(ABS(J13-J11/2)=SMALL(K11:K14,2),I13,IF(ABS(J14-J11/2)=SMALL(K11:K14,2),I14,"")))))</f>
        <v/>
      </c>
      <c r="Q12" s="744">
        <f>Sheet1!AJ103</f>
        <v>0.5</v>
      </c>
      <c r="R12" s="744" t="str">
        <f>IF(MIN(Sheet1!AO103:AO104)=0,"",AVERAGE(Sheet1!AO103:AO104))</f>
        <v/>
      </c>
      <c r="S12" s="744" t="str">
        <f>IF(R12="","",ABS(R12-R11/2))</f>
        <v/>
      </c>
      <c r="T12" s="744" t="str">
        <f>IF(OR(R11="",R12=""),"",IF(ABS(R11-R11/2)=SMALL(S11:S14,2),Q11,IF(ABS(R12-R11/2)=SMALL(S11:S14,2),Q12,IF(ABS(R13-R11/2)=SMALL(S11:S14,2),Q13,IF(ABS(R14-R11/2)=SMALL(S11:S14,2),Q14,"")))))</f>
        <v/>
      </c>
    </row>
    <row r="13" spans="1:23">
      <c r="A13" s="744" t="str">
        <f>IF(AND(Sheet1!AM22="",Sheet1!AM24=""),"",IF(Sheet1!AM22&lt;&gt;"",Sheet1!AJ22,Sheet1!AJ24))</f>
        <v/>
      </c>
      <c r="B13" s="744" t="str">
        <f>IF(AND(Sheet1!AM22="",Sheet1!AM24=""),"",IF(Sheet1!AM22&lt;&gt;"",AVERAGE(Sheet1!AO22:AO23),AVERAGE(Sheet1!AO24:AO25)))</f>
        <v/>
      </c>
      <c r="C13" s="744" t="str">
        <f>IF(B13="","",ABS(B13-B11/2))</f>
        <v/>
      </c>
      <c r="I13" s="744" t="str">
        <f>IF(AND(Sheet1!AM69="",Sheet1!AM71=""),"",IF(Sheet1!AM69&lt;&gt;"",Sheet1!AJ69,Sheet1!AJ71))</f>
        <v/>
      </c>
      <c r="J13" s="744" t="str">
        <f>IF(AND(Sheet1!AM69="",Sheet1!AM71=""),"",IF(Sheet1!AM69&lt;&gt;"",AVERAGE(Sheet1!AO69:AO70),AVERAGE(Sheet1!AO71:AO72)))</f>
        <v/>
      </c>
      <c r="K13" s="744" t="str">
        <f>IF(J13="","",ABS(J13-J11/2))</f>
        <v/>
      </c>
      <c r="Q13" s="744" t="str">
        <f>IF(AND(Sheet1!AM105="",Sheet1!AM107=""),"",IF(Sheet1!AM105&lt;&gt;"",Sheet1!AJ105,Sheet1!AJ107))</f>
        <v/>
      </c>
      <c r="R13" s="744" t="str">
        <f>IF(AND(Sheet1!AM105="",Sheet1!AM107=""),"",IF(Sheet1!AM105&lt;&gt;"",AVERAGE(Sheet1!AO105:AO106),AVERAGE(Sheet1!AO107:AO108)))</f>
        <v/>
      </c>
      <c r="S13" s="744" t="str">
        <f>IF(R13="","",ABS(R13-R11/2))</f>
        <v/>
      </c>
    </row>
    <row r="14" spans="1:23">
      <c r="A14" s="744" t="str">
        <f>IF(OR(Sheet1!AM24="",AND(Sheet1!AM22="",Sheet1!AM24&lt;&gt;"")),"",Sheet1!AJ24)</f>
        <v/>
      </c>
      <c r="B14" s="744" t="str">
        <f>IF(OR(Sheet1!AM24="",AND(Sheet1!AM22="",Sheet1!AM24&lt;&gt;"")),"",AVERAGE(Sheet1!AO24:AO25))</f>
        <v/>
      </c>
      <c r="C14" s="744" t="str">
        <f>IF(B14="","",ABS(B14-B11/2))</f>
        <v/>
      </c>
      <c r="D14" s="743" t="s">
        <v>580</v>
      </c>
      <c r="E14" s="743" t="s">
        <v>581</v>
      </c>
      <c r="I14" s="744" t="str">
        <f>IF(OR(Sheet1!AM71="",AND(Sheet1!AM69="",Sheet1!AM71&lt;&gt;"")),"",Sheet1!AJ71)</f>
        <v/>
      </c>
      <c r="J14" s="744" t="str">
        <f>IF(OR(Sheet1!AM71="",AND(Sheet1!AM69="",Sheet1!AM71&lt;&gt;"")),"",AVERAGE(Sheet1!AO71:AO72))</f>
        <v/>
      </c>
      <c r="K14" s="744" t="str">
        <f>IF(J14="","",ABS(J14-J11/2))</f>
        <v/>
      </c>
      <c r="L14" s="743" t="s">
        <v>580</v>
      </c>
      <c r="M14" s="743" t="s">
        <v>581</v>
      </c>
      <c r="Q14" s="744" t="str">
        <f>IF(OR(Sheet1!AM107="",AND(Sheet1!AM105="",Sheet1!AM107&lt;&gt;"")),"",Sheet1!AJ107)</f>
        <v/>
      </c>
      <c r="R14" s="744" t="str">
        <f>IF(OR(Sheet1!AM107="",AND(Sheet1!AM105="",Sheet1!AM107&lt;&gt;"")),"",AVERAGE(Sheet1!AO107:AO108))</f>
        <v/>
      </c>
      <c r="S14" s="744" t="str">
        <f>IF(R14="","",ABS(R14-R11/2))</f>
        <v/>
      </c>
      <c r="T14" s="743" t="s">
        <v>580</v>
      </c>
      <c r="U14" s="743" t="s">
        <v>581</v>
      </c>
    </row>
    <row r="15" spans="1:23">
      <c r="A15" s="744" t="str">
        <f>G11</f>
        <v/>
      </c>
      <c r="B15" s="744" t="str">
        <f>IF(G11="","",EXP(TREND(E15:E16,D11:D12,A15)))</f>
        <v/>
      </c>
      <c r="D15" s="744" t="str">
        <f>IF(OR(B11="",B12=""),"",IF(A11=D11,B11,IF(A12=D11,B12,IF(A13=D11,B13,IF(A14=D11,B14)))))</f>
        <v/>
      </c>
      <c r="E15" s="744" t="str">
        <f>IF(D15="","",LN(D15))</f>
        <v/>
      </c>
      <c r="I15" s="744" t="str">
        <f>O11</f>
        <v/>
      </c>
      <c r="J15" s="744" t="str">
        <f>IF(O11="","",EXP(TREND(M15:M16,L11:L12,I15)))</f>
        <v/>
      </c>
      <c r="L15" s="744" t="str">
        <f>IF(OR(J11="",J12=""),"",IF(I11=L11,J11,IF(I12=L11,J12,IF(I13=L11,J13,IF(I14=L11,J14)))))</f>
        <v/>
      </c>
      <c r="M15" s="744" t="str">
        <f>IF(L15="","",LN(L15))</f>
        <v/>
      </c>
      <c r="Q15" s="744" t="str">
        <f>W11</f>
        <v/>
      </c>
      <c r="R15" s="744" t="str">
        <f>IF(W11="","",EXP(TREND(U15:U16,T11:T12,Q15)))</f>
        <v/>
      </c>
      <c r="T15" s="744" t="str">
        <f>IF(OR(R11="",R12=""),"",IF(Q11=T11,R11,IF(Q12=T11,R12,IF(Q13=T11,R13,IF(Q14=T11,R14)))))</f>
        <v/>
      </c>
      <c r="U15" s="744" t="str">
        <f>IF(T15="","",LN(T15))</f>
        <v/>
      </c>
    </row>
    <row r="16" spans="1:23">
      <c r="D16" s="744" t="str">
        <f>IF(OR(B11="",B12=""),"",IF(A11=D12,B11,IF(A12=D12,B12,IF(A13=D12,B13,IF(A14=D12,B14)))))</f>
        <v/>
      </c>
      <c r="E16" s="744" t="str">
        <f>IF(D16="","",LN(D16))</f>
        <v/>
      </c>
      <c r="L16" s="744" t="str">
        <f>IF(OR(J11="",J12=""),"",IF(I11=L12,J11,IF(I12=L12,J12,IF(I13=L12,J13,IF(I14=L12,J14)))))</f>
        <v/>
      </c>
      <c r="M16" s="744" t="str">
        <f>IF(L16="","",LN(L16))</f>
        <v/>
      </c>
      <c r="T16" s="744" t="str">
        <f>IF(OR(R11="",R12=""),"",IF(Q11=T12,R11,IF(Q12=T12,R12,IF(Q13=T12,R13,IF(Q14=T12,R14)))))</f>
        <v/>
      </c>
      <c r="U16" s="744" t="str">
        <f>IF(T16="","",LN(T16))</f>
        <v/>
      </c>
    </row>
    <row r="17" spans="1:23">
      <c r="A17" s="742">
        <f>Sheet1!AH28</f>
        <v>28</v>
      </c>
      <c r="B17" s="743" t="s">
        <v>25</v>
      </c>
      <c r="I17" s="742">
        <f>Sheet1!AH73</f>
        <v>32</v>
      </c>
      <c r="J17" s="743" t="s">
        <v>25</v>
      </c>
      <c r="Q17" s="742">
        <f>Sheet1!AH109</f>
        <v>32</v>
      </c>
      <c r="R17" s="743" t="s">
        <v>25</v>
      </c>
    </row>
    <row r="18" spans="1:23" ht="15" thickBot="1">
      <c r="A18" s="743" t="s">
        <v>576</v>
      </c>
      <c r="B18" s="743" t="s">
        <v>577</v>
      </c>
      <c r="C18" s="743" t="s">
        <v>578</v>
      </c>
      <c r="D18" s="743" t="s">
        <v>579</v>
      </c>
      <c r="E18" s="743" t="s">
        <v>25</v>
      </c>
      <c r="G18" s="743" t="str">
        <f>IF(E19&lt;&gt;"","HVL @ "&amp;ROUND(E19,2)&amp;" kVp","HVL @ "&amp;A17&amp;" kVp")</f>
        <v>HVL @ 28 kVp</v>
      </c>
      <c r="I18" s="743" t="s">
        <v>576</v>
      </c>
      <c r="J18" s="743" t="s">
        <v>577</v>
      </c>
      <c r="K18" s="743" t="s">
        <v>578</v>
      </c>
      <c r="L18" s="743" t="s">
        <v>579</v>
      </c>
      <c r="M18" s="743" t="s">
        <v>25</v>
      </c>
      <c r="O18" s="743" t="str">
        <f>IF(M19&lt;&gt;"","HVL @ "&amp;ROUND(M19,2)&amp;" kVp","HVL @ "&amp;I17&amp;" kVp")</f>
        <v>HVL @ 32 kVp</v>
      </c>
      <c r="Q18" s="743" t="s">
        <v>576</v>
      </c>
      <c r="R18" s="743" t="s">
        <v>577</v>
      </c>
      <c r="S18" s="743" t="s">
        <v>578</v>
      </c>
      <c r="T18" s="743" t="s">
        <v>579</v>
      </c>
      <c r="U18" s="743" t="s">
        <v>25</v>
      </c>
      <c r="W18" s="743" t="str">
        <f>IF(U19&lt;&gt;"","HVL @ "&amp;ROUND(U19,2)&amp;" kVp","HVL @ "&amp;Q17&amp;" kVp")</f>
        <v>HVL @ 32 kVp</v>
      </c>
    </row>
    <row r="19" spans="1:23" ht="15" thickBot="1">
      <c r="A19" s="744">
        <f>Sheet1!AJ28</f>
        <v>0</v>
      </c>
      <c r="B19" s="744" t="str">
        <f>IF(MIN(Sheet1!AO28:AO31)=0,"",AVERAGE(Sheet1!AO28:AO31))</f>
        <v/>
      </c>
      <c r="C19" s="744" t="str">
        <f>IF(B19="","",ABS(B19-B19/2))</f>
        <v/>
      </c>
      <c r="D19" s="744" t="str">
        <f>IF(OR(B19="",B20=""),"",IF(ABS(B19-B19/2)=SMALL(C19:C22,1),A19,IF(ABS(B20-B19/2)=SMALL(C19:C22,1),A20,IF(ABS(B21-B19/2)=SMALL(C19:C22,1),A21,IF(ABS(B22-B19/2)=SMALL(C19:C22,1),A22,"")))))</f>
        <v/>
      </c>
      <c r="E19" s="744" t="str">
        <f>IF(OR(Sheet1!AM26="",Sheet1!AM27=""),"",AVERAGE(Sheet1!AM26:AM27))</f>
        <v/>
      </c>
      <c r="G19" s="745" t="str">
        <f>IF(OR(MIN(D19:D20)=0,MIN(D23:D24)=0),"",TREND(D19:D20,E23:E24,LN(B19/2)))</f>
        <v/>
      </c>
      <c r="I19" s="744">
        <f>Sheet1!AJ73</f>
        <v>0</v>
      </c>
      <c r="J19" s="744" t="str">
        <f>IF(MIN(Sheet1!AO73:AO74)=0,"",AVERAGE(Sheet1!AO73:AO74))</f>
        <v/>
      </c>
      <c r="K19" s="744" t="str">
        <f>IF(J19="","",ABS(J19-J19/2))</f>
        <v/>
      </c>
      <c r="L19" s="744" t="str">
        <f>IF(OR(J19="",J20=""),"",IF(ABS(J19-J19/2)=SMALL(K19:K22,1),I19,IF(ABS(J20-J19/2)=SMALL(K19:K22,1),I20,IF(ABS(J21-J19/2)=SMALL(K19:K22,1),I21,IF(ABS(J22-J19/2)=SMALL(K19:K22,1),I22,"")))))</f>
        <v/>
      </c>
      <c r="M19" s="744" t="str">
        <f>IF(OR(Sheet1!AM73="",Sheet1!AM74=""),"",AVERAGE(Sheet1!AM73:AM74))</f>
        <v/>
      </c>
      <c r="O19" s="745" t="str">
        <f>IF(OR(MIN(L19:L20)=0,MIN(L23:L24)=0),"",TREND(L19:L20,M23:M24,LN(J19/2)))</f>
        <v/>
      </c>
      <c r="Q19" s="744">
        <f>Sheet1!AJ109</f>
        <v>0</v>
      </c>
      <c r="R19" s="744" t="str">
        <f>IF(MIN(Sheet1!AO109:AO110)=0,"",AVERAGE(Sheet1!AO109:AO110))</f>
        <v/>
      </c>
      <c r="S19" s="744" t="str">
        <f>IF(R19="","",ABS(R19-R19/2))</f>
        <v/>
      </c>
      <c r="T19" s="744" t="str">
        <f>IF(OR(R19="",R20=""),"",IF(ABS(R19-R19/2)=SMALL(S19:S22,1),Q19,IF(ABS(R20-R19/2)=SMALL(S19:S22,1),Q20,IF(ABS(R21-R19/2)=SMALL(S19:S22,1),Q21,IF(ABS(R22-R19/2)=SMALL(S19:S22,1),Q22,"")))))</f>
        <v/>
      </c>
      <c r="U19" s="744" t="str">
        <f>IF(OR(Sheet1!AM109="",Sheet1!AM110=""),"",AVERAGE(Sheet1!AM109:AM110))</f>
        <v/>
      </c>
      <c r="W19" s="745" t="str">
        <f>IF(OR(MIN(T19:T20)=0,MIN(T23:T24)=0),"",TREND(T19:T20,U23:U24,LN(R19/2)))</f>
        <v/>
      </c>
    </row>
    <row r="20" spans="1:23">
      <c r="A20" s="744">
        <f>Sheet1!AJ32</f>
        <v>0.3</v>
      </c>
      <c r="B20" s="744" t="str">
        <f>IF(MIN(Sheet1!AO32:AO33)=0,"",AVERAGE(Sheet1!AO32:AO33))</f>
        <v/>
      </c>
      <c r="C20" s="744" t="str">
        <f>IF(B20="","",ABS(B20-B19/2))</f>
        <v/>
      </c>
      <c r="D20" s="744" t="str">
        <f>IF(OR(B19="",B20=""),"",IF(ABS(B19-B19/2)=SMALL(C19:C22,2),A19,IF(ABS(B20-B19/2)=SMALL(C19:C22,2),A20,IF(ABS(B21-B19/2)=SMALL(C19:C22,2),A21,IF(ABS(B22-B19/2)=SMALL(C19:C22,2),A22,"")))))</f>
        <v/>
      </c>
      <c r="I20" s="744">
        <f>Sheet1!AJ75</f>
        <v>0.4</v>
      </c>
      <c r="J20" s="744" t="str">
        <f>IF(MIN(Sheet1!AO75:AO76)=0,"",AVERAGE(Sheet1!AO75:AO76))</f>
        <v/>
      </c>
      <c r="K20" s="744" t="str">
        <f>IF(J20="","",ABS(J20-J19/2))</f>
        <v/>
      </c>
      <c r="L20" s="744" t="str">
        <f>IF(OR(J19="",J20=""),"",IF(ABS(J19-J19/2)=SMALL(K19:K22,2),I19,IF(ABS(J20-J19/2)=SMALL(K19:K22,2),I20,IF(ABS(J21-J19/2)=SMALL(K19:K22,2),I21,IF(ABS(J22-J19/2)=SMALL(K19:K22,2),I22,"")))))</f>
        <v/>
      </c>
      <c r="Q20" s="744">
        <f>Sheet1!AJ111</f>
        <v>0.5</v>
      </c>
      <c r="R20" s="744" t="str">
        <f>IF(MIN(Sheet1!AO111:AO112)=0,"",AVERAGE(Sheet1!AO111:AO112))</f>
        <v/>
      </c>
      <c r="S20" s="744" t="str">
        <f>IF(R20="","",ABS(R20-R19/2))</f>
        <v/>
      </c>
      <c r="T20" s="744" t="str">
        <f>IF(OR(R19="",R20=""),"",IF(ABS(R19-R19/2)=SMALL(S19:S22,2),Q19,IF(ABS(R20-R19/2)=SMALL(S19:S22,2),Q20,IF(ABS(R21-R19/2)=SMALL(S19:S22,2),Q21,IF(ABS(R22-R19/2)=SMALL(S19:S22,2),Q22,"")))))</f>
        <v/>
      </c>
    </row>
    <row r="21" spans="1:23">
      <c r="A21" s="744" t="str">
        <f>IF(AND(Sheet1!AM34="",Sheet1!AM36=""),"",IF(Sheet1!AM34&lt;&gt;"",Sheet1!AJ34,Sheet1!AJ36))</f>
        <v/>
      </c>
      <c r="B21" s="744" t="str">
        <f>IF(AND(Sheet1!AM34="",Sheet1!AM36=""),"",IF(Sheet1!AM34&lt;&gt;"",AVERAGE(Sheet1!AO34:AO35),AVERAGE(Sheet1!AO36:AO37)))</f>
        <v/>
      </c>
      <c r="C21" s="744" t="str">
        <f>IF(B21="","",ABS(B21-B19/2))</f>
        <v/>
      </c>
      <c r="I21" s="744" t="str">
        <f>IF(AND(Sheet1!AM77="",Sheet1!AM79=""),"",IF(Sheet1!AM77&lt;&gt;"",Sheet1!AJ77,Sheet1!AJ79))</f>
        <v/>
      </c>
      <c r="J21" s="744" t="str">
        <f>IF(AND(Sheet1!AM77="",Sheet1!AM79=""),"",IF(Sheet1!AM77&lt;&gt;"",AVERAGE(Sheet1!AO77:AO78),AVERAGE(Sheet1!AO79:AO80)))</f>
        <v/>
      </c>
      <c r="K21" s="744" t="str">
        <f>IF(J21="","",ABS(J21-J19/2))</f>
        <v/>
      </c>
      <c r="Q21" s="744" t="str">
        <f>IF(AND(Sheet1!AM113="",Sheet1!AM115=""),"",IF(Sheet1!AM113&lt;&gt;"",Sheet1!AJ113,Sheet1!AJ115))</f>
        <v/>
      </c>
      <c r="R21" s="744" t="str">
        <f>IF(AND(Sheet1!AM113="",Sheet1!AM115=""),"",IF(Sheet1!AM113&lt;&gt;"",AVERAGE(Sheet1!AO113:AO114),AVERAGE(Sheet1!AO115:AO116)))</f>
        <v/>
      </c>
      <c r="S21" s="744" t="str">
        <f>IF(R21="","",ABS(R21-R19/2))</f>
        <v/>
      </c>
    </row>
    <row r="22" spans="1:23">
      <c r="A22" s="744" t="str">
        <f>IF(OR(Sheet1!AM36="",AND(Sheet1!AM34="",Sheet1!AM36&lt;&gt;"")),"",Sheet1!AJ36)</f>
        <v/>
      </c>
      <c r="B22" s="744" t="str">
        <f>IF(OR(Sheet1!AM36="",AND(Sheet1!AM34="",Sheet1!AM36&lt;&gt;"")),"",AVERAGE(Sheet1!AO36:AO37))</f>
        <v/>
      </c>
      <c r="C22" s="744" t="str">
        <f>IF(B22="","",ABS(B22-B19/2))</f>
        <v/>
      </c>
      <c r="D22" s="743" t="s">
        <v>580</v>
      </c>
      <c r="E22" s="743" t="s">
        <v>581</v>
      </c>
      <c r="I22" s="744" t="str">
        <f>IF(OR(Sheet1!AM79="",AND(Sheet1!AM77="",Sheet1!AM79&lt;&gt;"")),"",Sheet1!AJ79)</f>
        <v/>
      </c>
      <c r="J22" s="744" t="str">
        <f>IF(OR(Sheet1!AM79="",AND(Sheet1!AM77="",Sheet1!AM79&lt;&gt;"")),"",AVERAGE(Sheet1!AO79:AO80))</f>
        <v/>
      </c>
      <c r="K22" s="744" t="str">
        <f>IF(J22="","",ABS(J22-J19/2))</f>
        <v/>
      </c>
      <c r="L22" s="743" t="s">
        <v>580</v>
      </c>
      <c r="M22" s="743" t="s">
        <v>581</v>
      </c>
      <c r="Q22" s="744" t="str">
        <f>IF(OR(Sheet1!AM115="",AND(Sheet1!AM113="",Sheet1!AM115&lt;&gt;"")),"",Sheet1!AJ115)</f>
        <v/>
      </c>
      <c r="R22" s="744" t="str">
        <f>IF(OR(Sheet1!AM115="",AND(Sheet1!AM113="",Sheet1!AM115&lt;&gt;"")),"",AVERAGE(Sheet1!AO115:AO116))</f>
        <v/>
      </c>
      <c r="S22" s="744" t="str">
        <f>IF(R22="","",ABS(R22-R19/2))</f>
        <v/>
      </c>
      <c r="T22" s="743" t="s">
        <v>580</v>
      </c>
      <c r="U22" s="743" t="s">
        <v>581</v>
      </c>
    </row>
    <row r="23" spans="1:23">
      <c r="A23" s="744" t="str">
        <f>G19</f>
        <v/>
      </c>
      <c r="B23" s="744" t="str">
        <f>IF(G19="","",EXP(TREND(E23:E24,D19:D20,A23)))</f>
        <v/>
      </c>
      <c r="D23" s="744" t="str">
        <f>IF(OR(B19="",B20=""),"",IF(A19=D19,B19,IF(A20=D19,B20,IF(A21=D19,B21,IF(A22=D19,B22)))))</f>
        <v/>
      </c>
      <c r="E23" s="744" t="str">
        <f>IF(D23="","",LN(D23))</f>
        <v/>
      </c>
      <c r="I23" s="744" t="str">
        <f>O19</f>
        <v/>
      </c>
      <c r="J23" s="744" t="str">
        <f>IF(O19="","",EXP(TREND(M23:M24,L19:L20,I23)))</f>
        <v/>
      </c>
      <c r="L23" s="744" t="str">
        <f>IF(OR(J19="",J20=""),"",IF(I19=L19,J19,IF(I20=L19,J20,IF(I21=L19,J21,IF(I22=L19,J22)))))</f>
        <v/>
      </c>
      <c r="M23" s="744" t="str">
        <f>IF(L23="","",LN(L23))</f>
        <v/>
      </c>
      <c r="Q23" s="744" t="str">
        <f>W19</f>
        <v/>
      </c>
      <c r="R23" s="744" t="str">
        <f>IF(W19="","",EXP(TREND(U23:U24,T19:T20,Q23)))</f>
        <v/>
      </c>
      <c r="T23" s="744" t="str">
        <f>IF(OR(R19="",R20=""),"",IF(Q19=T19,R19,IF(Q20=T19,R20,IF(Q21=T19,R21,IF(Q22=T19,R22)))))</f>
        <v/>
      </c>
      <c r="U23" s="744" t="str">
        <f>IF(T23="","",LN(T23))</f>
        <v/>
      </c>
    </row>
    <row r="24" spans="1:23">
      <c r="D24" s="744" t="str">
        <f>IF(OR(B19="",B20=""),"",IF(A19=D20,B19,IF(A20=D20,B20,IF(A21=D20,B21,IF(A22=D20,B22)))))</f>
        <v/>
      </c>
      <c r="E24" s="744" t="str">
        <f>IF(D24="","",LN(D24))</f>
        <v/>
      </c>
      <c r="L24" s="744" t="str">
        <f>IF(OR(J19="",J20=""),"",IF(I19=L20,J19,IF(I20=L20,J20,IF(I21=L20,J21,IF(I22=L20,J22)))))</f>
        <v/>
      </c>
      <c r="M24" s="744" t="str">
        <f>IF(L24="","",LN(L24))</f>
        <v/>
      </c>
      <c r="T24" s="744" t="str">
        <f>IF(OR(R19="",R20=""),"",IF(Q19=T20,R19,IF(Q20=T20,R20,IF(Q21=T20,R21,IF(Q22=T20,R22)))))</f>
        <v/>
      </c>
      <c r="U24" s="744" t="str">
        <f>IF(T24="","",LN(T24))</f>
        <v/>
      </c>
    </row>
    <row r="25" spans="1:23">
      <c r="A25" s="742">
        <v>32</v>
      </c>
      <c r="B25" s="743" t="s">
        <v>25</v>
      </c>
      <c r="I25" s="742">
        <f>Sheet1!AH81</f>
        <v>34</v>
      </c>
      <c r="J25" s="743" t="s">
        <v>25</v>
      </c>
      <c r="Q25" s="742">
        <f>Sheet1!AH117</f>
        <v>34</v>
      </c>
      <c r="R25" s="743" t="s">
        <v>25</v>
      </c>
    </row>
    <row r="26" spans="1:23" ht="15" thickBot="1">
      <c r="A26" s="743" t="s">
        <v>576</v>
      </c>
      <c r="B26" s="743" t="s">
        <v>577</v>
      </c>
      <c r="C26" s="743" t="s">
        <v>578</v>
      </c>
      <c r="D26" s="743" t="s">
        <v>579</v>
      </c>
      <c r="E26" s="743" t="s">
        <v>25</v>
      </c>
      <c r="G26" s="743" t="str">
        <f>IF(E27&lt;&gt;"","HVL @ "&amp;ROUND(E27,2)&amp;" kVp","HVL @ "&amp;A25&amp;" kVp")</f>
        <v>HVL @ 32 kVp</v>
      </c>
      <c r="I26" s="743" t="s">
        <v>576</v>
      </c>
      <c r="J26" s="743" t="s">
        <v>577</v>
      </c>
      <c r="K26" s="743" t="s">
        <v>578</v>
      </c>
      <c r="L26" s="743" t="s">
        <v>579</v>
      </c>
      <c r="M26" s="743" t="s">
        <v>25</v>
      </c>
      <c r="O26" s="743" t="str">
        <f>IF(M27&lt;&gt;"","HVL @ "&amp;ROUND(M27,2)&amp;" kVp","HVL @ "&amp;I25&amp;" kVp")</f>
        <v>HVL @ 34 kVp</v>
      </c>
      <c r="Q26" s="743" t="s">
        <v>576</v>
      </c>
      <c r="R26" s="743" t="s">
        <v>577</v>
      </c>
      <c r="S26" s="743" t="s">
        <v>578</v>
      </c>
      <c r="T26" s="743" t="s">
        <v>579</v>
      </c>
      <c r="U26" s="743" t="s">
        <v>25</v>
      </c>
      <c r="W26" s="743" t="str">
        <f>IF(U27&lt;&gt;"","HVL @ "&amp;ROUND(U27,2)&amp;" kVp","HVL @ "&amp;Q25&amp;" kVp")</f>
        <v>HVL @ 34 kVp</v>
      </c>
    </row>
    <row r="27" spans="1:23" ht="15" thickBot="1">
      <c r="A27" s="744">
        <v>0</v>
      </c>
      <c r="B27" s="744" t="str">
        <f>IF(MIN(Sheet1!AO41:AO42)=0,"",AVERAGE(Sheet1!AO41:AO42))</f>
        <v/>
      </c>
      <c r="C27" s="744" t="str">
        <f>IF(B27="","",ABS(B27-B27/2))</f>
        <v/>
      </c>
      <c r="D27" s="744" t="str">
        <f>IF(OR(B27="",B28=""),"",IF(ABS(B27-B27/2)=SMALL(C27:C30,1),A27,IF(ABS(B28-B27/2)=SMALL(C27:C30,1),A28,IF(ABS(B29-B27/2)=SMALL(C27:C30,1),A29,IF(ABS(B30-B27/2)=SMALL(C27:C30,1),A30,"")))))</f>
        <v/>
      </c>
      <c r="E27" s="744" t="str">
        <f>IF(OR(Sheet1!AM34="",Sheet1!AM35=""),"",AVERAGE(Sheet1!AM34:AM35))</f>
        <v/>
      </c>
      <c r="G27" s="745" t="str">
        <f>IF(OR(MIN(D27:D28)=0,MIN(D31:D32)=0),"",TREND(D27:D28,E31:E32,LN(B27/2)))</f>
        <v/>
      </c>
      <c r="I27" s="744">
        <f>Sheet1!AJ81</f>
        <v>0</v>
      </c>
      <c r="J27" s="744" t="str">
        <f>IF(MIN(Sheet1!AO81:AO82)=0,"",AVERAGE(Sheet1!AO81:AO82))</f>
        <v/>
      </c>
      <c r="K27" s="744" t="str">
        <f>IF(J27="","",ABS(J27-J27/2))</f>
        <v/>
      </c>
      <c r="L27" s="744" t="str">
        <f>IF(OR(J27="",J28=""),"",IF(ABS(J27-J27/2)=SMALL(K27:K30,1),I27,IF(ABS(J28-J27/2)=SMALL(K27:K30,1),I28,IF(ABS(J29-J27/2)=SMALL(K27:K30,1),I29,IF(ABS(J30-J27/2)=SMALL(K27:K30,1),I30,"")))))</f>
        <v/>
      </c>
      <c r="M27" s="744" t="str">
        <f>IF(OR(Sheet1!AM81="",Sheet1!AM82=""),"",AVERAGE(Sheet1!AM81:AM82))</f>
        <v/>
      </c>
      <c r="O27" s="745" t="str">
        <f>IF(OR(MIN(L27:L28)=0,MIN(L31:L32)=0),"",TREND(L27:L28,M31:M32,LN(J27/2)))</f>
        <v/>
      </c>
      <c r="Q27" s="744">
        <f>Sheet1!AJ117</f>
        <v>0</v>
      </c>
      <c r="R27" s="744" t="str">
        <f>IF(MIN(Sheet1!AO117:AO118)=0,"",AVERAGE(Sheet1!AO117:AO118))</f>
        <v/>
      </c>
      <c r="S27" s="744" t="str">
        <f>IF(R27="","",ABS(R27-R27/2))</f>
        <v/>
      </c>
      <c r="T27" s="744" t="str">
        <f>IF(OR(R27="",R28=""),"",IF(ABS(R27-R27/2)=SMALL(S27:S30,1),Q27,IF(ABS(R28-R27/2)=SMALL(S27:S30,1),Q28,IF(ABS(R29-R27/2)=SMALL(S27:S30,1),Q29,IF(ABS(R30-R27/2)=SMALL(S27:S30,1),Q30,"")))))</f>
        <v/>
      </c>
      <c r="U27" s="744" t="str">
        <f>IF(OR(Sheet1!AM117="",Sheet1!AM118=""),"",AVERAGE(Sheet1!AM117:AM118))</f>
        <v/>
      </c>
      <c r="W27" s="745" t="str">
        <f>IF(OR(MIN(T27:T28)=0,MIN(T31:T32)=0),"",TREND(T27:T28,U31:U32,LN(R27/2)))</f>
        <v/>
      </c>
    </row>
    <row r="28" spans="1:23">
      <c r="A28" s="744">
        <f>Sheet1!AJ43</f>
        <v>0.4</v>
      </c>
      <c r="B28" s="744" t="str">
        <f>IF(MIN(Sheet1!AO43:AO44)=0,"",AVERAGE(Sheet1!AO43:AO44))</f>
        <v/>
      </c>
      <c r="C28" s="744" t="str">
        <f>IF(B28="","",ABS(B28-B27/2))</f>
        <v/>
      </c>
      <c r="D28" s="744" t="str">
        <f>IF(OR(B27="",B28=""),"",IF(ABS(B27-B27/2)=SMALL(C27:C30,2),A27,IF(ABS(B28-B27/2)=SMALL(C27:C30,2),A28,IF(ABS(B29-B27/2)=SMALL(C27:C30,2),A29,IF(ABS(B30-B27/2)=SMALL(C27:C30,2),A30,"")))))</f>
        <v/>
      </c>
      <c r="I28" s="744">
        <f>Sheet1!AJ83</f>
        <v>0.4</v>
      </c>
      <c r="J28" s="744" t="str">
        <f>IF(MIN(Sheet1!AO83:AO84)=0,"",AVERAGE(Sheet1!AO83:AO84))</f>
        <v/>
      </c>
      <c r="K28" s="744" t="str">
        <f>IF(J28="","",ABS(J28-J27/2))</f>
        <v/>
      </c>
      <c r="L28" s="744" t="str">
        <f>IF(OR(J27="",J28=""),"",IF(ABS(J27-J27/2)=SMALL(K27:K30,2),I27,IF(ABS(J28-J27/2)=SMALL(K27:K30,2),I28,IF(ABS(J29-J27/2)=SMALL(K27:K30,2),I29,IF(ABS(J30-J27/2)=SMALL(K27:K30,2),I30,"")))))</f>
        <v/>
      </c>
      <c r="Q28" s="744">
        <f>Sheet1!AJ119</f>
        <v>0.5</v>
      </c>
      <c r="R28" s="744" t="str">
        <f>IF(MIN(Sheet1!AO119:AO120)=0,"",AVERAGE(Sheet1!AO119:AO120))</f>
        <v/>
      </c>
      <c r="S28" s="744" t="str">
        <f>IF(R28="","",ABS(R28-R27/2))</f>
        <v/>
      </c>
      <c r="T28" s="744" t="str">
        <f>IF(OR(R27="",R28=""),"",IF(ABS(R27-R27/2)=SMALL(S27:S30,2),Q27,IF(ABS(R28-R27/2)=SMALL(S27:S30,2),Q28,IF(ABS(R29-R27/2)=SMALL(S27:S30,2),Q29,IF(ABS(R30-R27/2)=SMALL(S27:S30,2),Q30,"")))))</f>
        <v/>
      </c>
    </row>
    <row r="29" spans="1:23">
      <c r="A29" s="744" t="str">
        <f>IF(AND(Sheet1!AM45="",Sheet1!AM47=""),"",IF(Sheet1!AM45&lt;&gt;"",Sheet1!AJ45,Sheet1!AJ47))</f>
        <v/>
      </c>
      <c r="B29" s="744" t="str">
        <f>IF(AND(Sheet1!AM45="",Sheet1!AM47=""),"",IF(Sheet1!AM45&lt;&gt;"",AVERAGE(Sheet1!AO45:AO46),AVERAGE(Sheet1!AO47:AO48)))</f>
        <v/>
      </c>
      <c r="C29" s="744" t="str">
        <f>IF(B29="","",ABS(B29-B27/2))</f>
        <v/>
      </c>
      <c r="I29" s="744" t="str">
        <f>IF(AND(Sheet1!AM85="",Sheet1!AM87=""),"",IF(Sheet1!AM85&lt;&gt;"",Sheet1!AJ85,Sheet1!AJ87))</f>
        <v/>
      </c>
      <c r="J29" s="744" t="str">
        <f>IF(AND(Sheet1!AM85="",Sheet1!AM87=""),"",IF(Sheet1!AM85&lt;&gt;"",AVERAGE(Sheet1!AO85:AO86),AVERAGE(Sheet1!AO87:AO88)))</f>
        <v/>
      </c>
      <c r="K29" s="744" t="str">
        <f>IF(J29="","",ABS(J29-J27/2))</f>
        <v/>
      </c>
      <c r="Q29" s="744" t="str">
        <f>IF(AND(Sheet1!AM121="",Sheet1!AM123=""),"",IF(Sheet1!AM121&lt;&gt;"",Sheet1!AJ121,Sheet1!AJ123))</f>
        <v/>
      </c>
      <c r="R29" s="744" t="str">
        <f>IF(AND(Sheet1!AM121="",Sheet1!AM123=""),"",IF(Sheet1!AM121&lt;&gt;"",AVERAGE(Sheet1!AO121:AO122),AVERAGE(Sheet1!AO123:AO124)))</f>
        <v/>
      </c>
      <c r="S29" s="744" t="str">
        <f>IF(R29="","",ABS(R29-R27/2))</f>
        <v/>
      </c>
    </row>
    <row r="30" spans="1:23">
      <c r="A30" s="744" t="str">
        <f>IF(OR(Sheet1!AM47="",AND(Sheet1!AM45="",Sheet1!AM47&lt;&gt;"")),"",Sheet1!AJ47)</f>
        <v/>
      </c>
      <c r="B30" s="744" t="str">
        <f>IF(OR(Sheet1!AM47="",AND(Sheet1!AM45="",Sheet1!AM47&lt;&gt;"")),"",AVERAGE(Sheet1!AO47:AO48))</f>
        <v/>
      </c>
      <c r="C30" s="744" t="str">
        <f>IF(B30="","",ABS(B30-B27/2))</f>
        <v/>
      </c>
      <c r="D30" s="743" t="s">
        <v>580</v>
      </c>
      <c r="E30" s="743" t="s">
        <v>581</v>
      </c>
      <c r="I30" s="744" t="str">
        <f>IF(OR(Sheet1!AM87="",AND(Sheet1!AM85="",Sheet1!AM87&lt;&gt;"")),"",Sheet1!AJ87)</f>
        <v/>
      </c>
      <c r="J30" s="744" t="str">
        <f>IF(OR(Sheet1!AM87="",AND(Sheet1!AM85="",Sheet1!AM87&lt;&gt;"")),"",AVERAGE(Sheet1!AO87:AO88))</f>
        <v/>
      </c>
      <c r="K30" s="744" t="str">
        <f>IF(J30="","",ABS(J30-J27/2))</f>
        <v/>
      </c>
      <c r="L30" s="743" t="s">
        <v>580</v>
      </c>
      <c r="M30" s="743" t="s">
        <v>581</v>
      </c>
      <c r="Q30" s="744" t="str">
        <f>IF(OR(Sheet1!AM123="",AND(Sheet1!AM121="",Sheet1!AM123&lt;&gt;"")),"",Sheet1!AJ123)</f>
        <v/>
      </c>
      <c r="R30" s="744" t="str">
        <f>IF(OR(Sheet1!AM123="",AND(Sheet1!AM121="",Sheet1!AM123&lt;&gt;"")),"",AVERAGE(Sheet1!AO123:AO124))</f>
        <v/>
      </c>
      <c r="S30" s="744" t="str">
        <f>IF(R30="","",ABS(R30-R27/2))</f>
        <v/>
      </c>
      <c r="T30" s="743" t="s">
        <v>580</v>
      </c>
      <c r="U30" s="743" t="s">
        <v>581</v>
      </c>
    </row>
    <row r="31" spans="1:23">
      <c r="A31" s="744" t="str">
        <f>G27</f>
        <v/>
      </c>
      <c r="B31" s="744" t="str">
        <f>IF(G27="","",EXP(TREND(E31:E32,D27:D28,A31)))</f>
        <v/>
      </c>
      <c r="D31" s="744" t="str">
        <f>IF(OR(B27="",B28=""),"",IF(A27=D27,B27,IF(A28=D27,B28,IF(A29=D27,B29,IF(A30=D27,B30)))))</f>
        <v/>
      </c>
      <c r="E31" s="744" t="str">
        <f>IF(D31="","",LN(D31))</f>
        <v/>
      </c>
      <c r="I31" s="744" t="str">
        <f>O27</f>
        <v/>
      </c>
      <c r="J31" s="744" t="str">
        <f>IF(O27="","",EXP(TREND(M31:M32,L27:L28,I31)))</f>
        <v/>
      </c>
      <c r="L31" s="744" t="str">
        <f>IF(OR(J27="",J28=""),"",IF(I27=L27,J27,IF(I28=L27,J28,IF(I29=L27,J29,IF(I30=L27,J30)))))</f>
        <v/>
      </c>
      <c r="M31" s="744" t="str">
        <f>IF(L31="","",LN(L31))</f>
        <v/>
      </c>
      <c r="Q31" s="744" t="str">
        <f>W27</f>
        <v/>
      </c>
      <c r="R31" s="744" t="str">
        <f>IF(W27="","",EXP(TREND(U31:U32,T27:T28,Q31)))</f>
        <v/>
      </c>
      <c r="T31" s="744" t="str">
        <f>IF(OR(R27="",R28=""),"",IF(Q27=T27,R27,IF(Q28=T27,R28,IF(Q29=T27,R29,IF(Q30=T27,R30)))))</f>
        <v/>
      </c>
      <c r="U31" s="744" t="str">
        <f>IF(T31="","",LN(T31))</f>
        <v/>
      </c>
    </row>
    <row r="32" spans="1:23">
      <c r="D32" s="744" t="str">
        <f>IF(OR(B27="",B28=""),"",IF(A27=D28,B27,IF(A28=D28,B28,IF(A29=D28,B29,IF(A30=D28,B30)))))</f>
        <v/>
      </c>
      <c r="E32" s="744" t="str">
        <f>IF(D32="","",LN(D32))</f>
        <v/>
      </c>
      <c r="L32" s="744" t="str">
        <f>IF(OR(J27="",J28=""),"",IF(I27=L28,J27,IF(I28=L28,J28,IF(I29=L28,J29,IF(I30=L28,J30)))))</f>
        <v/>
      </c>
      <c r="M32" s="744" t="str">
        <f>IF(L32="","",LN(L32))</f>
        <v/>
      </c>
      <c r="T32" s="744" t="str">
        <f>IF(OR(R27="",R28=""),"",IF(Q27=T28,R27,IF(Q28=T28,R28,IF(Q29=T28,R29,IF(Q30=T28,R30)))))</f>
        <v/>
      </c>
      <c r="U32" s="744" t="str">
        <f>IF(T32="","",LN(T32))</f>
        <v/>
      </c>
    </row>
    <row r="33" spans="1:23">
      <c r="A33" s="742">
        <v>34</v>
      </c>
      <c r="B33" s="743" t="s">
        <v>25</v>
      </c>
      <c r="Q33" s="742">
        <f>Sheet1!AH125</f>
        <v>38</v>
      </c>
      <c r="R33" s="743" t="s">
        <v>25</v>
      </c>
    </row>
    <row r="34" spans="1:23" ht="15" thickBot="1">
      <c r="A34" s="743" t="s">
        <v>576</v>
      </c>
      <c r="B34" s="743" t="s">
        <v>577</v>
      </c>
      <c r="C34" s="743" t="s">
        <v>578</v>
      </c>
      <c r="D34" s="743" t="s">
        <v>579</v>
      </c>
      <c r="E34" s="743" t="s">
        <v>25</v>
      </c>
      <c r="G34" s="743" t="str">
        <f>IF(E35&lt;&gt;"","HVL @ "&amp;ROUND(E35,2)&amp;" kVp","HVL @ "&amp;A33&amp;" kVp")</f>
        <v>HVL @ 34 kVp</v>
      </c>
      <c r="Q34" s="743" t="s">
        <v>576</v>
      </c>
      <c r="R34" s="743" t="s">
        <v>577</v>
      </c>
      <c r="S34" s="743" t="s">
        <v>578</v>
      </c>
      <c r="T34" s="743" t="s">
        <v>579</v>
      </c>
      <c r="U34" s="743" t="s">
        <v>25</v>
      </c>
      <c r="W34" s="743" t="str">
        <f>IF(U35&lt;&gt;"","HVL @ "&amp;ROUND(U35,2)&amp;" kVp","HVL @ "&amp;Q33&amp;" kVp")</f>
        <v>HVL @ 38 kVp</v>
      </c>
    </row>
    <row r="35" spans="1:23" ht="15" thickBot="1">
      <c r="A35" s="744">
        <v>0</v>
      </c>
      <c r="B35" s="744" t="str">
        <f>IF(MIN(Sheet1!AO49:AO50)=0,"",AVERAGE(Sheet1!AO49:AO50))</f>
        <v/>
      </c>
      <c r="C35" s="744" t="str">
        <f>IF(B35="","",ABS(B35-B35/2))</f>
        <v/>
      </c>
      <c r="D35" s="744" t="str">
        <f>IF(OR(B35="",B36=""),"",IF(ABS(B35-B35/2)=SMALL(C35:C38,1),A35,IF(ABS(B36-B35/2)=SMALL(C35:C38,1),A36,IF(ABS(B37-B35/2)=SMALL(C35:C38,1),A37,IF(ABS(B38-B35/2)=SMALL(C35:C38,1),A38,"")))))</f>
        <v/>
      </c>
      <c r="E35" s="744" t="str">
        <f>IF(OR(Sheet1!AM42="",Sheet1!AM43=""),"",AVERAGE(Sheet1!AM42:AM43))</f>
        <v/>
      </c>
      <c r="G35" s="745" t="str">
        <f>IF(OR(MIN(D35:D36)=0,MIN(D39:D40)=0),"",TREND(D35:D36,E39:E40,LN(B35/2)))</f>
        <v/>
      </c>
      <c r="Q35" s="744">
        <f>Sheet1!AJ125</f>
        <v>0</v>
      </c>
      <c r="R35" s="744" t="str">
        <f>IF(MIN(Sheet1!AO125:AO126)=0,"",AVERAGE(Sheet1!AO125:AO126))</f>
        <v/>
      </c>
      <c r="S35" s="744" t="str">
        <f>IF(R35="","",ABS(R35-R35/2))</f>
        <v/>
      </c>
      <c r="T35" s="744" t="str">
        <f>IF(OR(R35="",R36=""),"",IF(ABS(R35-R35/2)=SMALL(S35:S38,1),Q35,IF(ABS(R36-R35/2)=SMALL(S35:S38,1),Q36,IF(ABS(R37-R35/2)=SMALL(S35:S38,1),Q37,IF(ABS(R38-R35/2)=SMALL(S35:S38,1),Q38,"")))))</f>
        <v/>
      </c>
      <c r="U35" s="744" t="str">
        <f>IF(OR(Sheet1!AM89="",Sheet1!AM90=""),"",AVERAGE(Sheet1!AM89:AM90))</f>
        <v/>
      </c>
      <c r="W35" s="745" t="str">
        <f>IF(OR(MIN(T35:T36)=0,MIN(T39:T40)=0),"",TREND(T35:T36,U39:U40,LN(R35/2)))</f>
        <v/>
      </c>
    </row>
    <row r="36" spans="1:23">
      <c r="A36" s="744">
        <f>Sheet1!AJ51</f>
        <v>0.4</v>
      </c>
      <c r="B36" s="744" t="str">
        <f>IF(MIN(Sheet1!AO51:AO52)=0,"",AVERAGE(Sheet1!AO51:AO52))</f>
        <v/>
      </c>
      <c r="C36" s="744" t="str">
        <f>IF(B36="","",ABS(B36-B35/2))</f>
        <v/>
      </c>
      <c r="D36" s="744" t="str">
        <f>IF(OR(B35="",B36=""),"",IF(ABS(B35-B35/2)=SMALL(C35:C38,2),A35,IF(ABS(B36-B35/2)=SMALL(C35:C38,2),A36,IF(ABS(B37-B35/2)=SMALL(C35:C38,2),A37,IF(ABS(B38-B35/2)=SMALL(C35:C38,2),A38,"")))))</f>
        <v/>
      </c>
      <c r="Q36" s="744">
        <f>Sheet1!AJ127</f>
        <v>0.6</v>
      </c>
      <c r="R36" s="744" t="str">
        <f>IF(MIN(Sheet1!AO127:AO128)=0,"",AVERAGE(Sheet1!AO127:AO128))</f>
        <v/>
      </c>
      <c r="S36" s="744" t="str">
        <f>IF(R36="","",ABS(R36-R35/2))</f>
        <v/>
      </c>
      <c r="T36" s="744" t="str">
        <f>IF(OR(R35="",R36=""),"",IF(ABS(R35-R35/2)=SMALL(S35:S38,2),Q35,IF(ABS(R36-R35/2)=SMALL(S35:S38,2),Q36,IF(ABS(R37-R35/2)=SMALL(S35:S38,2),Q37,IF(ABS(R38-R35/2)=SMALL(S35:S38,2),Q38,"")))))</f>
        <v/>
      </c>
    </row>
    <row r="37" spans="1:23">
      <c r="A37" s="744" t="str">
        <f>IF(AND(Sheet1!AM53="",Sheet1!AM55=""),"",IF(Sheet1!AM53&lt;&gt;"",Sheet1!AJ53,Sheet1!AJ55))</f>
        <v/>
      </c>
      <c r="B37" s="744" t="str">
        <f>IF(AND(Sheet1!AM53="",Sheet1!AM55=""),"",IF(Sheet1!AM53&lt;&gt;"",AVERAGE(Sheet1!AO53:AO54),AVERAGE(Sheet1!AO55:AO56)))</f>
        <v/>
      </c>
      <c r="C37" s="744" t="str">
        <f>IF(B37="","",ABS(B37-B35/2))</f>
        <v/>
      </c>
      <c r="Q37" s="744" t="str">
        <f>IF(AND(Sheet1!AM129="",Sheet1!AM131=""),"",IF(Sheet1!AM129&lt;&gt;"",Sheet1!AJ129,Sheet1!AJ131))</f>
        <v/>
      </c>
      <c r="R37" s="744" t="str">
        <f>IF(AND(Sheet1!AM129="",Sheet1!AM131=""),"",IF(Sheet1!AM129&lt;&gt;"",AVERAGE(Sheet1!AO129:AO130),AVERAGE(Sheet1!AO131:AO132)))</f>
        <v/>
      </c>
      <c r="S37" s="744" t="str">
        <f>IF(R37="","",ABS(R37-R35/2))</f>
        <v/>
      </c>
    </row>
    <row r="38" spans="1:23">
      <c r="A38" s="744" t="str">
        <f>IF(OR(Sheet1!AM55="",AND(Sheet1!AM53="",Sheet1!AM55&lt;&gt;"")),"",Sheet1!AJ55)</f>
        <v/>
      </c>
      <c r="B38" s="744" t="str">
        <f>IF(OR(Sheet1!AM55="",AND(Sheet1!AM53="",Sheet1!AM55&lt;&gt;"")),"",AVERAGE(Sheet1!AO55:AO56))</f>
        <v/>
      </c>
      <c r="C38" s="744" t="str">
        <f>IF(B38="","",ABS(B38-B35/2))</f>
        <v/>
      </c>
      <c r="D38" s="743" t="s">
        <v>580</v>
      </c>
      <c r="E38" s="743" t="s">
        <v>581</v>
      </c>
      <c r="Q38" s="744" t="str">
        <f>IF(OR(Sheet1!AM131="",AND(Sheet1!AM129="",Sheet1!AM131&lt;&gt;"")),"",Sheet1!AJ131)</f>
        <v/>
      </c>
      <c r="R38" s="744" t="str">
        <f>IF(OR(Sheet1!AM131="",AND(Sheet1!AM129="",Sheet1!AM131&lt;&gt;"")),"",AVERAGE(Sheet1!AO131:AO132))</f>
        <v/>
      </c>
      <c r="S38" s="744" t="str">
        <f>IF(R38="","",ABS(R38-R35/2))</f>
        <v/>
      </c>
      <c r="T38" s="743" t="s">
        <v>580</v>
      </c>
      <c r="U38" s="743" t="s">
        <v>581</v>
      </c>
    </row>
    <row r="39" spans="1:23">
      <c r="A39" s="744" t="str">
        <f>G35</f>
        <v/>
      </c>
      <c r="B39" s="744" t="str">
        <f>IF(G35="","",EXP(TREND(E39:E40,D35:D36,A39)))</f>
        <v/>
      </c>
      <c r="D39" s="744" t="str">
        <f>IF(OR(B35="",B36=""),"",IF(A35=D35,B35,IF(A36=D35,B36,IF(A37=D35,B37,IF(A38=D35,B38)))))</f>
        <v/>
      </c>
      <c r="E39" s="744" t="str">
        <f>IF(D39="","",LN(D39))</f>
        <v/>
      </c>
      <c r="Q39" s="744" t="str">
        <f>W35</f>
        <v/>
      </c>
      <c r="R39" s="744" t="str">
        <f>IF(W35="","",EXP(TREND(U39:U40,T35:T36,Q39)))</f>
        <v/>
      </c>
      <c r="T39" s="744" t="str">
        <f>IF(OR(R35="",R36=""),"",IF(Q35=T35,R35,IF(Q36=T35,R36,IF(Q37=T35,R37,IF(Q38=T35,R38)))))</f>
        <v/>
      </c>
      <c r="U39" s="744" t="str">
        <f>IF(T39="","",LN(T39))</f>
        <v/>
      </c>
    </row>
    <row r="40" spans="1:23">
      <c r="D40" s="744" t="str">
        <f>IF(OR(B35="",B36=""),"",IF(A35=D36,B35,IF(A36=D36,B36,IF(A37=D36,B37,IF(A38=D36,B38)))))</f>
        <v/>
      </c>
      <c r="E40" s="744" t="str">
        <f>IF(D40="","",LN(D40))</f>
        <v/>
      </c>
      <c r="T40" s="744" t="str">
        <f>IF(OR(R35="",R36=""),"",IF(Q35=T36,R35,IF(Q36=T36,R36,IF(Q37=T36,R37,IF(Q38=T36,R38)))))</f>
        <v/>
      </c>
      <c r="U40" s="744"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438</v>
      </c>
      <c r="K1" s="75" t="s">
        <v>439</v>
      </c>
      <c r="U1" s="21" t="s">
        <v>440</v>
      </c>
    </row>
    <row r="2" spans="1:30" ht="14.1" customHeight="1">
      <c r="A2" s="304"/>
      <c r="B2" s="909" t="s">
        <v>25</v>
      </c>
      <c r="C2" s="909"/>
      <c r="D2" s="909"/>
      <c r="E2" s="909"/>
      <c r="F2" s="909"/>
      <c r="G2" s="909"/>
      <c r="H2" s="909"/>
      <c r="I2" s="909"/>
      <c r="J2" s="909"/>
      <c r="K2" s="304"/>
      <c r="L2" s="909" t="s">
        <v>25</v>
      </c>
      <c r="M2" s="909"/>
      <c r="N2" s="909"/>
      <c r="O2" s="909"/>
      <c r="P2" s="909"/>
      <c r="Q2" s="909"/>
      <c r="R2" s="909"/>
      <c r="S2" s="909"/>
      <c r="T2" s="909"/>
      <c r="U2" s="304"/>
      <c r="V2" s="909" t="s">
        <v>25</v>
      </c>
      <c r="W2" s="909"/>
      <c r="X2" s="909"/>
      <c r="Y2" s="909"/>
      <c r="Z2" s="909"/>
      <c r="AA2" s="909"/>
      <c r="AB2" s="909"/>
      <c r="AC2" s="909"/>
      <c r="AD2" s="909"/>
    </row>
    <row r="3" spans="1:30" ht="14.1" customHeight="1">
      <c r="A3" s="206" t="s">
        <v>355</v>
      </c>
      <c r="B3" s="11">
        <v>23</v>
      </c>
      <c r="C3" s="11">
        <v>24</v>
      </c>
      <c r="D3" s="11">
        <v>25</v>
      </c>
      <c r="E3" s="11">
        <v>26</v>
      </c>
      <c r="F3" s="11">
        <v>27</v>
      </c>
      <c r="G3" s="11">
        <v>28</v>
      </c>
      <c r="H3" s="11">
        <v>29</v>
      </c>
      <c r="I3" s="11">
        <v>30</v>
      </c>
      <c r="J3" s="221">
        <v>31</v>
      </c>
      <c r="K3" s="206" t="s">
        <v>355</v>
      </c>
      <c r="L3" s="11">
        <v>23</v>
      </c>
      <c r="M3" s="11">
        <v>24</v>
      </c>
      <c r="N3" s="11">
        <v>25</v>
      </c>
      <c r="O3" s="11">
        <v>26</v>
      </c>
      <c r="P3" s="11">
        <v>27</v>
      </c>
      <c r="Q3" s="11">
        <v>28</v>
      </c>
      <c r="R3" s="11">
        <v>29</v>
      </c>
      <c r="S3" s="11">
        <v>30</v>
      </c>
      <c r="T3" s="221">
        <v>31</v>
      </c>
      <c r="U3" s="206" t="s">
        <v>355</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441</v>
      </c>
      <c r="N25" s="75" t="s">
        <v>442</v>
      </c>
    </row>
    <row r="26" spans="1:30" ht="14.1" customHeight="1">
      <c r="A26" s="304"/>
      <c r="B26" s="910" t="s">
        <v>25</v>
      </c>
      <c r="C26" s="910"/>
      <c r="D26" s="910"/>
      <c r="E26" s="910"/>
      <c r="F26" s="910"/>
      <c r="G26" s="910"/>
      <c r="H26" s="910"/>
      <c r="I26" s="910"/>
      <c r="J26" s="910"/>
      <c r="K26" s="910"/>
      <c r="L26" s="910"/>
      <c r="M26" s="218"/>
      <c r="N26" s="304"/>
      <c r="O26" s="909" t="s">
        <v>25</v>
      </c>
      <c r="P26" s="909"/>
      <c r="Q26" s="909"/>
      <c r="R26" s="909"/>
      <c r="S26" s="909"/>
      <c r="T26" s="909"/>
      <c r="U26" s="909"/>
      <c r="V26" s="909"/>
      <c r="W26" s="909"/>
      <c r="X26" s="909"/>
      <c r="Y26" s="909"/>
      <c r="Z26" s="909"/>
      <c r="AA26" s="909"/>
    </row>
    <row r="27" spans="1:30" ht="14.1" customHeight="1">
      <c r="A27" s="206" t="s">
        <v>355</v>
      </c>
      <c r="B27" s="11">
        <v>22</v>
      </c>
      <c r="C27" s="11">
        <v>23</v>
      </c>
      <c r="D27" s="11">
        <v>24</v>
      </c>
      <c r="E27" s="11">
        <v>25</v>
      </c>
      <c r="F27" s="11">
        <v>26</v>
      </c>
      <c r="G27" s="11">
        <v>27</v>
      </c>
      <c r="H27" s="11">
        <v>28</v>
      </c>
      <c r="I27" s="11">
        <v>29</v>
      </c>
      <c r="J27" s="11">
        <v>30</v>
      </c>
      <c r="K27" s="11">
        <v>31</v>
      </c>
      <c r="L27" s="11">
        <v>32</v>
      </c>
      <c r="M27" s="221">
        <v>33</v>
      </c>
      <c r="N27" s="206" t="s">
        <v>355</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443</v>
      </c>
    </row>
    <row r="51" spans="1:19" ht="14.1" customHeight="1">
      <c r="B51" s="911" t="s">
        <v>444</v>
      </c>
      <c r="C51" s="911" t="s">
        <v>445</v>
      </c>
      <c r="D51" s="913" t="s">
        <v>446</v>
      </c>
      <c r="E51" s="914"/>
      <c r="F51" s="914"/>
      <c r="G51" s="914"/>
      <c r="H51" s="914"/>
      <c r="I51" s="914"/>
      <c r="J51" s="914"/>
      <c r="K51" s="915"/>
    </row>
    <row r="52" spans="1:19" ht="14.1" customHeight="1">
      <c r="B52" s="912"/>
      <c r="C52" s="912"/>
      <c r="D52" s="233">
        <v>0.25</v>
      </c>
      <c r="E52" s="233">
        <v>0.3</v>
      </c>
      <c r="F52" s="233">
        <v>0.35</v>
      </c>
      <c r="G52" s="233">
        <v>0.4</v>
      </c>
      <c r="H52" s="233">
        <v>0.45</v>
      </c>
      <c r="I52" s="233">
        <v>0.5</v>
      </c>
      <c r="J52" s="233">
        <v>0.55000000000000004</v>
      </c>
      <c r="K52" s="233">
        <v>0.6</v>
      </c>
      <c r="L52" s="21" t="s">
        <v>447</v>
      </c>
      <c r="M52" s="21" t="s">
        <v>448</v>
      </c>
      <c r="N52" s="21" t="s">
        <v>662</v>
      </c>
    </row>
    <row r="53" spans="1:19" ht="14.1" customHeight="1">
      <c r="A53" s="105" t="s">
        <v>449</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450</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449</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450</v>
      </c>
      <c r="B56" s="11">
        <v>50</v>
      </c>
      <c r="C56" s="11">
        <v>60</v>
      </c>
      <c r="D56" s="11"/>
      <c r="E56" s="13">
        <v>1.1639999999999999</v>
      </c>
      <c r="F56" s="13">
        <v>1.1599999999999999</v>
      </c>
      <c r="G56" s="13">
        <v>1.151</v>
      </c>
      <c r="H56" s="13">
        <v>1.1499999999999999</v>
      </c>
      <c r="I56" s="13">
        <v>1.1439999999999999</v>
      </c>
      <c r="J56" s="13">
        <v>1.139</v>
      </c>
      <c r="K56" s="13">
        <v>1.1339999999999999</v>
      </c>
      <c r="L56" s="777">
        <f>SLOPE(D56:K56,$D$52:$K$52)</f>
        <v>-9.9285714285714269E-2</v>
      </c>
      <c r="M56" s="777">
        <f>INTERCEPT(D56:K56,$D$52:$K$52)</f>
        <v>1.1935357142857141</v>
      </c>
      <c r="N56" s="21">
        <f>RSQ(E56:K56,E52:K52)</f>
        <v>0.98455972278842285</v>
      </c>
    </row>
    <row r="58" spans="1:19" ht="14.1" customHeight="1">
      <c r="B58" s="11" t="s">
        <v>237</v>
      </c>
      <c r="C58" s="11" t="s">
        <v>262</v>
      </c>
      <c r="D58" s="11" t="s">
        <v>238</v>
      </c>
    </row>
    <row r="59" spans="1:19" ht="14.1" customHeight="1">
      <c r="A59" s="105" t="s">
        <v>451</v>
      </c>
      <c r="B59" s="11">
        <v>1</v>
      </c>
      <c r="C59" s="11">
        <v>1.0169999999999999</v>
      </c>
      <c r="D59" s="11">
        <v>1.042</v>
      </c>
    </row>
    <row r="61" spans="1:19" ht="14.1" customHeight="1">
      <c r="A61" s="75" t="s">
        <v>452</v>
      </c>
      <c r="C61" s="21" t="s">
        <v>453</v>
      </c>
      <c r="N61" s="146"/>
      <c r="O61" s="68"/>
      <c r="P61" s="68"/>
      <c r="Q61" s="68"/>
      <c r="R61" s="68"/>
      <c r="S61" s="68"/>
    </row>
    <row r="62" spans="1:19" ht="14.1" customHeight="1">
      <c r="A62" s="259" t="s">
        <v>71</v>
      </c>
      <c r="B62" s="728" t="s">
        <v>269</v>
      </c>
      <c r="C62" s="728" t="s">
        <v>454</v>
      </c>
      <c r="D62" s="728" t="s">
        <v>335</v>
      </c>
      <c r="E62" s="259" t="s">
        <v>71</v>
      </c>
      <c r="F62" s="728" t="s">
        <v>269</v>
      </c>
      <c r="G62" s="728" t="s">
        <v>454</v>
      </c>
      <c r="H62" s="728" t="s">
        <v>335</v>
      </c>
      <c r="I62" s="259" t="s">
        <v>71</v>
      </c>
      <c r="J62" s="728" t="s">
        <v>269</v>
      </c>
      <c r="K62" s="728" t="s">
        <v>454</v>
      </c>
      <c r="L62" s="728" t="s">
        <v>335</v>
      </c>
      <c r="O62" s="881"/>
      <c r="P62" s="881"/>
      <c r="Q62" s="881"/>
      <c r="R62" s="881"/>
      <c r="S62" s="881"/>
    </row>
    <row r="63" spans="1:19" ht="14.1" customHeight="1">
      <c r="A63" s="728" t="str">
        <f>Sheet1!P371</f>
        <v>/</v>
      </c>
      <c r="B63" s="728">
        <f>Sheet1!Q371</f>
        <v>24</v>
      </c>
      <c r="C63" s="728">
        <f t="shared" ref="C63:C68" si="0">B63^2</f>
        <v>576</v>
      </c>
      <c r="D63" s="299" t="str">
        <f>Sheet1!V371</f>
        <v/>
      </c>
      <c r="E63" s="728" t="str">
        <f>Sheet1!P378</f>
        <v>/</v>
      </c>
      <c r="F63" s="728">
        <f>Sheet1!Q378</f>
        <v>28</v>
      </c>
      <c r="G63" s="728">
        <f t="shared" ref="G63:G67" si="1">F63^2</f>
        <v>784</v>
      </c>
      <c r="H63" s="299" t="str">
        <f>Sheet1!V378</f>
        <v/>
      </c>
      <c r="I63" s="300" t="str">
        <f>Sheet1!P384</f>
        <v>/</v>
      </c>
      <c r="J63" s="728">
        <f>Sheet1!Q384</f>
        <v>28</v>
      </c>
      <c r="K63" s="728">
        <f t="shared" ref="K63:K67" si="2">J63^2</f>
        <v>784</v>
      </c>
      <c r="L63" s="298" t="str">
        <f>Sheet1!V384</f>
        <v/>
      </c>
      <c r="O63" s="732"/>
      <c r="P63" s="732"/>
      <c r="Q63" s="732"/>
      <c r="R63" s="732"/>
      <c r="S63" s="732"/>
    </row>
    <row r="64" spans="1:19" ht="14.1" customHeight="1">
      <c r="A64" s="259"/>
      <c r="B64" s="728">
        <f>Sheet1!Q372</f>
        <v>25</v>
      </c>
      <c r="C64" s="728">
        <f t="shared" si="0"/>
        <v>625</v>
      </c>
      <c r="D64" s="299" t="str">
        <f>Sheet1!V372</f>
        <v/>
      </c>
      <c r="E64" s="259"/>
      <c r="F64" s="728">
        <f>Sheet1!Q379</f>
        <v>30</v>
      </c>
      <c r="G64" s="728">
        <f t="shared" si="1"/>
        <v>900</v>
      </c>
      <c r="H64" s="299" t="str">
        <f>Sheet1!V379</f>
        <v/>
      </c>
      <c r="I64" s="300"/>
      <c r="J64" s="728">
        <f>Sheet1!Q385</f>
        <v>30</v>
      </c>
      <c r="K64" s="728">
        <f t="shared" si="2"/>
        <v>900</v>
      </c>
      <c r="L64" s="298" t="str">
        <f>Sheet1!V385</f>
        <v/>
      </c>
      <c r="O64" s="270"/>
      <c r="P64" s="270"/>
      <c r="Q64" s="270"/>
      <c r="R64" s="270"/>
      <c r="S64" s="270"/>
    </row>
    <row r="65" spans="1:19" ht="14.1" customHeight="1">
      <c r="A65" s="728"/>
      <c r="B65" s="728">
        <f>Sheet1!Q373</f>
        <v>26</v>
      </c>
      <c r="C65" s="728">
        <f t="shared" si="0"/>
        <v>676</v>
      </c>
      <c r="D65" s="299" t="str">
        <f>Sheet1!V373</f>
        <v/>
      </c>
      <c r="E65" s="728"/>
      <c r="F65" s="728">
        <f>Sheet1!Q380</f>
        <v>32</v>
      </c>
      <c r="G65" s="728">
        <f t="shared" si="1"/>
        <v>1024</v>
      </c>
      <c r="H65" s="299" t="str">
        <f>Sheet1!V380</f>
        <v/>
      </c>
      <c r="I65" s="300"/>
      <c r="J65" s="728">
        <f>Sheet1!Q386</f>
        <v>32</v>
      </c>
      <c r="K65" s="728">
        <f t="shared" si="2"/>
        <v>1024</v>
      </c>
      <c r="L65" s="298" t="str">
        <f>Sheet1!V386</f>
        <v/>
      </c>
      <c r="O65" s="270"/>
      <c r="P65" s="270"/>
      <c r="Q65" s="270"/>
      <c r="R65" s="270"/>
      <c r="S65" s="270"/>
    </row>
    <row r="66" spans="1:19" ht="14.1" customHeight="1">
      <c r="A66" s="728"/>
      <c r="B66" s="728">
        <f>Sheet1!Q374</f>
        <v>28</v>
      </c>
      <c r="C66" s="728">
        <f t="shared" si="0"/>
        <v>784</v>
      </c>
      <c r="D66" s="299" t="str">
        <f>Sheet1!V374</f>
        <v/>
      </c>
      <c r="E66" s="728"/>
      <c r="F66" s="728">
        <f>Sheet1!Q381</f>
        <v>34</v>
      </c>
      <c r="G66" s="728">
        <f t="shared" si="1"/>
        <v>1156</v>
      </c>
      <c r="H66" s="299" t="str">
        <f>Sheet1!V381</f>
        <v/>
      </c>
      <c r="I66" s="300"/>
      <c r="J66" s="728">
        <f>Sheet1!Q387</f>
        <v>34</v>
      </c>
      <c r="K66" s="728">
        <f t="shared" si="2"/>
        <v>1156</v>
      </c>
      <c r="L66" s="298" t="str">
        <f>Sheet1!V387</f>
        <v/>
      </c>
      <c r="O66" s="270"/>
      <c r="P66" s="270"/>
      <c r="Q66" s="270"/>
      <c r="R66" s="270"/>
      <c r="S66" s="270"/>
    </row>
    <row r="67" spans="1:19" ht="14.1" customHeight="1">
      <c r="A67" s="728"/>
      <c r="B67" s="728">
        <f>Sheet1!Q375</f>
        <v>30</v>
      </c>
      <c r="C67" s="728">
        <f t="shared" si="0"/>
        <v>900</v>
      </c>
      <c r="D67" s="299" t="str">
        <f>Sheet1!V375</f>
        <v/>
      </c>
      <c r="E67" s="728"/>
      <c r="F67" s="728">
        <f>Sheet1!Q382</f>
        <v>36</v>
      </c>
      <c r="G67" s="728">
        <f t="shared" si="1"/>
        <v>1296</v>
      </c>
      <c r="H67" s="299" t="str">
        <f>Sheet1!V382</f>
        <v/>
      </c>
      <c r="I67" s="300"/>
      <c r="J67" s="728">
        <f>Sheet1!Q388</f>
        <v>38</v>
      </c>
      <c r="K67" s="728">
        <f t="shared" si="2"/>
        <v>1444</v>
      </c>
      <c r="L67" s="298" t="str">
        <f>Sheet1!V388</f>
        <v/>
      </c>
      <c r="O67" s="270"/>
      <c r="P67" s="270"/>
      <c r="Q67" s="270"/>
      <c r="R67" s="270"/>
      <c r="S67" s="270"/>
    </row>
    <row r="68" spans="1:19" ht="14.1" customHeight="1">
      <c r="A68" s="728"/>
      <c r="B68" s="728">
        <f>Sheet1!Q376</f>
        <v>32</v>
      </c>
      <c r="C68" s="728">
        <f t="shared" si="0"/>
        <v>1024</v>
      </c>
      <c r="D68" s="299" t="str">
        <f>Sheet1!V376</f>
        <v/>
      </c>
      <c r="E68" s="728"/>
      <c r="F68" s="728"/>
      <c r="G68" s="728"/>
      <c r="I68" s="271"/>
      <c r="L68" s="68"/>
      <c r="O68" s="270"/>
      <c r="P68" s="270"/>
      <c r="Q68" s="270"/>
      <c r="R68" s="270"/>
      <c r="S68" s="270"/>
    </row>
    <row r="69" spans="1:19" ht="14.1" customHeight="1">
      <c r="A69" s="728"/>
      <c r="B69" s="728"/>
      <c r="C69" s="728"/>
      <c r="D69" s="728" t="str">
        <f>A63</f>
        <v>/</v>
      </c>
      <c r="E69" s="728" t="str">
        <f>E63</f>
        <v>/</v>
      </c>
      <c r="F69" s="300" t="str">
        <f>I63</f>
        <v>/</v>
      </c>
      <c r="O69" s="270"/>
      <c r="P69" s="270"/>
      <c r="Q69" s="270"/>
      <c r="R69" s="270"/>
      <c r="S69" s="270"/>
    </row>
    <row r="70" spans="1:19" ht="14.1" customHeight="1">
      <c r="C70" s="35" t="s">
        <v>457</v>
      </c>
      <c r="D70" s="21" t="e">
        <f>SLOPE(D63:D68,$C$63:$C$68)</f>
        <v>#DIV/0!</v>
      </c>
      <c r="E70" s="21" t="e">
        <f>SLOPE(H63:H67,$G$63:$G$67)</f>
        <v>#DIV/0!</v>
      </c>
      <c r="F70" s="21" t="e">
        <f>SLOPE(L63:L67,$K$63:$K$67)</f>
        <v>#DIV/0!</v>
      </c>
      <c r="G70" s="35"/>
      <c r="K70" s="35"/>
      <c r="O70" s="270"/>
      <c r="P70" s="270"/>
      <c r="Q70" s="270"/>
      <c r="R70" s="270"/>
      <c r="S70" s="270"/>
    </row>
    <row r="71" spans="1:19" ht="14.1" customHeight="1">
      <c r="C71" s="35" t="s">
        <v>458</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557</v>
      </c>
      <c r="D72" s="21" t="e">
        <f>RSQ(D63:D68,C63:C68)</f>
        <v>#DIV/0!</v>
      </c>
      <c r="E72" s="21" t="e">
        <f>RSQ(H63:H67,G63:G67)</f>
        <v>#DIV/0!</v>
      </c>
      <c r="F72" s="21" t="e">
        <f>RSQ(L63:L67,K63:K67)</f>
        <v>#DIV/0!</v>
      </c>
      <c r="N72" s="68"/>
      <c r="O72" s="270"/>
      <c r="P72" s="270"/>
      <c r="Q72" s="270"/>
      <c r="R72" s="270"/>
      <c r="S72" s="270"/>
    </row>
    <row r="73" spans="1:19" ht="14.1" customHeight="1">
      <c r="A73" s="75" t="s">
        <v>352</v>
      </c>
      <c r="C73" s="21" t="s">
        <v>654</v>
      </c>
      <c r="N73" s="68"/>
      <c r="O73" s="270"/>
      <c r="P73" s="270"/>
      <c r="Q73" s="270"/>
      <c r="R73" s="270"/>
      <c r="S73" s="270"/>
    </row>
    <row r="74" spans="1:19" ht="14.1" customHeight="1">
      <c r="A74" s="259" t="s">
        <v>71</v>
      </c>
      <c r="B74" s="728" t="s">
        <v>269</v>
      </c>
      <c r="C74" s="728" t="s">
        <v>355</v>
      </c>
      <c r="D74" s="259" t="s">
        <v>71</v>
      </c>
      <c r="E74" s="728" t="s">
        <v>269</v>
      </c>
      <c r="F74" s="728" t="s">
        <v>355</v>
      </c>
      <c r="G74" s="259" t="s">
        <v>71</v>
      </c>
      <c r="H74" s="728" t="s">
        <v>269</v>
      </c>
      <c r="I74" s="728" t="s">
        <v>355</v>
      </c>
      <c r="K74" s="276" t="s">
        <v>23</v>
      </c>
      <c r="L74" s="276" t="s">
        <v>24</v>
      </c>
      <c r="M74" s="276" t="s">
        <v>459</v>
      </c>
      <c r="O74" s="270"/>
      <c r="P74" s="270"/>
      <c r="Q74" s="270"/>
      <c r="R74" s="270"/>
      <c r="S74" s="270"/>
    </row>
    <row r="75" spans="1:19" ht="14.1" customHeight="1">
      <c r="A75" s="728" t="str">
        <f>Sheet1!P371</f>
        <v>/</v>
      </c>
      <c r="B75" s="271" t="str">
        <f>'HVL Processing'!E3</f>
        <v/>
      </c>
      <c r="C75" s="271" t="str">
        <f>'HVL Processing'!G3</f>
        <v/>
      </c>
      <c r="D75" s="728" t="str">
        <f>Sheet1!P378</f>
        <v>/</v>
      </c>
      <c r="E75" s="271" t="str">
        <f>'HVL Processing'!M3</f>
        <v/>
      </c>
      <c r="F75" s="271" t="str">
        <f>'HVL Processing'!O3</f>
        <v/>
      </c>
      <c r="G75" s="728" t="str">
        <f>Sheet1!P384</f>
        <v>/</v>
      </c>
      <c r="H75" s="271" t="str">
        <f>'HVL Processing'!U3</f>
        <v/>
      </c>
      <c r="I75" s="271" t="str">
        <f>'HVL Processing'!W3</f>
        <v/>
      </c>
      <c r="K75" s="276" t="s">
        <v>32</v>
      </c>
      <c r="L75" s="276" t="s">
        <v>32</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32</v>
      </c>
      <c r="L76" s="276" t="s">
        <v>55</v>
      </c>
      <c r="M76" s="276">
        <v>0.19</v>
      </c>
      <c r="O76" s="270"/>
      <c r="P76" s="270"/>
      <c r="Q76" s="270"/>
      <c r="R76" s="270"/>
      <c r="S76" s="270"/>
    </row>
    <row r="77" spans="1:19" ht="14.1" customHeight="1">
      <c r="A77" s="728"/>
      <c r="B77" s="271" t="str">
        <f>'HVL Processing'!E19</f>
        <v/>
      </c>
      <c r="C77" s="271" t="str">
        <f>'HVL Processing'!G19</f>
        <v/>
      </c>
      <c r="D77" s="728"/>
      <c r="E77" s="271" t="str">
        <f>'HVL Processing'!M19</f>
        <v/>
      </c>
      <c r="F77" s="271" t="str">
        <f>'HVL Processing'!O19</f>
        <v/>
      </c>
      <c r="H77" s="271" t="str">
        <f>'HVL Processing'!U19</f>
        <v/>
      </c>
      <c r="I77" s="271" t="str">
        <f>'HVL Processing'!W19</f>
        <v/>
      </c>
      <c r="K77" s="276" t="s">
        <v>55</v>
      </c>
      <c r="L77" s="276" t="s">
        <v>55</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460</v>
      </c>
      <c r="L78" s="305" t="s">
        <v>461</v>
      </c>
      <c r="M78" s="305"/>
      <c r="O78" s="270"/>
      <c r="P78" s="270"/>
      <c r="Q78" s="270"/>
      <c r="R78" s="270"/>
      <c r="S78" s="270"/>
    </row>
    <row r="79" spans="1:19" ht="14.1" customHeight="1">
      <c r="B79" s="271" t="str">
        <f>'HVL Processing'!E35</f>
        <v/>
      </c>
      <c r="C79" s="271" t="str">
        <f>'HVL Processing'!G35</f>
        <v/>
      </c>
      <c r="H79" s="35"/>
      <c r="K79" s="305"/>
      <c r="L79" s="305" t="s">
        <v>462</v>
      </c>
      <c r="M79" s="305"/>
      <c r="O79" s="270"/>
      <c r="P79" s="270"/>
      <c r="Q79" s="270"/>
      <c r="R79" s="270"/>
      <c r="S79" s="270"/>
    </row>
    <row r="80" spans="1:19" ht="14.1" customHeight="1">
      <c r="D80" s="728" t="str">
        <f>A75</f>
        <v>/</v>
      </c>
      <c r="E80" s="728" t="str">
        <f>D75</f>
        <v>/</v>
      </c>
      <c r="F80" s="728" t="str">
        <f>G75</f>
        <v>/</v>
      </c>
      <c r="K80" s="305"/>
      <c r="L80" s="305" t="s">
        <v>463</v>
      </c>
      <c r="M80" s="305"/>
      <c r="O80" s="270"/>
      <c r="P80" s="270"/>
      <c r="Q80" s="270"/>
      <c r="R80" s="270"/>
      <c r="S80" s="270"/>
    </row>
    <row r="81" spans="1:19" ht="14.1" customHeight="1">
      <c r="C81" s="35" t="s">
        <v>457</v>
      </c>
      <c r="D81" s="728" t="e">
        <f>SLOPE(C75:C79,B75:B79)</f>
        <v>#DIV/0!</v>
      </c>
      <c r="E81" s="728" t="e">
        <f>SLOPE(F75:F78,E75:E78)</f>
        <v>#DIV/0!</v>
      </c>
      <c r="F81" s="728" t="e">
        <f>SLOPE(I75:I78,H75:H78)</f>
        <v>#DIV/0!</v>
      </c>
      <c r="K81" s="305"/>
      <c r="L81" s="305"/>
      <c r="M81" s="305"/>
      <c r="O81" s="270"/>
      <c r="P81" s="270"/>
      <c r="Q81" s="270"/>
      <c r="R81" s="270"/>
      <c r="S81" s="270"/>
    </row>
    <row r="82" spans="1:19" ht="14.1" customHeight="1">
      <c r="C82" s="35" t="s">
        <v>458</v>
      </c>
      <c r="D82" s="728" t="e">
        <f>INTERCEPT(C75:C79,B75:B79)</f>
        <v>#DIV/0!</v>
      </c>
      <c r="E82" s="728" t="e">
        <f>INTERCEPT(F75:F78,E75:E78)</f>
        <v>#DIV/0!</v>
      </c>
      <c r="F82" s="728" t="e">
        <f>INTERCEPT(I75:I78,H75:H78)</f>
        <v>#DIV/0!</v>
      </c>
      <c r="K82" s="305"/>
      <c r="L82" s="305"/>
      <c r="M82" s="305"/>
      <c r="O82" s="270"/>
      <c r="P82" s="270"/>
      <c r="Q82" s="270"/>
      <c r="R82" s="270"/>
      <c r="S82" s="270"/>
    </row>
    <row r="83" spans="1:19" ht="14.1" customHeight="1">
      <c r="C83" s="35" t="s">
        <v>557</v>
      </c>
      <c r="D83" s="21" t="e">
        <f>RSQ(C75:C79,B75:B79)</f>
        <v>#DIV/0!</v>
      </c>
      <c r="E83" s="21" t="e">
        <f>RSQ(F75:F78,E75:E78)</f>
        <v>#DIV/0!</v>
      </c>
      <c r="F83" s="21" t="e">
        <f>RSQ(I75:I78,H75:H78)</f>
        <v>#DIV/0!</v>
      </c>
      <c r="N83" s="68"/>
      <c r="O83" s="270"/>
      <c r="P83" s="270"/>
      <c r="Q83" s="270"/>
      <c r="R83" s="270"/>
      <c r="S83" s="270"/>
    </row>
    <row r="84" spans="1:19" ht="14.1" customHeight="1">
      <c r="A84" s="75" t="s">
        <v>464</v>
      </c>
      <c r="B84" s="21" t="e">
        <f>"DGN values (mrad/R) for "&amp;Sheet1!$T$259&amp;" kV and HVL="&amp;ROUND(Sheet1!$X$262,2)&amp;" mm Al"</f>
        <v>#VALUE!</v>
      </c>
      <c r="N84" s="68"/>
      <c r="O84" s="270"/>
      <c r="P84" s="270"/>
      <c r="Q84" s="270"/>
      <c r="R84" s="270"/>
      <c r="S84" s="270"/>
    </row>
    <row r="85" spans="1:19" ht="14.1" customHeight="1">
      <c r="A85" s="277" t="s">
        <v>237</v>
      </c>
      <c r="B85" s="277" t="s">
        <v>262</v>
      </c>
      <c r="C85" s="277" t="s">
        <v>465</v>
      </c>
      <c r="D85" s="277" t="s">
        <v>443</v>
      </c>
      <c r="E85" s="277" t="s">
        <v>455</v>
      </c>
      <c r="F85" s="277" t="s">
        <v>238</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8" t="e">
        <f>IF(ISERR(Sheet1!$X$262),"TBD",VLOOKUP(Sheet1!X262,N27:AA48,MATCH(Sheet1!$T$259,N27:AA27,0)))</f>
        <v>#N/A</v>
      </c>
      <c r="F86" s="728"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466</v>
      </c>
      <c r="N88" s="68"/>
      <c r="O88" s="270"/>
      <c r="P88" s="270"/>
      <c r="Q88" s="270"/>
      <c r="R88" s="270"/>
      <c r="S88" s="270"/>
    </row>
    <row r="89" spans="1:19" ht="14.1" customHeight="1">
      <c r="B89" s="728" t="s">
        <v>269</v>
      </c>
      <c r="D89" s="11" t="s">
        <v>467</v>
      </c>
      <c r="E89" s="11" t="s">
        <v>468</v>
      </c>
      <c r="F89" s="11" t="s">
        <v>454</v>
      </c>
      <c r="G89" s="11" t="s">
        <v>469</v>
      </c>
      <c r="H89" s="11" t="s">
        <v>470</v>
      </c>
      <c r="I89" s="11" t="s">
        <v>471</v>
      </c>
      <c r="J89" s="11" t="s">
        <v>472</v>
      </c>
      <c r="N89" s="68"/>
      <c r="O89" s="270"/>
      <c r="P89" s="270"/>
      <c r="Q89" s="270"/>
      <c r="R89" s="270"/>
      <c r="S89" s="270"/>
    </row>
    <row r="90" spans="1:19" ht="14.1" customHeight="1">
      <c r="A90" s="21" t="s">
        <v>238</v>
      </c>
      <c r="B90" s="728" t="s">
        <v>473</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8" t="s">
        <v>474</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475</v>
      </c>
      <c r="N92" s="68"/>
      <c r="O92" s="270"/>
      <c r="P92" s="270"/>
      <c r="Q92" s="270"/>
      <c r="R92" s="270"/>
      <c r="S92" s="270"/>
    </row>
    <row r="93" spans="1:19" ht="14.1" customHeight="1">
      <c r="C93" s="21" t="s">
        <v>476</v>
      </c>
      <c r="N93" s="68"/>
      <c r="O93" s="270"/>
      <c r="P93" s="270"/>
      <c r="Q93" s="270"/>
      <c r="R93" s="270"/>
      <c r="S93" s="270"/>
    </row>
    <row r="94" spans="1:19" ht="14.1" customHeight="1">
      <c r="B94" s="728" t="s">
        <v>269</v>
      </c>
      <c r="D94" s="11" t="s">
        <v>467</v>
      </c>
      <c r="E94" s="11" t="s">
        <v>468</v>
      </c>
      <c r="F94" s="11" t="s">
        <v>454</v>
      </c>
      <c r="G94" s="11" t="s">
        <v>469</v>
      </c>
      <c r="H94" s="11" t="s">
        <v>470</v>
      </c>
      <c r="I94" s="11" t="s">
        <v>471</v>
      </c>
      <c r="J94" s="11" t="s">
        <v>472</v>
      </c>
      <c r="N94" s="68"/>
      <c r="O94" s="270"/>
      <c r="P94" s="270"/>
      <c r="Q94" s="270"/>
      <c r="R94" s="270"/>
      <c r="S94" s="270"/>
    </row>
    <row r="95" spans="1:19" ht="14.1" customHeight="1">
      <c r="A95" s="21" t="s">
        <v>455</v>
      </c>
      <c r="B95" s="728" t="s">
        <v>473</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8" t="s">
        <v>474</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477</v>
      </c>
      <c r="N97" s="68"/>
      <c r="O97" s="270"/>
      <c r="P97" s="270"/>
      <c r="Q97" s="270"/>
      <c r="R97" s="270"/>
      <c r="S97" s="270"/>
    </row>
    <row r="98" spans="1:19" ht="14.1" customHeight="1">
      <c r="C98" s="21" t="s">
        <v>478</v>
      </c>
      <c r="N98" s="68"/>
      <c r="O98" s="270"/>
      <c r="P98" s="270"/>
      <c r="Q98" s="270"/>
      <c r="R98" s="270"/>
      <c r="S98" s="270"/>
    </row>
    <row r="99" spans="1:19" ht="14.1" customHeight="1">
      <c r="N99" s="68"/>
      <c r="O99" s="270"/>
      <c r="P99" s="270"/>
      <c r="Q99" s="270"/>
      <c r="R99" s="270"/>
      <c r="S99" s="270"/>
    </row>
    <row r="100" spans="1:19" ht="14.1" customHeight="1">
      <c r="A100" s="75" t="s">
        <v>479</v>
      </c>
      <c r="N100" s="68"/>
      <c r="O100" s="270"/>
      <c r="P100" s="270"/>
      <c r="Q100" s="270"/>
      <c r="R100" s="270"/>
      <c r="S100" s="270"/>
    </row>
    <row r="101" spans="1:19" ht="14.1" customHeight="1">
      <c r="B101" s="728" t="s">
        <v>269</v>
      </c>
      <c r="D101" s="11" t="s">
        <v>467</v>
      </c>
      <c r="E101" s="11" t="s">
        <v>468</v>
      </c>
      <c r="F101" s="11" t="s">
        <v>454</v>
      </c>
      <c r="G101" s="11" t="s">
        <v>469</v>
      </c>
      <c r="H101" s="11" t="s">
        <v>470</v>
      </c>
      <c r="N101" s="68"/>
      <c r="O101" s="270"/>
      <c r="P101" s="270"/>
      <c r="Q101" s="270"/>
      <c r="R101" s="270"/>
      <c r="S101" s="270"/>
    </row>
    <row r="102" spans="1:19" ht="14.1" customHeight="1">
      <c r="A102" s="21" t="s">
        <v>238</v>
      </c>
      <c r="B102" s="728" t="s">
        <v>473</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8" t="s">
        <v>474</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455</v>
      </c>
      <c r="B105" s="728" t="s">
        <v>269</v>
      </c>
      <c r="D105" s="11" t="s">
        <v>467</v>
      </c>
      <c r="E105" s="11" t="s">
        <v>468</v>
      </c>
      <c r="F105" s="11" t="s">
        <v>454</v>
      </c>
      <c r="G105" s="11" t="s">
        <v>469</v>
      </c>
      <c r="H105" s="11" t="s">
        <v>470</v>
      </c>
      <c r="N105" s="68"/>
      <c r="O105" s="270"/>
      <c r="P105" s="270"/>
      <c r="Q105" s="270"/>
      <c r="R105" s="270"/>
      <c r="S105" s="270"/>
    </row>
    <row r="106" spans="1:19" ht="14.1" customHeight="1">
      <c r="B106" s="728" t="s">
        <v>473</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8" t="s">
        <v>474</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456</v>
      </c>
      <c r="D109" s="11" t="s">
        <v>467</v>
      </c>
      <c r="E109" s="11" t="s">
        <v>468</v>
      </c>
      <c r="F109" s="11" t="s">
        <v>454</v>
      </c>
      <c r="G109" s="11" t="s">
        <v>469</v>
      </c>
      <c r="H109" s="11" t="s">
        <v>470</v>
      </c>
      <c r="N109" s="68"/>
      <c r="O109" s="270"/>
      <c r="P109" s="270"/>
      <c r="Q109" s="270"/>
      <c r="R109" s="270"/>
      <c r="S109" s="270"/>
    </row>
    <row r="110" spans="1:19" ht="14.1" customHeight="1">
      <c r="B110" s="728" t="s">
        <v>473</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8"/>
      <c r="C111" s="235" t="s">
        <v>480</v>
      </c>
      <c r="D111" s="11">
        <v>-24.875</v>
      </c>
      <c r="E111" s="11">
        <v>1.8031999999999999</v>
      </c>
      <c r="F111" s="11"/>
      <c r="G111" s="11"/>
      <c r="H111" s="11"/>
      <c r="N111" s="68"/>
      <c r="O111" s="270"/>
      <c r="P111" s="270"/>
      <c r="Q111" s="270"/>
      <c r="R111" s="270"/>
      <c r="S111" s="270"/>
    </row>
    <row r="112" spans="1:19" ht="14.1" customHeight="1">
      <c r="B112" s="728" t="s">
        <v>474</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481</v>
      </c>
      <c r="N115" s="68"/>
      <c r="O115" s="270"/>
      <c r="P115" s="270"/>
      <c r="Q115" s="270"/>
      <c r="R115" s="270"/>
      <c r="S115" s="270"/>
    </row>
    <row r="116" spans="1:19" ht="14.1" customHeight="1">
      <c r="C116" s="728" t="s">
        <v>482</v>
      </c>
      <c r="D116" s="728" t="s">
        <v>483</v>
      </c>
      <c r="E116" s="728" t="s">
        <v>484</v>
      </c>
      <c r="F116" s="728" t="s">
        <v>485</v>
      </c>
      <c r="G116" s="728" t="s">
        <v>486</v>
      </c>
      <c r="N116" s="68"/>
      <c r="O116" s="270"/>
      <c r="P116" s="270"/>
      <c r="Q116" s="270"/>
      <c r="R116" s="270"/>
      <c r="S116" s="270"/>
    </row>
    <row r="117" spans="1:19" ht="14.1" customHeight="1">
      <c r="B117" s="35" t="s">
        <v>416</v>
      </c>
      <c r="C117" s="728" t="s">
        <v>487</v>
      </c>
      <c r="D117" s="728" t="s">
        <v>488</v>
      </c>
      <c r="E117" s="728" t="s">
        <v>489</v>
      </c>
      <c r="F117" s="728" t="s">
        <v>488</v>
      </c>
      <c r="G117" s="728" t="s">
        <v>326</v>
      </c>
      <c r="N117" s="68"/>
      <c r="O117" s="270"/>
      <c r="P117" s="270"/>
      <c r="Q117" s="270"/>
      <c r="R117" s="270"/>
      <c r="S117" s="270"/>
    </row>
    <row r="118" spans="1:19" ht="14.1" customHeight="1">
      <c r="B118" s="35" t="s">
        <v>422</v>
      </c>
      <c r="C118" s="728" t="s">
        <v>487</v>
      </c>
      <c r="D118" s="728" t="s">
        <v>488</v>
      </c>
      <c r="E118" s="728" t="s">
        <v>488</v>
      </c>
      <c r="F118" s="728" t="s">
        <v>488</v>
      </c>
      <c r="G118" s="728" t="s">
        <v>326</v>
      </c>
      <c r="N118" s="68"/>
      <c r="O118" s="270"/>
      <c r="P118" s="270"/>
      <c r="Q118" s="270"/>
      <c r="R118" s="270"/>
      <c r="S118" s="270"/>
    </row>
    <row r="119" spans="1:19" ht="14.1" customHeight="1">
      <c r="B119" s="35" t="s">
        <v>490</v>
      </c>
      <c r="C119" s="728" t="s">
        <v>487</v>
      </c>
      <c r="D119" s="728" t="s">
        <v>488</v>
      </c>
      <c r="E119" s="728" t="s">
        <v>489</v>
      </c>
      <c r="F119" s="728" t="s">
        <v>488</v>
      </c>
      <c r="G119" s="728" t="s">
        <v>326</v>
      </c>
      <c r="N119" s="68"/>
      <c r="O119" s="270"/>
      <c r="P119" s="270"/>
      <c r="Q119" s="270"/>
      <c r="R119" s="270"/>
      <c r="S119" s="270"/>
    </row>
    <row r="120" spans="1:19" ht="14.1" customHeight="1">
      <c r="B120" s="35" t="s">
        <v>491</v>
      </c>
      <c r="C120" s="728" t="s">
        <v>487</v>
      </c>
      <c r="D120" s="728" t="s">
        <v>488</v>
      </c>
      <c r="E120" s="728" t="s">
        <v>488</v>
      </c>
      <c r="F120" s="728" t="s">
        <v>488</v>
      </c>
      <c r="G120" s="728" t="s">
        <v>326</v>
      </c>
      <c r="N120" s="68"/>
      <c r="O120" s="270"/>
      <c r="P120" s="270"/>
      <c r="Q120" s="270"/>
      <c r="R120" s="270"/>
      <c r="S120" s="270"/>
    </row>
    <row r="121" spans="1:19" ht="14.1" customHeight="1">
      <c r="B121" s="35" t="s">
        <v>492</v>
      </c>
      <c r="C121" s="728" t="s">
        <v>487</v>
      </c>
      <c r="D121" s="728" t="s">
        <v>488</v>
      </c>
      <c r="E121" s="728" t="s">
        <v>488</v>
      </c>
      <c r="F121" s="728" t="s">
        <v>488</v>
      </c>
      <c r="G121" s="728" t="s">
        <v>326</v>
      </c>
      <c r="N121" s="68"/>
      <c r="O121" s="270"/>
      <c r="P121" s="270"/>
      <c r="Q121" s="270"/>
      <c r="R121" s="270"/>
      <c r="S121" s="270"/>
    </row>
    <row r="122" spans="1:19" ht="14.1" customHeight="1">
      <c r="B122" s="35" t="s">
        <v>493</v>
      </c>
      <c r="C122" s="728" t="s">
        <v>487</v>
      </c>
      <c r="D122" s="728" t="s">
        <v>488</v>
      </c>
      <c r="E122" s="728" t="s">
        <v>488</v>
      </c>
      <c r="F122" s="728" t="s">
        <v>488</v>
      </c>
      <c r="G122" s="728" t="s">
        <v>326</v>
      </c>
      <c r="N122" s="68"/>
      <c r="O122" s="270"/>
      <c r="P122" s="270"/>
      <c r="Q122" s="270"/>
      <c r="R122" s="270"/>
      <c r="S122" s="270"/>
    </row>
    <row r="123" spans="1:19" ht="14.1" customHeight="1">
      <c r="B123" s="35" t="s">
        <v>295</v>
      </c>
      <c r="C123" s="728" t="s">
        <v>487</v>
      </c>
      <c r="D123" s="728" t="s">
        <v>488</v>
      </c>
      <c r="E123" s="728" t="s">
        <v>488</v>
      </c>
      <c r="F123" s="728" t="s">
        <v>488</v>
      </c>
      <c r="G123" s="728" t="s">
        <v>326</v>
      </c>
      <c r="N123" s="68"/>
      <c r="O123" s="270"/>
      <c r="P123" s="270"/>
      <c r="Q123" s="270"/>
      <c r="R123" s="270"/>
      <c r="S123" s="270"/>
    </row>
    <row r="124" spans="1:19" ht="14.1" customHeight="1">
      <c r="B124" s="35" t="s">
        <v>494</v>
      </c>
      <c r="C124" s="728" t="s">
        <v>487</v>
      </c>
      <c r="D124" s="728" t="s">
        <v>488</v>
      </c>
      <c r="E124" s="728" t="s">
        <v>488</v>
      </c>
      <c r="F124" s="728" t="s">
        <v>488</v>
      </c>
      <c r="G124" s="728" t="s">
        <v>326</v>
      </c>
      <c r="N124" s="68"/>
      <c r="O124" s="270"/>
      <c r="P124" s="270"/>
      <c r="Q124" s="270"/>
      <c r="R124" s="270"/>
      <c r="S124" s="270"/>
    </row>
    <row r="125" spans="1:19" ht="14.1" customHeight="1">
      <c r="B125" s="35" t="s">
        <v>495</v>
      </c>
      <c r="C125" s="728" t="s">
        <v>487</v>
      </c>
      <c r="D125" s="728" t="s">
        <v>488</v>
      </c>
      <c r="E125" s="728" t="s">
        <v>488</v>
      </c>
      <c r="F125" s="728" t="s">
        <v>488</v>
      </c>
      <c r="G125" s="728" t="s">
        <v>326</v>
      </c>
      <c r="N125" s="68"/>
      <c r="O125" s="68"/>
      <c r="P125" s="68"/>
      <c r="Q125" s="68"/>
      <c r="R125" s="68"/>
      <c r="S125" s="68"/>
    </row>
    <row r="126" spans="1:19" ht="14.1" customHeight="1">
      <c r="B126" s="35" t="s">
        <v>355</v>
      </c>
      <c r="C126" s="728" t="s">
        <v>487</v>
      </c>
      <c r="D126" s="728" t="s">
        <v>488</v>
      </c>
      <c r="E126" s="728" t="s">
        <v>488</v>
      </c>
      <c r="F126" s="728" t="s">
        <v>488</v>
      </c>
      <c r="G126" s="728" t="s">
        <v>326</v>
      </c>
    </row>
    <row r="127" spans="1:19" ht="14.1" customHeight="1">
      <c r="B127" s="35" t="s">
        <v>269</v>
      </c>
      <c r="C127" s="728" t="s">
        <v>487</v>
      </c>
      <c r="D127" s="728" t="s">
        <v>488</v>
      </c>
      <c r="E127" s="728" t="s">
        <v>488</v>
      </c>
      <c r="F127" s="728" t="s">
        <v>488</v>
      </c>
      <c r="G127" s="728" t="s">
        <v>326</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heetViews>
  <sheetFormatPr defaultRowHeight="14.25"/>
  <cols>
    <col min="1" max="1024" width="8.375" customWidth="1"/>
  </cols>
  <sheetData>
    <row r="1" spans="1:3">
      <c r="A1" s="7" t="s">
        <v>496</v>
      </c>
    </row>
    <row r="2" spans="1:3">
      <c r="B2" t="s">
        <v>497</v>
      </c>
    </row>
    <row r="3" spans="1:3">
      <c r="B3" t="s">
        <v>498</v>
      </c>
    </row>
    <row r="4" spans="1:3">
      <c r="B4" t="s">
        <v>499</v>
      </c>
    </row>
    <row r="5" spans="1:3">
      <c r="B5" t="s">
        <v>500</v>
      </c>
    </row>
    <row r="6" spans="1:3">
      <c r="B6" t="s">
        <v>501</v>
      </c>
    </row>
    <row r="8" spans="1:3">
      <c r="A8" s="7" t="s">
        <v>502</v>
      </c>
    </row>
    <row r="9" spans="1:3">
      <c r="A9" s="7"/>
      <c r="B9" t="s">
        <v>475</v>
      </c>
    </row>
    <row r="10" spans="1:3">
      <c r="A10" s="7"/>
      <c r="B10" t="s">
        <v>476</v>
      </c>
    </row>
    <row r="11" spans="1:3">
      <c r="B11" s="5" t="s">
        <v>503</v>
      </c>
      <c r="C11" s="5" t="s">
        <v>504</v>
      </c>
    </row>
    <row r="12" spans="1:3">
      <c r="B12" s="8">
        <v>25.03</v>
      </c>
      <c r="C12" s="9">
        <f>IF(B12&lt;A22,B12+B22+B12*C22+B12^2*D22+B12^3*E22+B12^4*F22+B12^5*G22+B12^6*H22,B12+B23+B12*C23+B12^2*D23+B12^3*E23+B12^4*F23+B12^5*G23+B12^6*H23)</f>
        <v>21.808137925164374</v>
      </c>
    </row>
    <row r="14" spans="1:3">
      <c r="A14" s="7" t="s">
        <v>505</v>
      </c>
    </row>
    <row r="15" spans="1:3">
      <c r="A15" s="7"/>
      <c r="B15" t="s">
        <v>477</v>
      </c>
    </row>
    <row r="16" spans="1:3">
      <c r="A16" s="7"/>
      <c r="B16" t="s">
        <v>478</v>
      </c>
    </row>
    <row r="17" spans="1:8">
      <c r="B17" s="5" t="s">
        <v>503</v>
      </c>
      <c r="C17" s="5" t="s">
        <v>504</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heetViews>
  <sheetFormatPr defaultRowHeight="12.75"/>
  <cols>
    <col min="1" max="1" width="9.125" style="500" customWidth="1"/>
    <col min="2" max="16384" width="9" style="500"/>
  </cols>
  <sheetData>
    <row r="1" spans="1:1">
      <c r="A1" s="569" t="s">
        <v>506</v>
      </c>
    </row>
    <row r="2" spans="1:1">
      <c r="A2" s="500" t="s">
        <v>507</v>
      </c>
    </row>
    <row r="3" spans="1:1">
      <c r="A3" s="500" t="s">
        <v>508</v>
      </c>
    </row>
    <row r="5" spans="1:1">
      <c r="A5" s="569" t="s">
        <v>509</v>
      </c>
    </row>
    <row r="6" spans="1:1">
      <c r="A6" s="500" t="s">
        <v>507</v>
      </c>
    </row>
    <row r="7" spans="1:1">
      <c r="A7" s="500" t="s">
        <v>508</v>
      </c>
    </row>
    <row r="8" spans="1:1">
      <c r="A8" s="500" t="s">
        <v>510</v>
      </c>
    </row>
    <row r="10" spans="1:1">
      <c r="A10" s="568" t="s">
        <v>511</v>
      </c>
    </row>
    <row r="11" spans="1:1">
      <c r="A11" s="567">
        <v>6</v>
      </c>
    </row>
    <row r="12" spans="1:1">
      <c r="A12" s="567">
        <v>5.5</v>
      </c>
    </row>
    <row r="13" spans="1:1">
      <c r="A13" s="567">
        <v>5</v>
      </c>
    </row>
    <row r="14" spans="1:1">
      <c r="A14" s="567">
        <v>4.5</v>
      </c>
    </row>
    <row r="15" spans="1:1">
      <c r="A15" s="567">
        <v>4</v>
      </c>
    </row>
    <row r="16" spans="1:1">
      <c r="A16" s="567">
        <v>3.5</v>
      </c>
    </row>
    <row r="17" spans="1:1">
      <c r="A17" s="567">
        <v>3</v>
      </c>
    </row>
    <row r="18" spans="1:1">
      <c r="A18" s="567">
        <v>2.5</v>
      </c>
    </row>
    <row r="19" spans="1:1">
      <c r="A19" s="567">
        <v>2</v>
      </c>
    </row>
    <row r="20" spans="1:1">
      <c r="A20" s="567">
        <v>1.5</v>
      </c>
    </row>
    <row r="21" spans="1:1">
      <c r="A21" s="567">
        <v>1</v>
      </c>
    </row>
    <row r="22" spans="1:1">
      <c r="A22" s="567">
        <v>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Summary-Siemens</vt:lpstr>
      <vt:lpstr>Tech QC Eval-Siemens</vt:lpstr>
      <vt:lpstr>MQSA Requirements</vt:lpstr>
      <vt:lpstr>Sheet1</vt:lpstr>
      <vt:lpstr>HVL Processing</vt:lpstr>
      <vt:lpstr>Tables</vt:lpstr>
      <vt:lpstr>Corrected kV</vt:lpstr>
      <vt:lpstr>dropdowns</vt:lpstr>
      <vt:lpstr>ESE</vt:lpstr>
      <vt:lpstr>FiberLst</vt:lpstr>
      <vt:lpstr>MGD</vt:lpstr>
      <vt:lpstr>NA</vt:lpstr>
      <vt:lpstr>PF</vt:lpstr>
      <vt:lpstr>'MQSA Requirements'!Print_Area</vt:lpstr>
      <vt:lpstr>'QC Test Summary-Siemens'!Print_Area</vt:lpstr>
      <vt:lpstr>Sheet1!Print_Area</vt:lpstr>
      <vt:lpstr>'Tech QC Eval-Siemens'!Print_Area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2017-05-24T18:49:06Z</dcterms:modified>
</cp:coreProperties>
</file>