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amp64\www\hope3k\web\"/>
    </mc:Choice>
  </mc:AlternateContent>
  <xr:revisionPtr revIDLastSave="0" documentId="13_ncr:1_{5E25E549-A0F1-4CBA-A9C9-326EE8051F55}" xr6:coauthVersionLast="46" xr6:coauthVersionMax="46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Sheet1!$B$1:$J$389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5" i="1" l="1"/>
  <c r="I195" i="1" s="1"/>
  <c r="H332" i="1"/>
  <c r="H301" i="1"/>
  <c r="I301" i="1" s="1"/>
  <c r="H172" i="1"/>
  <c r="I172" i="1" s="1"/>
  <c r="H82" i="1"/>
  <c r="I82" i="1" s="1"/>
  <c r="I77" i="1"/>
  <c r="H296" i="1"/>
  <c r="I296" i="1" s="1"/>
  <c r="H167" i="1"/>
  <c r="I167" i="1" s="1"/>
  <c r="H77" i="1"/>
  <c r="I291" i="1"/>
  <c r="H291" i="1"/>
  <c r="H290" i="1"/>
  <c r="I290" i="1" s="1"/>
  <c r="H289" i="1"/>
  <c r="I289" i="1" s="1"/>
  <c r="H253" i="1"/>
  <c r="I253" i="1" s="1"/>
  <c r="H163" i="1"/>
  <c r="I163" i="1" s="1"/>
  <c r="I302" i="1"/>
  <c r="H302" i="1"/>
  <c r="H173" i="1"/>
  <c r="I173" i="1" s="1"/>
  <c r="H81" i="1"/>
  <c r="I81" i="1" s="1"/>
  <c r="H175" i="1"/>
  <c r="I175" i="1" s="1"/>
  <c r="H96" i="1"/>
  <c r="I96" i="1" s="1"/>
  <c r="I298" i="1"/>
  <c r="H298" i="1"/>
  <c r="H169" i="1"/>
  <c r="I169" i="1" s="1"/>
  <c r="H79" i="1"/>
  <c r="I79" i="1" s="1"/>
  <c r="I303" i="1"/>
  <c r="I95" i="1"/>
  <c r="H303" i="1"/>
  <c r="H174" i="1"/>
  <c r="I174" i="1" s="1"/>
  <c r="H95" i="1"/>
  <c r="I300" i="1"/>
  <c r="H300" i="1"/>
  <c r="H171" i="1"/>
  <c r="I171" i="1" s="1"/>
  <c r="H83" i="1"/>
  <c r="I83" i="1" s="1"/>
  <c r="I304" i="1"/>
  <c r="H304" i="1"/>
  <c r="H94" i="1"/>
  <c r="I94" i="1" s="1"/>
  <c r="H176" i="1"/>
  <c r="I176" i="1" s="1"/>
  <c r="I166" i="1"/>
  <c r="H166" i="1"/>
  <c r="H80" i="1"/>
  <c r="I80" i="1" s="1"/>
  <c r="H295" i="1"/>
  <c r="H299" i="1"/>
  <c r="H170" i="1"/>
  <c r="H84" i="1"/>
  <c r="I297" i="1"/>
  <c r="I78" i="1"/>
  <c r="H297" i="1"/>
  <c r="H168" i="1"/>
  <c r="I168" i="1" s="1"/>
  <c r="H78" i="1"/>
  <c r="H260" i="1"/>
  <c r="I260" i="1" s="1"/>
  <c r="I191" i="1"/>
  <c r="H330" i="1"/>
  <c r="I330" i="1" s="1"/>
  <c r="H191" i="1"/>
  <c r="H190" i="1"/>
  <c r="I190" i="1" s="1"/>
  <c r="H151" i="1" l="1"/>
  <c r="H327" i="1"/>
  <c r="I327" i="1" s="1"/>
  <c r="H324" i="1"/>
  <c r="I324" i="1" s="1"/>
  <c r="H262" i="1"/>
  <c r="H28" i="1"/>
  <c r="I345" i="1"/>
  <c r="I209" i="1"/>
  <c r="H256" i="1"/>
  <c r="I256" i="1" s="1"/>
  <c r="H93" i="1"/>
  <c r="I93" i="1" s="1"/>
  <c r="H63" i="1"/>
  <c r="H386" i="1"/>
  <c r="I386" i="1" s="1"/>
  <c r="H384" i="1"/>
  <c r="I384" i="1" s="1"/>
  <c r="H222" i="1"/>
  <c r="I222" i="1" s="1"/>
  <c r="H308" i="1"/>
  <c r="H363" i="1"/>
  <c r="I363" i="1" s="1"/>
  <c r="I377" i="1"/>
  <c r="H377" i="1"/>
  <c r="H362" i="1"/>
  <c r="I362" i="1" s="1"/>
  <c r="H374" i="1"/>
  <c r="I374" i="1" s="1"/>
  <c r="H246" i="1"/>
  <c r="I246" i="1" s="1"/>
  <c r="H378" i="1"/>
  <c r="I378" i="1" s="1"/>
  <c r="H376" i="1"/>
  <c r="I376" i="1" s="1"/>
  <c r="H259" i="1"/>
  <c r="H385" i="1"/>
  <c r="I385" i="1" s="1"/>
  <c r="H383" i="1"/>
  <c r="I383" i="1" s="1"/>
  <c r="H361" i="1"/>
  <c r="I361" i="1" s="1"/>
  <c r="H323" i="1"/>
  <c r="I323" i="1" s="1"/>
  <c r="H263" i="1"/>
  <c r="I263" i="1" s="1"/>
  <c r="H375" i="1"/>
  <c r="I375" i="1" s="1"/>
  <c r="H270" i="1"/>
  <c r="H250" i="1" l="1"/>
  <c r="I46" i="1"/>
  <c r="H307" i="1"/>
  <c r="I307" i="1" s="1"/>
  <c r="H161" i="1"/>
  <c r="I161" i="1" s="1"/>
  <c r="H46" i="1"/>
  <c r="H75" i="1"/>
  <c r="H264" i="1"/>
  <c r="H235" i="1" l="1"/>
  <c r="H326" i="1"/>
  <c r="H325" i="1"/>
  <c r="I37" i="1"/>
  <c r="H269" i="1"/>
  <c r="I269" i="1" s="1"/>
  <c r="H152" i="1"/>
  <c r="I152" i="1" s="1"/>
  <c r="H37" i="1"/>
  <c r="H310" i="1"/>
  <c r="I56" i="1"/>
  <c r="H56" i="1" s="1"/>
  <c r="H224" i="1"/>
  <c r="H354" i="1"/>
  <c r="I354" i="1" s="1"/>
  <c r="H230" i="1"/>
  <c r="I230" i="1" s="1"/>
  <c r="H240" i="1"/>
  <c r="H127" i="1"/>
  <c r="I380" i="1"/>
  <c r="H380" i="1" s="1"/>
  <c r="H261" i="1"/>
  <c r="I261" i="1" s="1"/>
  <c r="H268" i="1"/>
  <c r="H112" i="1"/>
  <c r="H306" i="1"/>
  <c r="I306" i="1" s="1"/>
  <c r="H160" i="1"/>
  <c r="I160" i="1" s="1"/>
  <c r="H55" i="1"/>
  <c r="H329" i="1"/>
  <c r="H265" i="1"/>
  <c r="H335" i="1"/>
  <c r="I335" i="1" s="1"/>
  <c r="H288" i="1"/>
  <c r="I288" i="1" s="1"/>
  <c r="I164" i="1"/>
  <c r="H333" i="1"/>
  <c r="I333" i="1" s="1"/>
  <c r="H164" i="1"/>
  <c r="H101" i="1"/>
  <c r="I101" i="1" s="1"/>
  <c r="H322" i="1"/>
  <c r="I322" i="1" s="1"/>
  <c r="H321" i="1"/>
  <c r="I321" i="1" s="1"/>
  <c r="H285" i="1"/>
  <c r="H258" i="1"/>
  <c r="H309" i="1"/>
  <c r="I309" i="1" s="1"/>
  <c r="H278" i="1"/>
  <c r="H105" i="1"/>
  <c r="I105" i="1" s="1"/>
  <c r="H107" i="1"/>
  <c r="H276" i="1"/>
  <c r="H111" i="1" l="1"/>
  <c r="H331" i="1"/>
  <c r="I228" i="1"/>
  <c r="I91" i="1"/>
  <c r="H228" i="1"/>
  <c r="H91" i="1"/>
  <c r="H26" i="1"/>
  <c r="I26" i="1" s="1"/>
  <c r="H97" i="1"/>
  <c r="I97" i="1" s="1"/>
  <c r="H255" i="1"/>
  <c r="I255" i="1" s="1"/>
  <c r="H254" i="1"/>
  <c r="I254" i="1" s="1"/>
  <c r="H334" i="1" l="1"/>
  <c r="I334" i="1" s="1"/>
  <c r="H165" i="1"/>
  <c r="I165" i="1" s="1"/>
  <c r="H102" i="1"/>
  <c r="I102" i="1" s="1"/>
  <c r="H110" i="1"/>
  <c r="I110" i="1" s="1"/>
  <c r="H257" i="1"/>
  <c r="H381" i="1"/>
  <c r="I381" i="1" s="1"/>
  <c r="H336" i="1" l="1"/>
  <c r="I336" i="1" s="1"/>
  <c r="H286" i="1"/>
  <c r="I286" i="1"/>
  <c r="H88" i="1"/>
  <c r="I88" i="1" s="1"/>
  <c r="H62" i="1"/>
  <c r="I62" i="1" s="1"/>
  <c r="H205" i="1"/>
  <c r="H236" i="1" l="1"/>
  <c r="I236" i="1" s="1"/>
  <c r="H281" i="1"/>
  <c r="H87" i="1"/>
  <c r="I87" i="1" s="1"/>
  <c r="H277" i="1"/>
  <c r="I277" i="1" s="1"/>
  <c r="H279" i="1"/>
  <c r="H274" i="1"/>
  <c r="I274" i="1" s="1"/>
  <c r="H305" i="1"/>
  <c r="I305" i="1" s="1"/>
  <c r="H145" i="1"/>
  <c r="I145" i="1" s="1"/>
  <c r="H148" i="1"/>
  <c r="I148" i="1" s="1"/>
  <c r="H143" i="1"/>
  <c r="I143" i="1" s="1"/>
  <c r="H69" i="1"/>
  <c r="I69" i="1" s="1"/>
  <c r="H43" i="1"/>
  <c r="I43" i="1" s="1"/>
  <c r="H35" i="1"/>
  <c r="I35" i="1" s="1"/>
  <c r="H42" i="1"/>
  <c r="I42" i="1" s="1"/>
  <c r="H31" i="1"/>
  <c r="I31" i="1" s="1"/>
</calcChain>
</file>

<file path=xl/sharedStrings.xml><?xml version="1.0" encoding="utf-8"?>
<sst xmlns="http://schemas.openxmlformats.org/spreadsheetml/2006/main" count="1839" uniqueCount="459">
  <si>
    <t>Réference</t>
  </si>
  <si>
    <t>Fournisseur</t>
  </si>
  <si>
    <t>consultant</t>
  </si>
  <si>
    <t>date</t>
  </si>
  <si>
    <t>Mois                                             -- filtrer ----1/202110/202011/202012/20202/20213/20214/2021</t>
  </si>
  <si>
    <t>nb jours</t>
  </si>
  <si>
    <t>Achat HT</t>
  </si>
  <si>
    <t>Achat TTC</t>
  </si>
  <si>
    <t>Etat                                             -- filtrer --Payénon payé</t>
  </si>
  <si>
    <t>020A12265</t>
  </si>
  <si>
    <t>AMEXA</t>
  </si>
  <si>
    <t>ASSA YASSINE</t>
  </si>
  <si>
    <t>2021-02-09</t>
  </si>
  <si>
    <t>Payé</t>
  </si>
  <si>
    <t>ITTACT</t>
  </si>
  <si>
    <t>benziane mohamed</t>
  </si>
  <si>
    <t>non payé</t>
  </si>
  <si>
    <t>020202288</t>
  </si>
  <si>
    <t>KALAM</t>
  </si>
  <si>
    <t>ASMAA DANOUN</t>
  </si>
  <si>
    <t>2021-02-10</t>
  </si>
  <si>
    <t>020212329</t>
  </si>
  <si>
    <t>MOHAMED DAHMANI</t>
  </si>
  <si>
    <t>F-20-12-012</t>
  </si>
  <si>
    <t>--</t>
  </si>
  <si>
    <t>ELMECHRAFI  CHAIMAA</t>
  </si>
  <si>
    <t>F-20-12-013</t>
  </si>
  <si>
    <t>IDABDESLEM YOUSSEF</t>
  </si>
  <si>
    <t>020A12268</t>
  </si>
  <si>
    <t>Yassine benmoussa</t>
  </si>
  <si>
    <t>021A01287</t>
  </si>
  <si>
    <t>CHAKROUN HICHAM</t>
  </si>
  <si>
    <t>021A01278</t>
  </si>
  <si>
    <t>021A01276</t>
  </si>
  <si>
    <t>F-21-01-001</t>
  </si>
  <si>
    <t>COOLINFO</t>
  </si>
  <si>
    <t>HAMZA BOUDRIKA</t>
  </si>
  <si>
    <t>F-21-01-002</t>
  </si>
  <si>
    <t>Youssef Amzil</t>
  </si>
  <si>
    <t>F-21-01-003</t>
  </si>
  <si>
    <t>Mariama LAKTAOUI</t>
  </si>
  <si>
    <t>F-21-01-004</t>
  </si>
  <si>
    <t>ELABID SAID</t>
  </si>
  <si>
    <t>F-21-01-005</t>
  </si>
  <si>
    <t>MAJAJ IMANE</t>
  </si>
  <si>
    <t>F-21-01-006</t>
  </si>
  <si>
    <t>LOUARDI ASMAE</t>
  </si>
  <si>
    <t>F-21-01-007</t>
  </si>
  <si>
    <t>Mohamed moudian</t>
  </si>
  <si>
    <t>021A01273</t>
  </si>
  <si>
    <t>BACHANE IMANE</t>
  </si>
  <si>
    <t>AMINE ALLAL</t>
  </si>
  <si>
    <t>C2020_12324</t>
  </si>
  <si>
    <t>IMANE EZZOUHRI</t>
  </si>
  <si>
    <t>F-21-01-008</t>
  </si>
  <si>
    <t>Meriem Amellouk</t>
  </si>
  <si>
    <t>F-21-01-009</t>
  </si>
  <si>
    <t>IKRAM EL OUAGHLIDI</t>
  </si>
  <si>
    <t>F-21-01-010</t>
  </si>
  <si>
    <t>Soukaina Hakmi</t>
  </si>
  <si>
    <t>FARES ETUDES</t>
  </si>
  <si>
    <t>SAAD EL ALAMI TOUHAMI</t>
  </si>
  <si>
    <t>BIHMIDEN ELHOUSSEIN</t>
  </si>
  <si>
    <t>C2021_01300</t>
  </si>
  <si>
    <t>BOUAMER MOHAMED</t>
  </si>
  <si>
    <t>2021-02-11</t>
  </si>
  <si>
    <t>021201286</t>
  </si>
  <si>
    <t>NAIM ELHASSEN</t>
  </si>
  <si>
    <t>021A01303</t>
  </si>
  <si>
    <t>FAIZI Fatima</t>
  </si>
  <si>
    <t>KARIM ELATRACH</t>
  </si>
  <si>
    <t>3DS</t>
  </si>
  <si>
    <t>FATIMA NADIRI</t>
  </si>
  <si>
    <t>021A01300</t>
  </si>
  <si>
    <t>YOUSSEF IDMANSOUR</t>
  </si>
  <si>
    <t>021201308</t>
  </si>
  <si>
    <t>Abdelhamid El Baraka</t>
  </si>
  <si>
    <t>NABIL MSAHEL</t>
  </si>
  <si>
    <t>HACHIM IDRISSI YASSINE</t>
  </si>
  <si>
    <t>Mohamed BOUTESAINE</t>
  </si>
  <si>
    <t>AYOUB MOURID</t>
  </si>
  <si>
    <t>C2021_01304</t>
  </si>
  <si>
    <t>Mohamed salhi</t>
  </si>
  <si>
    <t>SKYLARK SERVICES</t>
  </si>
  <si>
    <t>ELHALOUI MOHAMMED</t>
  </si>
  <si>
    <t>Said BENNIS</t>
  </si>
  <si>
    <t>021A01305</t>
  </si>
  <si>
    <t>Khalid HACHIM</t>
  </si>
  <si>
    <t>ADIL ECH CHABI</t>
  </si>
  <si>
    <t>BADRI Youness</t>
  </si>
  <si>
    <t>C2021_01298</t>
  </si>
  <si>
    <t>021A01299</t>
  </si>
  <si>
    <t>OTHMANE ADNOUN</t>
  </si>
  <si>
    <t>021A01304</t>
  </si>
  <si>
    <t>021A01285</t>
  </si>
  <si>
    <t>021A01297</t>
  </si>
  <si>
    <t>RIFAOUI SOUFIANE</t>
  </si>
  <si>
    <t>A&amp;Y SOLUTION</t>
  </si>
  <si>
    <t>NAYEF JGOUNNI</t>
  </si>
  <si>
    <t>2021-02-12</t>
  </si>
  <si>
    <t>Premium Professional Services</t>
  </si>
  <si>
    <t>QABIL BOUCHACHIA</t>
  </si>
  <si>
    <t>IT GERANCE</t>
  </si>
  <si>
    <t>Youssef ALAOUI TALIBI</t>
  </si>
  <si>
    <t>C2020_12287</t>
  </si>
  <si>
    <t>020212268</t>
  </si>
  <si>
    <t>F-20-12-016</t>
  </si>
  <si>
    <t>F-20-12-017</t>
  </si>
  <si>
    <t>F-20-12-018</t>
  </si>
  <si>
    <t>020A12251</t>
  </si>
  <si>
    <t>ONE PM</t>
  </si>
  <si>
    <t>SOUFIANE GLIOUINE</t>
  </si>
  <si>
    <t>2021-02-16</t>
  </si>
  <si>
    <t>Mohammed ERRAMI</t>
  </si>
  <si>
    <t>2021-02-18</t>
  </si>
  <si>
    <t>KHADIJA EL JIHAD</t>
  </si>
  <si>
    <t>LMAHFOUD EL HOUDAIGUI</t>
  </si>
  <si>
    <t>2021-02-22</t>
  </si>
  <si>
    <t>021A01290</t>
  </si>
  <si>
    <t>ABDESSAMAD HALLAL</t>
  </si>
  <si>
    <t>YAHYA NAHLI</t>
  </si>
  <si>
    <t>2021-02-23</t>
  </si>
  <si>
    <t>Z.S.DATA</t>
  </si>
  <si>
    <t>YOUNES ZOUBIRI</t>
  </si>
  <si>
    <t>ABDELAZIZ TAOUILI</t>
  </si>
  <si>
    <t>khalis sophia</t>
  </si>
  <si>
    <t>021A01307</t>
  </si>
  <si>
    <t>Oumaima Khachla</t>
  </si>
  <si>
    <t>021201295</t>
  </si>
  <si>
    <t>YASSINE KHLAJI</t>
  </si>
  <si>
    <t>LOUBNA BOUAOUDA</t>
  </si>
  <si>
    <t>BOUZAIANE Mohamed jihad</t>
  </si>
  <si>
    <t>Naoufal elmorabit</t>
  </si>
  <si>
    <t>F-21-01-053</t>
  </si>
  <si>
    <t>ADREBAZ MOHAMED</t>
  </si>
  <si>
    <t>mohamed amine ait ahmed</t>
  </si>
  <si>
    <t>JOUNDI TARIK</t>
  </si>
  <si>
    <t>MOHAMED RAMADAN HANAFI</t>
  </si>
  <si>
    <t>ZAKARIA DARRAG</t>
  </si>
  <si>
    <t>lamsaoueb soufiane</t>
  </si>
  <si>
    <t>F-21-01-059</t>
  </si>
  <si>
    <t>IMRAN EL KARFI</t>
  </si>
  <si>
    <t>OMNIUM CONSULTING</t>
  </si>
  <si>
    <t>RHIZLANE BACHAR</t>
  </si>
  <si>
    <t>Gassim AMINE</t>
  </si>
  <si>
    <t>2021-02-24</t>
  </si>
  <si>
    <t>020A12253</t>
  </si>
  <si>
    <t>FOUAD BELAHCEN</t>
  </si>
  <si>
    <t>021A01294</t>
  </si>
  <si>
    <t>2021-02-26</t>
  </si>
  <si>
    <t>2021-03-01</t>
  </si>
  <si>
    <t>KARIM MISSOUN</t>
  </si>
  <si>
    <t>LOUKMANE haj salem</t>
  </si>
  <si>
    <t>MELLOUKI BDELBASSET</t>
  </si>
  <si>
    <t>2021-03-04</t>
  </si>
  <si>
    <t>DIGILOG SARL</t>
  </si>
  <si>
    <t>021A02278</t>
  </si>
  <si>
    <t>C2021_01297</t>
  </si>
  <si>
    <t>AMINE JAZOULI</t>
  </si>
  <si>
    <t>2021-03-05</t>
  </si>
  <si>
    <t>2021-03-08</t>
  </si>
  <si>
    <t>HICHAM SEMMOUNI</t>
  </si>
  <si>
    <t>SAMIR NAHRI</t>
  </si>
  <si>
    <t>Hafid Hicham</t>
  </si>
  <si>
    <t>Issam zro</t>
  </si>
  <si>
    <t>MONCEF LGHMICH</t>
  </si>
  <si>
    <t>020A12280</t>
  </si>
  <si>
    <t>ADIL HAIDA</t>
  </si>
  <si>
    <t>ERRAF ISSAM</t>
  </si>
  <si>
    <t>C2020_12329</t>
  </si>
  <si>
    <t>MOHAMED ABDELLAOUI</t>
  </si>
  <si>
    <t>C2020_12327</t>
  </si>
  <si>
    <t>Yahia Lafrindi</t>
  </si>
  <si>
    <t>C2020_12328</t>
  </si>
  <si>
    <t>GHANJAOUI MOHAMED HICHAM</t>
  </si>
  <si>
    <t>C2020_12293</t>
  </si>
  <si>
    <t>SAAD MOUSSAID</t>
  </si>
  <si>
    <t>ABDESSLAM NAYA</t>
  </si>
  <si>
    <t>020A12289</t>
  </si>
  <si>
    <t>YASSINE ELKHATTABI</t>
  </si>
  <si>
    <t>C2020_01279</t>
  </si>
  <si>
    <t>Adrrab elmahfoud</t>
  </si>
  <si>
    <t>020A12284</t>
  </si>
  <si>
    <t>SAMIR MAKDOUD</t>
  </si>
  <si>
    <t>SOUFIANE ELALAMI</t>
  </si>
  <si>
    <t>AMINE LAANAIA</t>
  </si>
  <si>
    <t>SAID ASSAD</t>
  </si>
  <si>
    <t>MERIEM ELRHIATI</t>
  </si>
  <si>
    <t>C2020_12295</t>
  </si>
  <si>
    <t>JAOUAD ELMESSARI</t>
  </si>
  <si>
    <t>2021-03-10</t>
  </si>
  <si>
    <t>C2020_12291</t>
  </si>
  <si>
    <t>MOURAD BENHAMMOU</t>
  </si>
  <si>
    <t>020A12282</t>
  </si>
  <si>
    <t>ABDELLAH PRATIC</t>
  </si>
  <si>
    <t>020A12288</t>
  </si>
  <si>
    <t>FADWA ELRHARBAOUI</t>
  </si>
  <si>
    <t>Hoda ADERBAZ</t>
  </si>
  <si>
    <t>Gabbouri Redouane</t>
  </si>
  <si>
    <t>020212294</t>
  </si>
  <si>
    <t>Kamal Youness</t>
  </si>
  <si>
    <t>020212295</t>
  </si>
  <si>
    <t>Hamza laqrichi</t>
  </si>
  <si>
    <t>Amine Hajjaji</t>
  </si>
  <si>
    <t>Houssam Fakhri</t>
  </si>
  <si>
    <t>Abdellah Benadou</t>
  </si>
  <si>
    <t>020212283</t>
  </si>
  <si>
    <t>Ikli Lahcen</t>
  </si>
  <si>
    <t>020212282</t>
  </si>
  <si>
    <t>Karim ELIL</t>
  </si>
  <si>
    <t>Soufiane Terrabi</t>
  </si>
  <si>
    <t>2021-03-11</t>
  </si>
  <si>
    <t>021A02272</t>
  </si>
  <si>
    <t>Imane KARBICH</t>
  </si>
  <si>
    <t>021A02273</t>
  </si>
  <si>
    <t>021202279</t>
  </si>
  <si>
    <t>021201307</t>
  </si>
  <si>
    <t>RACHID AMRI</t>
  </si>
  <si>
    <t>ABDELWAHED HOUBOUBY</t>
  </si>
  <si>
    <t>021A02271</t>
  </si>
  <si>
    <t>2021-03-12</t>
  </si>
  <si>
    <t>REDA GHAZZALI</t>
  </si>
  <si>
    <t>2021-03-15</t>
  </si>
  <si>
    <t>F-21-02-037</t>
  </si>
  <si>
    <t>F-21-02-039</t>
  </si>
  <si>
    <t>021201293</t>
  </si>
  <si>
    <t>021A02263</t>
  </si>
  <si>
    <t>C2020_01305</t>
  </si>
  <si>
    <t>F-21-01-075</t>
  </si>
  <si>
    <t>F-21-01-076</t>
  </si>
  <si>
    <t>F-21-01-077</t>
  </si>
  <si>
    <t>021A02262</t>
  </si>
  <si>
    <t>2021-03-16</t>
  </si>
  <si>
    <t>021A02275</t>
  </si>
  <si>
    <t>BOULAMARED Mohammed Amine</t>
  </si>
  <si>
    <t>2021-03-17</t>
  </si>
  <si>
    <t>EL HASNAOUI Mustapha</t>
  </si>
  <si>
    <t>ZOUBAIR RHAMOUCH</t>
  </si>
  <si>
    <t>021202267</t>
  </si>
  <si>
    <t>C2021_02261</t>
  </si>
  <si>
    <t>REZA perksaini</t>
  </si>
  <si>
    <t>2021-03-22</t>
  </si>
  <si>
    <t>Hosni Zakaria</t>
  </si>
  <si>
    <t>Mohamed ELOTMANI</t>
  </si>
  <si>
    <t>Loubna Gouaidia</t>
  </si>
  <si>
    <t>KARID ABDELALI</t>
  </si>
  <si>
    <t>C2020_12280</t>
  </si>
  <si>
    <t>Eddamyr Kamal</t>
  </si>
  <si>
    <t>YASSIR RYAD</t>
  </si>
  <si>
    <t>Soukaina Ennajmi</t>
  </si>
  <si>
    <t>Chemmaoui Redouane</t>
  </si>
  <si>
    <t>2021-03-23</t>
  </si>
  <si>
    <t>021A01301</t>
  </si>
  <si>
    <t>021A01291</t>
  </si>
  <si>
    <t>021A01309</t>
  </si>
  <si>
    <t>C2021_01308</t>
  </si>
  <si>
    <t>C2021_01301</t>
  </si>
  <si>
    <t>2021-03-24</t>
  </si>
  <si>
    <t>2021-03-25</t>
  </si>
  <si>
    <t>C2021_02262</t>
  </si>
  <si>
    <t>2021-03-29</t>
  </si>
  <si>
    <t>021A02289</t>
  </si>
  <si>
    <t>C2021_02265</t>
  </si>
  <si>
    <t>F-21-02-065</t>
  </si>
  <si>
    <t>F-21-02-066</t>
  </si>
  <si>
    <t>F-21-02-067</t>
  </si>
  <si>
    <t>2021-04-01</t>
  </si>
  <si>
    <t>021A01279</t>
  </si>
  <si>
    <t>2021-04-02</t>
  </si>
  <si>
    <t>2021-04-06</t>
  </si>
  <si>
    <t>F-2021-003</t>
  </si>
  <si>
    <t>C2021-02265</t>
  </si>
  <si>
    <t>C2021_01290</t>
  </si>
  <si>
    <t>C2021_01306</t>
  </si>
  <si>
    <t>021A01298</t>
  </si>
  <si>
    <t>021A01293</t>
  </si>
  <si>
    <t>021201294</t>
  </si>
  <si>
    <t>021201292</t>
  </si>
  <si>
    <t>021201305</t>
  </si>
  <si>
    <t>021201306</t>
  </si>
  <si>
    <t>021201297</t>
  </si>
  <si>
    <t>021201304</t>
  </si>
  <si>
    <t>C2021_01303</t>
  </si>
  <si>
    <t>2021-04-07</t>
  </si>
  <si>
    <t>2021-04-08</t>
  </si>
  <si>
    <t>ABSSI MUSTAPHA</t>
  </si>
  <si>
    <t>C2021_02260</t>
  </si>
  <si>
    <t>Mohamed Dinouri</t>
  </si>
  <si>
    <t>YOUSSEF BAGUI</t>
  </si>
  <si>
    <t>2021-04-09</t>
  </si>
  <si>
    <t>MERIEM MOUNJEDDINE</t>
  </si>
  <si>
    <t>F-21-03-039</t>
  </si>
  <si>
    <t>F-21-03-041</t>
  </si>
  <si>
    <t>2021-04-12</t>
  </si>
  <si>
    <t>2021-04-13</t>
  </si>
  <si>
    <t>2021-04-21</t>
  </si>
  <si>
    <t>F-21-03-052</t>
  </si>
  <si>
    <t>F-21-03-053</t>
  </si>
  <si>
    <t>F-21-03-054</t>
  </si>
  <si>
    <t>F-21-03-055</t>
  </si>
  <si>
    <t>RAJAE FARAH</t>
  </si>
  <si>
    <t>2021-04-22</t>
  </si>
  <si>
    <t>021201290</t>
  </si>
  <si>
    <t>021201287</t>
  </si>
  <si>
    <t>REDA CHERIF ZAOUI</t>
  </si>
  <si>
    <t>Soufiane EL BAZ</t>
  </si>
  <si>
    <t>2021-04-27</t>
  </si>
  <si>
    <t>C2021_01293</t>
  </si>
  <si>
    <t>2021-05-01</t>
  </si>
  <si>
    <t>2021-05-03</t>
  </si>
  <si>
    <t>C2021_01291</t>
  </si>
  <si>
    <t>021A01302</t>
  </si>
  <si>
    <t>Youssef  OUDANI</t>
  </si>
  <si>
    <t>021A02276</t>
  </si>
  <si>
    <t>C2021_02269</t>
  </si>
  <si>
    <t>C2021_02278</t>
  </si>
  <si>
    <t>C2021_02263</t>
  </si>
  <si>
    <t>021A02274</t>
  </si>
  <si>
    <t>021A01296</t>
  </si>
  <si>
    <t>021A02277</t>
  </si>
  <si>
    <t>C2021_02268</t>
  </si>
  <si>
    <t>C2021_02264</t>
  </si>
  <si>
    <t>021201302</t>
  </si>
  <si>
    <t>021201303</t>
  </si>
  <si>
    <t>021202272</t>
  </si>
  <si>
    <t>021202277</t>
  </si>
  <si>
    <t>F-21-03-068</t>
  </si>
  <si>
    <t>ST2I CONSULTING</t>
  </si>
  <si>
    <t>F-21-03-069</t>
  </si>
  <si>
    <t>021A01308</t>
  </si>
  <si>
    <t>2021-8</t>
  </si>
  <si>
    <t>2021-4</t>
  </si>
  <si>
    <t>2021-1</t>
  </si>
  <si>
    <t>2021-3</t>
  </si>
  <si>
    <t>2021-5</t>
  </si>
  <si>
    <t>2021-6</t>
  </si>
  <si>
    <t>2021-7</t>
  </si>
  <si>
    <t>2021-9</t>
  </si>
  <si>
    <t>supp</t>
  </si>
  <si>
    <t>2021-16</t>
  </si>
  <si>
    <t>2021-18</t>
  </si>
  <si>
    <t>2021-10</t>
  </si>
  <si>
    <t>2021-11</t>
  </si>
  <si>
    <t>2021-12</t>
  </si>
  <si>
    <t>2021-13</t>
  </si>
  <si>
    <t>2021-14</t>
  </si>
  <si>
    <t>2021-15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</si>
  <si>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</si>
  <si>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</si>
  <si>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</si>
  <si>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</si>
  <si>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</si>
  <si>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</si>
  <si>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</si>
  <si>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</si>
  <si>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2021/02</t>
  </si>
  <si>
    <t>2021-03</t>
  </si>
  <si>
    <t>2021-01</t>
  </si>
  <si>
    <t>F-2021-078</t>
  </si>
  <si>
    <t>F-2021-058</t>
  </si>
  <si>
    <t>F-2021-059</t>
  </si>
  <si>
    <t>0000809022021</t>
  </si>
  <si>
    <t>0001031032021</t>
  </si>
  <si>
    <t>0000928022021</t>
  </si>
  <si>
    <t>20FE122807</t>
  </si>
  <si>
    <t>F-2021-004</t>
  </si>
  <si>
    <t>F-2021-005</t>
  </si>
  <si>
    <t>compagne service informatique</t>
  </si>
  <si>
    <t>TEKCIA</t>
  </si>
  <si>
    <t>20210129001</t>
  </si>
  <si>
    <t>F2021057</t>
  </si>
  <si>
    <t>F2021126</t>
  </si>
  <si>
    <t>F2021026</t>
  </si>
  <si>
    <t>ITELCOSYS</t>
  </si>
  <si>
    <t>021A02261</t>
  </si>
  <si>
    <t>020A12263</t>
  </si>
  <si>
    <t>IT-2101-0029</t>
  </si>
  <si>
    <t>IT-2102-0012</t>
  </si>
  <si>
    <t>ITEL CONSULTING</t>
  </si>
  <si>
    <t>021A02288</t>
  </si>
  <si>
    <t>020A12281</t>
  </si>
  <si>
    <t>021A02266</t>
  </si>
  <si>
    <t>020A12298</t>
  </si>
  <si>
    <t>020A12267</t>
  </si>
  <si>
    <t>021A02279</t>
  </si>
  <si>
    <t>020A12294</t>
  </si>
  <si>
    <t>C2020_12283</t>
  </si>
  <si>
    <t>C2020_01302</t>
  </si>
  <si>
    <t>C2020_12292</t>
  </si>
  <si>
    <t>C2020_12297</t>
  </si>
  <si>
    <t>C2020_12298</t>
  </si>
  <si>
    <t>C2020_12326</t>
  </si>
  <si>
    <t>FE/2101290</t>
  </si>
  <si>
    <t>20FE121705</t>
  </si>
  <si>
    <t>20FE121007</t>
  </si>
  <si>
    <t>FE/2101296</t>
  </si>
  <si>
    <t>20FE122209</t>
  </si>
  <si>
    <t>012921*8//FE</t>
  </si>
  <si>
    <t>FE/2102265</t>
  </si>
  <si>
    <t>20FE122408</t>
  </si>
  <si>
    <t>012921*4//FE</t>
  </si>
  <si>
    <t>FE/2102267</t>
  </si>
  <si>
    <t>20FE121608</t>
  </si>
  <si>
    <t>20FE121108</t>
  </si>
  <si>
    <t>012921*6//FE</t>
  </si>
  <si>
    <t>FE/21022610</t>
  </si>
  <si>
    <t>012921*5//FE</t>
  </si>
  <si>
    <t>FE/2102264</t>
  </si>
  <si>
    <t>012921*2//FE</t>
  </si>
  <si>
    <t>FE/21022614</t>
  </si>
  <si>
    <t>20FE121808</t>
  </si>
  <si>
    <t>012921*3//FE</t>
  </si>
  <si>
    <t>FE/2102269</t>
  </si>
  <si>
    <t>012921*1//FE</t>
  </si>
  <si>
    <t>FE/2102268</t>
  </si>
  <si>
    <t>20FE122505</t>
  </si>
  <si>
    <t>20FE121507</t>
  </si>
  <si>
    <t>20FE122108</t>
  </si>
  <si>
    <t>FE/2101295</t>
  </si>
  <si>
    <t>FE/2102261</t>
  </si>
  <si>
    <t>20FE122308</t>
  </si>
  <si>
    <t>012921*11//FE</t>
  </si>
  <si>
    <t>FE/2102266</t>
  </si>
  <si>
    <t>012921*7//FE</t>
  </si>
  <si>
    <t>FE/21022611</t>
  </si>
  <si>
    <t>20FE120405</t>
  </si>
  <si>
    <t>012921*9//FE</t>
  </si>
  <si>
    <t>FE/21022612</t>
  </si>
  <si>
    <t>012921*10//FE</t>
  </si>
  <si>
    <t>020212284</t>
  </si>
  <si>
    <t>021201298</t>
  </si>
  <si>
    <t>020212296</t>
  </si>
  <si>
    <t>021201296</t>
  </si>
  <si>
    <t>021202264</t>
  </si>
  <si>
    <t>020212297</t>
  </si>
  <si>
    <t>020212280</t>
  </si>
  <si>
    <t>020212298</t>
  </si>
  <si>
    <t>IT-2101-0025</t>
  </si>
  <si>
    <t>IT-20-12-0010</t>
  </si>
  <si>
    <t>IT-2103-0009</t>
  </si>
  <si>
    <t>IT-2102-0013</t>
  </si>
  <si>
    <t>IT-2101-0030</t>
  </si>
  <si>
    <t>IT-2103-0010</t>
  </si>
  <si>
    <t>IT-2102-0014</t>
  </si>
  <si>
    <t>IT-2101-0027</t>
  </si>
  <si>
    <t>IT-2101-0024</t>
  </si>
  <si>
    <t>IT-2102-0015</t>
  </si>
  <si>
    <t>IT-2101-0031</t>
  </si>
  <si>
    <t>IT-2102-0016</t>
  </si>
  <si>
    <t>IT-2103-0011</t>
  </si>
  <si>
    <t>IT-2101-0022</t>
  </si>
  <si>
    <t>IT-2101-0023</t>
  </si>
  <si>
    <t>IT-2101-0026</t>
  </si>
  <si>
    <t>IT-20-12-0008</t>
  </si>
  <si>
    <t>IT-2102-0017</t>
  </si>
  <si>
    <t>IT-2102-0018</t>
  </si>
  <si>
    <t>FE/2101294</t>
  </si>
  <si>
    <t>FE/2102260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</si>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</sst>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8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49" fontId="0" fillId="2" borderId="1" xfId="0" applyNumberFormat="1" applyFill="1" applyBorder="1" applyAlignment="1"/>
    <xf numFmtId="0" fontId="2" fillId="0" borderId="0" xfId="0" applyFont="1" applyFill="1" applyBorder="1"/>
    <xf numFmtId="0" fontId="0" fillId="3" borderId="0" xfId="0" applyFont="1" applyFill="1" applyBorder="1"/>
    <xf numFmtId="1" fontId="0" fillId="3" borderId="0" xfId="0" applyNumberFormat="1" applyFont="1" applyFill="1" applyBorder="1"/>
    <xf numFmtId="0" fontId="0" fillId="2" borderId="1" xfId="0" applyFill="1" applyBorder="1" applyAlignment="1">
      <alignment horizontal="left" vertical="center"/>
    </xf>
    <xf numFmtId="0" fontId="2" fillId="0" borderId="1" xfId="0" applyFont="1" applyFill="1" applyBorder="1"/>
    <xf numFmtId="0" fontId="0" fillId="2" borderId="0" xfId="0" applyFont="1" applyFill="1" applyBorder="1"/>
    <xf numFmtId="2" fontId="0" fillId="2" borderId="1" xfId="1" applyNumberFormat="1" applyFont="1" applyFill="1" applyBorder="1" applyAlignment="1">
      <alignment horizontal="center"/>
    </xf>
    <xf numFmtId="2" fontId="0" fillId="0" borderId="0" xfId="1" applyNumberFormat="1" applyFont="1" applyFill="1" applyBorder="1"/>
    <xf numFmtId="1" fontId="0" fillId="2" borderId="0" xfId="0" applyNumberFormat="1" applyFont="1" applyFill="1" applyBorder="1"/>
    <xf numFmtId="2" fontId="0" fillId="2" borderId="0" xfId="0" applyNumberFormat="1" applyFont="1" applyFill="1" applyBorder="1"/>
    <xf numFmtId="0" fontId="2" fillId="2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2" borderId="1" xfId="0" applyFont="1" applyFill="1" applyBorder="1"/>
    <xf numFmtId="0" fontId="0" fillId="0" borderId="1" xfId="0" applyBorder="1" applyAlignment="1">
      <alignment horizontal="left"/>
    </xf>
    <xf numFmtId="0" fontId="0" fillId="4" borderId="0" xfId="0" applyFont="1" applyFill="1" applyBorder="1"/>
    <xf numFmtId="1" fontId="0" fillId="4" borderId="0" xfId="0" applyNumberFormat="1" applyFont="1" applyFill="1" applyBorder="1"/>
    <xf numFmtId="0" fontId="2" fillId="4" borderId="0" xfId="0" applyFont="1" applyFill="1" applyBorder="1"/>
    <xf numFmtId="0" fontId="0" fillId="2" borderId="1" xfId="0" applyFill="1" applyBorder="1"/>
    <xf numFmtId="0" fontId="3" fillId="0" borderId="0" xfId="0" applyFont="1" applyFill="1" applyBorder="1"/>
    <xf numFmtId="2" fontId="4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/>
    <xf numFmtId="2" fontId="0" fillId="4" borderId="0" xfId="0" applyNumberFormat="1" applyFont="1" applyFill="1" applyBorder="1"/>
    <xf numFmtId="49" fontId="0" fillId="2" borderId="2" xfId="0" applyNumberFormat="1" applyFill="1" applyBorder="1" applyAlignment="1"/>
    <xf numFmtId="0" fontId="0" fillId="2" borderId="0" xfId="0" applyFill="1" applyBorder="1" applyAlignment="1">
      <alignment horizontal="left"/>
    </xf>
    <xf numFmtId="2" fontId="2" fillId="0" borderId="0" xfId="0" applyNumberFormat="1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/>
    <xf numFmtId="49" fontId="2" fillId="0" borderId="0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0" fontId="0" fillId="5" borderId="1" xfId="0" applyFill="1" applyBorder="1"/>
  </cellXfs>
  <cellStyles count="2">
    <cellStyle name="Milliers" xfId="1" builtinId="3"/>
    <cellStyle name="Normal" xfId="0" builtinId="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1"/>
  <sheetViews>
    <sheetView tabSelected="1" topLeftCell="D1" workbookViewId="0">
      <selection activeCell="J6" sqref="J6"/>
    </sheetView>
  </sheetViews>
  <sheetFormatPr baseColWidth="10" defaultRowHeight="15"/>
  <cols>
    <col min="2" max="2" width="14.28515625" customWidth="1"/>
    <col min="3" max="3" width="37.7109375" customWidth="1"/>
    <col min="4" max="4" width="32.42578125" customWidth="1"/>
    <col min="5" max="5" width="13" customWidth="1"/>
    <col min="6" max="6" width="52" customWidth="1"/>
    <col min="7" max="7" width="10.42578125" customWidth="1"/>
    <col min="8" max="9" width="11.7109375" customWidth="1"/>
    <col min="10" max="10" width="52" customWidth="1"/>
    <col min="11" max="11" width="6" customWidth="1"/>
  </cols>
  <sheetData>
    <row r="1" spans="1:11">
      <c r="A1" t="s">
        <v>458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>
      <c r="A2">
        <v>1</v>
      </c>
      <c r="B2" t="s">
        <v>9</v>
      </c>
      <c r="C2" t="s">
        <v>10</v>
      </c>
      <c r="D2" t="s">
        <v>11</v>
      </c>
      <c r="E2" t="s">
        <v>12</v>
      </c>
      <c r="F2">
        <v>12</v>
      </c>
      <c r="G2" s="2">
        <v>23</v>
      </c>
      <c r="H2" s="2">
        <v>81420</v>
      </c>
      <c r="I2" s="2">
        <v>97704</v>
      </c>
      <c r="J2" t="s">
        <v>13</v>
      </c>
    </row>
    <row r="3" spans="1:11">
      <c r="A3">
        <v>2</v>
      </c>
      <c r="B3" s="24" t="s">
        <v>438</v>
      </c>
      <c r="C3" t="s">
        <v>14</v>
      </c>
      <c r="D3" t="s">
        <v>15</v>
      </c>
      <c r="E3" t="s">
        <v>12</v>
      </c>
      <c r="F3">
        <v>12</v>
      </c>
      <c r="G3" s="2">
        <v>23</v>
      </c>
      <c r="H3" s="2">
        <v>85100</v>
      </c>
      <c r="I3" s="2">
        <v>102120</v>
      </c>
      <c r="J3" s="5" t="s">
        <v>13</v>
      </c>
    </row>
    <row r="4" spans="1:11">
      <c r="A4">
        <v>10</v>
      </c>
      <c r="B4" t="s">
        <v>17</v>
      </c>
      <c r="C4" t="s">
        <v>18</v>
      </c>
      <c r="D4" t="s">
        <v>19</v>
      </c>
      <c r="E4" t="s">
        <v>20</v>
      </c>
      <c r="F4">
        <v>12</v>
      </c>
      <c r="G4" s="2">
        <v>23</v>
      </c>
      <c r="H4" s="2">
        <v>32430</v>
      </c>
      <c r="I4" s="2">
        <v>38916</v>
      </c>
      <c r="J4" t="s">
        <v>13</v>
      </c>
    </row>
    <row r="5" spans="1:11">
      <c r="A5">
        <v>11</v>
      </c>
      <c r="B5" t="s">
        <v>21</v>
      </c>
      <c r="C5" t="s">
        <v>18</v>
      </c>
      <c r="D5" t="s">
        <v>22</v>
      </c>
      <c r="E5" t="s">
        <v>20</v>
      </c>
      <c r="F5">
        <v>12</v>
      </c>
      <c r="G5" s="2">
        <v>23</v>
      </c>
      <c r="H5" s="2">
        <v>32430</v>
      </c>
      <c r="I5" s="2">
        <v>38916</v>
      </c>
      <c r="J5" t="s">
        <v>13</v>
      </c>
    </row>
    <row r="6" spans="1:11">
      <c r="A6">
        <v>12</v>
      </c>
      <c r="B6" t="s">
        <v>23</v>
      </c>
      <c r="C6" t="s">
        <v>24</v>
      </c>
      <c r="D6" t="s">
        <v>25</v>
      </c>
      <c r="E6" t="s">
        <v>20</v>
      </c>
      <c r="F6">
        <v>12</v>
      </c>
      <c r="G6" t="s">
        <v>24</v>
      </c>
      <c r="H6" s="2">
        <v>0</v>
      </c>
      <c r="I6" s="2">
        <v>0</v>
      </c>
      <c r="J6" t="s">
        <v>16</v>
      </c>
    </row>
    <row r="7" spans="1:11">
      <c r="A7">
        <v>13</v>
      </c>
      <c r="B7" t="s">
        <v>26</v>
      </c>
      <c r="C7" t="s">
        <v>24</v>
      </c>
      <c r="D7" t="s">
        <v>27</v>
      </c>
      <c r="E7" t="s">
        <v>20</v>
      </c>
      <c r="F7">
        <v>12</v>
      </c>
      <c r="G7" t="s">
        <v>24</v>
      </c>
      <c r="H7" s="2">
        <v>0</v>
      </c>
      <c r="I7" s="2">
        <v>0</v>
      </c>
      <c r="J7" t="s">
        <v>16</v>
      </c>
    </row>
    <row r="8" spans="1:11">
      <c r="A8">
        <v>14</v>
      </c>
      <c r="B8" t="s">
        <v>28</v>
      </c>
      <c r="C8" t="s">
        <v>10</v>
      </c>
      <c r="D8" t="s">
        <v>29</v>
      </c>
      <c r="E8" t="s">
        <v>20</v>
      </c>
      <c r="F8">
        <v>12</v>
      </c>
      <c r="G8" s="2">
        <v>23</v>
      </c>
      <c r="H8" s="2">
        <v>92460</v>
      </c>
      <c r="I8" s="2">
        <v>110952</v>
      </c>
      <c r="J8" t="s">
        <v>13</v>
      </c>
    </row>
    <row r="9" spans="1:11">
      <c r="A9">
        <v>15</v>
      </c>
      <c r="B9" t="s">
        <v>30</v>
      </c>
      <c r="C9" t="s">
        <v>10</v>
      </c>
      <c r="D9" t="s">
        <v>31</v>
      </c>
      <c r="E9" t="s">
        <v>20</v>
      </c>
      <c r="F9">
        <v>10</v>
      </c>
      <c r="G9" s="2">
        <v>4</v>
      </c>
      <c r="H9" s="2">
        <v>8360</v>
      </c>
      <c r="I9" s="2">
        <v>10032</v>
      </c>
      <c r="J9" t="s">
        <v>13</v>
      </c>
    </row>
    <row r="10" spans="1:11">
      <c r="A10">
        <v>16</v>
      </c>
      <c r="B10" t="s">
        <v>32</v>
      </c>
      <c r="C10" t="s">
        <v>10</v>
      </c>
      <c r="D10" t="s">
        <v>31</v>
      </c>
      <c r="E10" t="s">
        <v>20</v>
      </c>
      <c r="F10">
        <v>11</v>
      </c>
      <c r="G10" s="2">
        <v>18</v>
      </c>
      <c r="H10" s="2">
        <v>37620</v>
      </c>
      <c r="I10" s="2">
        <v>45144</v>
      </c>
      <c r="J10" t="s">
        <v>13</v>
      </c>
    </row>
    <row r="11" spans="1:11">
      <c r="A11">
        <v>17</v>
      </c>
      <c r="B11" t="s">
        <v>33</v>
      </c>
      <c r="C11" t="s">
        <v>10</v>
      </c>
      <c r="D11" t="s">
        <v>31</v>
      </c>
      <c r="E11" t="s">
        <v>20</v>
      </c>
      <c r="F11">
        <v>12</v>
      </c>
      <c r="G11" s="2">
        <v>23</v>
      </c>
      <c r="H11" s="2">
        <v>48070</v>
      </c>
      <c r="I11" s="2">
        <v>57684</v>
      </c>
      <c r="J11" t="s">
        <v>13</v>
      </c>
    </row>
    <row r="12" spans="1:11">
      <c r="A12">
        <v>18</v>
      </c>
      <c r="B12" s="20" t="s">
        <v>34</v>
      </c>
      <c r="C12" s="20" t="s">
        <v>35</v>
      </c>
      <c r="D12" s="20" t="s">
        <v>36</v>
      </c>
      <c r="E12" s="20" t="s">
        <v>20</v>
      </c>
      <c r="F12" s="20">
        <v>1</v>
      </c>
      <c r="G12" s="21">
        <v>10</v>
      </c>
      <c r="H12" s="20">
        <v>9921.6</v>
      </c>
      <c r="I12" s="28">
        <v>11905.92</v>
      </c>
      <c r="J12" s="20" t="s">
        <v>16</v>
      </c>
      <c r="K12" s="5" t="s">
        <v>338</v>
      </c>
    </row>
    <row r="13" spans="1:11">
      <c r="A13">
        <v>19</v>
      </c>
      <c r="B13" s="20" t="s">
        <v>37</v>
      </c>
      <c r="C13" s="20" t="s">
        <v>35</v>
      </c>
      <c r="D13" s="20" t="s">
        <v>38</v>
      </c>
      <c r="E13" s="20" t="s">
        <v>20</v>
      </c>
      <c r="F13" s="20">
        <v>1</v>
      </c>
      <c r="G13" s="21">
        <v>7</v>
      </c>
      <c r="H13" s="28">
        <v>6426.95</v>
      </c>
      <c r="I13" s="28">
        <v>7712.34</v>
      </c>
      <c r="J13" s="20" t="s">
        <v>16</v>
      </c>
      <c r="K13" s="22" t="s">
        <v>338</v>
      </c>
    </row>
    <row r="14" spans="1:11">
      <c r="A14">
        <v>20</v>
      </c>
      <c r="B14" s="20" t="s">
        <v>39</v>
      </c>
      <c r="C14" s="20" t="s">
        <v>18</v>
      </c>
      <c r="D14" s="20" t="s">
        <v>40</v>
      </c>
      <c r="E14" s="20" t="s">
        <v>20</v>
      </c>
      <c r="F14" s="20">
        <v>1</v>
      </c>
      <c r="G14" s="21">
        <v>8</v>
      </c>
      <c r="H14" s="21">
        <v>10720</v>
      </c>
      <c r="I14" s="21">
        <v>12864</v>
      </c>
      <c r="J14" s="20" t="s">
        <v>16</v>
      </c>
      <c r="K14" s="5" t="s">
        <v>338</v>
      </c>
    </row>
    <row r="15" spans="1:11">
      <c r="A15">
        <v>21</v>
      </c>
      <c r="B15" t="s">
        <v>41</v>
      </c>
      <c r="C15" t="s">
        <v>24</v>
      </c>
      <c r="D15" t="s">
        <v>42</v>
      </c>
      <c r="E15" t="s">
        <v>20</v>
      </c>
      <c r="F15">
        <v>1</v>
      </c>
      <c r="G15" s="2">
        <v>0</v>
      </c>
      <c r="H15" s="2">
        <v>0</v>
      </c>
      <c r="I15" s="2">
        <v>0</v>
      </c>
      <c r="J15" t="s">
        <v>16</v>
      </c>
    </row>
    <row r="16" spans="1:11">
      <c r="A16">
        <v>22</v>
      </c>
      <c r="B16" t="s">
        <v>43</v>
      </c>
      <c r="C16" t="s">
        <v>24</v>
      </c>
      <c r="D16" t="s">
        <v>44</v>
      </c>
      <c r="E16" t="s">
        <v>20</v>
      </c>
      <c r="F16">
        <v>1</v>
      </c>
      <c r="G16" s="2">
        <v>0</v>
      </c>
      <c r="H16" s="2">
        <v>0</v>
      </c>
      <c r="I16" s="2">
        <v>0</v>
      </c>
      <c r="J16" t="s">
        <v>16</v>
      </c>
    </row>
    <row r="17" spans="1:11">
      <c r="A17">
        <v>23</v>
      </c>
      <c r="B17" s="10" t="s">
        <v>45</v>
      </c>
      <c r="C17" s="10" t="s">
        <v>24</v>
      </c>
      <c r="D17" s="10" t="s">
        <v>46</v>
      </c>
      <c r="E17" s="10" t="s">
        <v>20</v>
      </c>
      <c r="F17" s="10">
        <v>1</v>
      </c>
      <c r="G17" s="13">
        <v>0</v>
      </c>
      <c r="H17" s="13">
        <v>0</v>
      </c>
      <c r="I17" s="13">
        <v>0</v>
      </c>
      <c r="J17" s="10" t="s">
        <v>16</v>
      </c>
      <c r="K17" s="15"/>
    </row>
    <row r="18" spans="1:11">
      <c r="A18">
        <v>24</v>
      </c>
      <c r="B18" s="20" t="s">
        <v>47</v>
      </c>
      <c r="C18" s="20" t="s">
        <v>10</v>
      </c>
      <c r="D18" s="20" t="s">
        <v>48</v>
      </c>
      <c r="E18" s="20" t="s">
        <v>20</v>
      </c>
      <c r="F18" s="20">
        <v>1</v>
      </c>
      <c r="G18" s="21">
        <v>10</v>
      </c>
      <c r="H18" s="21">
        <v>17800</v>
      </c>
      <c r="I18" s="21">
        <v>21360</v>
      </c>
      <c r="J18" s="20" t="s">
        <v>16</v>
      </c>
      <c r="K18" s="5" t="s">
        <v>338</v>
      </c>
    </row>
    <row r="19" spans="1:11">
      <c r="A19">
        <v>25</v>
      </c>
      <c r="B19" t="s">
        <v>49</v>
      </c>
      <c r="C19" t="s">
        <v>10</v>
      </c>
      <c r="D19" t="s">
        <v>50</v>
      </c>
      <c r="E19" t="s">
        <v>20</v>
      </c>
      <c r="F19">
        <v>12</v>
      </c>
      <c r="G19" s="2">
        <v>23</v>
      </c>
      <c r="H19" s="2">
        <v>72105</v>
      </c>
      <c r="I19" s="2">
        <v>86526</v>
      </c>
      <c r="J19" t="s">
        <v>13</v>
      </c>
    </row>
    <row r="20" spans="1:11">
      <c r="A20">
        <v>26</v>
      </c>
      <c r="B20" t="s">
        <v>375</v>
      </c>
      <c r="C20" t="s">
        <v>10</v>
      </c>
      <c r="D20" t="s">
        <v>51</v>
      </c>
      <c r="E20" t="s">
        <v>20</v>
      </c>
      <c r="F20">
        <v>12</v>
      </c>
      <c r="G20" s="2">
        <v>23</v>
      </c>
      <c r="H20" s="2">
        <v>92460</v>
      </c>
      <c r="I20" s="2">
        <v>110952</v>
      </c>
      <c r="J20" s="5" t="s">
        <v>13</v>
      </c>
    </row>
    <row r="21" spans="1:11">
      <c r="A21">
        <v>27</v>
      </c>
      <c r="B21" t="s">
        <v>52</v>
      </c>
      <c r="C21" t="s">
        <v>35</v>
      </c>
      <c r="D21" t="s">
        <v>53</v>
      </c>
      <c r="E21" t="s">
        <v>20</v>
      </c>
      <c r="F21">
        <v>12</v>
      </c>
      <c r="G21" s="2">
        <v>22</v>
      </c>
      <c r="H21" s="2">
        <v>69520</v>
      </c>
      <c r="I21" s="2">
        <v>83424</v>
      </c>
      <c r="J21" t="s">
        <v>13</v>
      </c>
    </row>
    <row r="22" spans="1:11">
      <c r="A22">
        <v>28</v>
      </c>
      <c r="B22" t="s">
        <v>54</v>
      </c>
      <c r="C22" t="s">
        <v>18</v>
      </c>
      <c r="D22" t="s">
        <v>55</v>
      </c>
      <c r="E22" t="s">
        <v>20</v>
      </c>
      <c r="F22">
        <v>1</v>
      </c>
      <c r="G22" s="2">
        <v>6</v>
      </c>
      <c r="H22" s="2">
        <v>57420</v>
      </c>
      <c r="I22" s="2">
        <v>68904</v>
      </c>
      <c r="J22" t="s">
        <v>16</v>
      </c>
    </row>
    <row r="23" spans="1:11">
      <c r="A23">
        <v>29</v>
      </c>
      <c r="B23" t="s">
        <v>56</v>
      </c>
      <c r="C23" t="s">
        <v>24</v>
      </c>
      <c r="D23" t="s">
        <v>57</v>
      </c>
      <c r="E23" t="s">
        <v>20</v>
      </c>
      <c r="F23">
        <v>1</v>
      </c>
      <c r="G23" t="s">
        <v>24</v>
      </c>
      <c r="H23" s="2">
        <v>0</v>
      </c>
      <c r="I23" s="2">
        <v>0</v>
      </c>
      <c r="J23" t="s">
        <v>16</v>
      </c>
    </row>
    <row r="24" spans="1:11">
      <c r="A24">
        <v>30</v>
      </c>
      <c r="B24" t="s">
        <v>58</v>
      </c>
      <c r="C24" t="s">
        <v>24</v>
      </c>
      <c r="D24" t="s">
        <v>59</v>
      </c>
      <c r="E24" t="s">
        <v>20</v>
      </c>
      <c r="F24">
        <v>1</v>
      </c>
      <c r="G24" t="s">
        <v>24</v>
      </c>
      <c r="H24" s="2">
        <v>0</v>
      </c>
      <c r="I24" s="2">
        <v>0</v>
      </c>
      <c r="J24" t="s">
        <v>16</v>
      </c>
    </row>
    <row r="25" spans="1:11">
      <c r="A25">
        <v>31</v>
      </c>
      <c r="B25" s="26" t="s">
        <v>416</v>
      </c>
      <c r="C25" t="s">
        <v>60</v>
      </c>
      <c r="D25" t="s">
        <v>61</v>
      </c>
      <c r="E25" t="s">
        <v>20</v>
      </c>
      <c r="F25">
        <v>12</v>
      </c>
      <c r="G25" s="2">
        <v>23</v>
      </c>
      <c r="H25" s="2">
        <v>77050</v>
      </c>
      <c r="I25" s="2">
        <v>92460</v>
      </c>
      <c r="J25" s="5" t="s">
        <v>13</v>
      </c>
    </row>
    <row r="26" spans="1:11">
      <c r="A26">
        <v>32</v>
      </c>
      <c r="C26" s="5" t="s">
        <v>368</v>
      </c>
      <c r="D26" t="s">
        <v>62</v>
      </c>
      <c r="E26" t="s">
        <v>20</v>
      </c>
      <c r="F26">
        <v>1</v>
      </c>
      <c r="G26" s="2">
        <v>19</v>
      </c>
      <c r="H26" s="2">
        <f>3915*19</f>
        <v>74385</v>
      </c>
      <c r="I26" s="2">
        <f>+H26*1.2</f>
        <v>89262</v>
      </c>
      <c r="J26" t="s">
        <v>16</v>
      </c>
    </row>
    <row r="27" spans="1:11">
      <c r="A27">
        <v>33</v>
      </c>
      <c r="B27" t="s">
        <v>63</v>
      </c>
      <c r="C27" t="s">
        <v>35</v>
      </c>
      <c r="D27" t="s">
        <v>64</v>
      </c>
      <c r="E27" t="s">
        <v>65</v>
      </c>
      <c r="F27">
        <v>1</v>
      </c>
      <c r="G27" s="2">
        <v>19</v>
      </c>
      <c r="H27" s="2">
        <v>38190</v>
      </c>
      <c r="I27" s="2">
        <v>45828</v>
      </c>
      <c r="J27" t="s">
        <v>13</v>
      </c>
    </row>
    <row r="28" spans="1:11">
      <c r="A28">
        <v>34</v>
      </c>
      <c r="B28" t="s">
        <v>66</v>
      </c>
      <c r="C28" t="s">
        <v>18</v>
      </c>
      <c r="D28" t="s">
        <v>67</v>
      </c>
      <c r="E28" t="s">
        <v>65</v>
      </c>
      <c r="F28">
        <v>1</v>
      </c>
      <c r="G28" s="2">
        <v>19</v>
      </c>
      <c r="H28" s="3">
        <f>+I28/1.2</f>
        <v>44031.666666666672</v>
      </c>
      <c r="I28" s="2">
        <v>52838</v>
      </c>
      <c r="J28" t="s">
        <v>13</v>
      </c>
    </row>
    <row r="29" spans="1:11">
      <c r="A29">
        <v>35</v>
      </c>
      <c r="B29" t="s">
        <v>68</v>
      </c>
      <c r="C29" t="s">
        <v>10</v>
      </c>
      <c r="D29" t="s">
        <v>69</v>
      </c>
      <c r="E29" t="s">
        <v>65</v>
      </c>
      <c r="F29">
        <v>1</v>
      </c>
      <c r="G29" s="2">
        <v>19</v>
      </c>
      <c r="H29" s="2">
        <v>39710</v>
      </c>
      <c r="I29" s="2">
        <v>47652</v>
      </c>
      <c r="J29" t="s">
        <v>13</v>
      </c>
    </row>
    <row r="30" spans="1:11">
      <c r="A30">
        <v>36</v>
      </c>
      <c r="B30" s="4" t="s">
        <v>406</v>
      </c>
      <c r="C30" t="s">
        <v>60</v>
      </c>
      <c r="D30" t="s">
        <v>70</v>
      </c>
      <c r="E30" t="s">
        <v>65</v>
      </c>
      <c r="F30">
        <v>1</v>
      </c>
      <c r="G30" s="2">
        <v>19</v>
      </c>
      <c r="H30" s="2">
        <v>40375</v>
      </c>
      <c r="I30" s="2">
        <v>48450</v>
      </c>
      <c r="J30" s="5" t="s">
        <v>13</v>
      </c>
    </row>
    <row r="31" spans="1:11">
      <c r="A31">
        <v>37</v>
      </c>
      <c r="B31" s="4" t="s">
        <v>330</v>
      </c>
      <c r="C31" t="s">
        <v>71</v>
      </c>
      <c r="D31" t="s">
        <v>72</v>
      </c>
      <c r="E31" t="s">
        <v>65</v>
      </c>
      <c r="F31">
        <v>1</v>
      </c>
      <c r="G31" s="2">
        <v>19</v>
      </c>
      <c r="H31" s="2">
        <f>+G31*2880</f>
        <v>54720</v>
      </c>
      <c r="I31" s="2">
        <f>+H31*1.2</f>
        <v>65664</v>
      </c>
      <c r="J31" t="s">
        <v>13</v>
      </c>
    </row>
    <row r="32" spans="1:11">
      <c r="A32">
        <v>38</v>
      </c>
      <c r="B32" t="s">
        <v>73</v>
      </c>
      <c r="C32" t="s">
        <v>10</v>
      </c>
      <c r="D32" t="s">
        <v>74</v>
      </c>
      <c r="E32" t="s">
        <v>65</v>
      </c>
      <c r="F32">
        <v>1</v>
      </c>
      <c r="G32" s="2">
        <v>19</v>
      </c>
      <c r="H32" s="2">
        <v>52725</v>
      </c>
      <c r="I32" s="2">
        <v>63270</v>
      </c>
      <c r="J32" t="s">
        <v>13</v>
      </c>
    </row>
    <row r="33" spans="1:10">
      <c r="A33">
        <v>39</v>
      </c>
      <c r="B33" t="s">
        <v>75</v>
      </c>
      <c r="C33" t="s">
        <v>18</v>
      </c>
      <c r="D33" t="s">
        <v>76</v>
      </c>
      <c r="E33" t="s">
        <v>65</v>
      </c>
      <c r="F33">
        <v>1</v>
      </c>
      <c r="G33" s="2">
        <v>19</v>
      </c>
      <c r="H33" s="2">
        <v>34580</v>
      </c>
      <c r="I33" s="2">
        <v>41496</v>
      </c>
      <c r="J33" t="s">
        <v>13</v>
      </c>
    </row>
    <row r="34" spans="1:10">
      <c r="A34">
        <v>40</v>
      </c>
      <c r="B34" s="5" t="s">
        <v>332</v>
      </c>
      <c r="C34" t="s">
        <v>71</v>
      </c>
      <c r="D34" t="s">
        <v>77</v>
      </c>
      <c r="E34" t="s">
        <v>65</v>
      </c>
      <c r="F34">
        <v>1</v>
      </c>
      <c r="G34" s="2">
        <v>19</v>
      </c>
      <c r="H34" s="2">
        <v>69920</v>
      </c>
      <c r="I34" s="2">
        <v>83904</v>
      </c>
      <c r="J34" t="s">
        <v>13</v>
      </c>
    </row>
    <row r="35" spans="1:10">
      <c r="A35">
        <v>41</v>
      </c>
      <c r="B35" s="4" t="s">
        <v>331</v>
      </c>
      <c r="C35" t="s">
        <v>71</v>
      </c>
      <c r="D35" t="s">
        <v>78</v>
      </c>
      <c r="E35" t="s">
        <v>65</v>
      </c>
      <c r="F35">
        <v>1</v>
      </c>
      <c r="G35" s="2">
        <v>19</v>
      </c>
      <c r="H35" s="2">
        <f>19*2250</f>
        <v>42750</v>
      </c>
      <c r="I35" s="2">
        <f>+H35*1.2</f>
        <v>51300</v>
      </c>
      <c r="J35" t="s">
        <v>13</v>
      </c>
    </row>
    <row r="36" spans="1:10">
      <c r="A36">
        <v>42</v>
      </c>
      <c r="B36" s="5" t="s">
        <v>337</v>
      </c>
      <c r="C36" t="s">
        <v>71</v>
      </c>
      <c r="D36" t="s">
        <v>79</v>
      </c>
      <c r="E36" t="s">
        <v>65</v>
      </c>
      <c r="F36">
        <v>1</v>
      </c>
      <c r="G36" s="2">
        <v>17</v>
      </c>
      <c r="H36" s="2">
        <v>48960</v>
      </c>
      <c r="I36" s="2">
        <v>58752</v>
      </c>
      <c r="J36" t="s">
        <v>13</v>
      </c>
    </row>
    <row r="37" spans="1:10">
      <c r="A37">
        <v>43</v>
      </c>
      <c r="C37" s="5" t="s">
        <v>110</v>
      </c>
      <c r="D37" t="s">
        <v>80</v>
      </c>
      <c r="E37" t="s">
        <v>65</v>
      </c>
      <c r="F37">
        <v>1</v>
      </c>
      <c r="G37" s="2">
        <v>19</v>
      </c>
      <c r="H37" s="2">
        <f>2179.78*19</f>
        <v>41415.820000000007</v>
      </c>
      <c r="I37" s="2">
        <f>+H37*1.2</f>
        <v>49698.984000000004</v>
      </c>
      <c r="J37" t="s">
        <v>16</v>
      </c>
    </row>
    <row r="38" spans="1:10">
      <c r="A38">
        <v>44</v>
      </c>
      <c r="B38" t="s">
        <v>81</v>
      </c>
      <c r="C38" t="s">
        <v>35</v>
      </c>
      <c r="D38" t="s">
        <v>82</v>
      </c>
      <c r="E38" t="s">
        <v>65</v>
      </c>
      <c r="F38">
        <v>1</v>
      </c>
      <c r="G38" s="2">
        <v>19</v>
      </c>
      <c r="H38" s="2">
        <v>39710</v>
      </c>
      <c r="I38" s="2">
        <v>47652</v>
      </c>
      <c r="J38" t="s">
        <v>13</v>
      </c>
    </row>
    <row r="39" spans="1:10">
      <c r="A39">
        <v>45</v>
      </c>
      <c r="C39" t="s">
        <v>83</v>
      </c>
      <c r="D39" t="s">
        <v>84</v>
      </c>
      <c r="E39" t="s">
        <v>65</v>
      </c>
      <c r="F39">
        <v>1</v>
      </c>
      <c r="G39" s="2">
        <v>19</v>
      </c>
      <c r="H39" s="2">
        <v>36480</v>
      </c>
      <c r="I39" s="2">
        <v>43776</v>
      </c>
      <c r="J39" t="s">
        <v>16</v>
      </c>
    </row>
    <row r="40" spans="1:10">
      <c r="A40">
        <v>46</v>
      </c>
      <c r="B40" s="5" t="s">
        <v>336</v>
      </c>
      <c r="C40" t="s">
        <v>71</v>
      </c>
      <c r="D40" t="s">
        <v>85</v>
      </c>
      <c r="E40" t="s">
        <v>65</v>
      </c>
      <c r="F40">
        <v>1</v>
      </c>
      <c r="G40" s="2">
        <v>19</v>
      </c>
      <c r="H40">
        <v>45793.8</v>
      </c>
      <c r="I40" s="3">
        <v>54952.56</v>
      </c>
      <c r="J40" t="s">
        <v>13</v>
      </c>
    </row>
    <row r="41" spans="1:10">
      <c r="A41">
        <v>47</v>
      </c>
      <c r="B41" t="s">
        <v>86</v>
      </c>
      <c r="C41" t="s">
        <v>10</v>
      </c>
      <c r="D41" t="s">
        <v>31</v>
      </c>
      <c r="E41" t="s">
        <v>65</v>
      </c>
      <c r="F41">
        <v>1</v>
      </c>
      <c r="G41" s="2">
        <v>19</v>
      </c>
      <c r="H41" s="2">
        <v>39710</v>
      </c>
      <c r="I41" s="2">
        <v>47652</v>
      </c>
      <c r="J41" t="s">
        <v>13</v>
      </c>
    </row>
    <row r="42" spans="1:10">
      <c r="A42">
        <v>48</v>
      </c>
      <c r="B42" s="5" t="s">
        <v>333</v>
      </c>
      <c r="C42" t="s">
        <v>71</v>
      </c>
      <c r="D42" t="s">
        <v>87</v>
      </c>
      <c r="E42" t="s">
        <v>65</v>
      </c>
      <c r="F42">
        <v>1</v>
      </c>
      <c r="G42" s="2">
        <v>19</v>
      </c>
      <c r="H42" s="2">
        <f>1890*19</f>
        <v>35910</v>
      </c>
      <c r="I42">
        <f>+H42*1.2</f>
        <v>43092</v>
      </c>
      <c r="J42" t="s">
        <v>13</v>
      </c>
    </row>
    <row r="43" spans="1:10">
      <c r="A43">
        <v>49</v>
      </c>
      <c r="B43" s="5" t="s">
        <v>334</v>
      </c>
      <c r="C43" t="s">
        <v>71</v>
      </c>
      <c r="D43" t="s">
        <v>88</v>
      </c>
      <c r="E43" t="s">
        <v>65</v>
      </c>
      <c r="F43">
        <v>1</v>
      </c>
      <c r="G43" s="2">
        <v>19</v>
      </c>
      <c r="H43" s="2">
        <f>2150*19</f>
        <v>40850</v>
      </c>
      <c r="I43" s="2">
        <f>+H43*1.2</f>
        <v>49020</v>
      </c>
      <c r="J43" t="s">
        <v>13</v>
      </c>
    </row>
    <row r="44" spans="1:10">
      <c r="A44">
        <v>50</v>
      </c>
      <c r="B44" s="5" t="s">
        <v>335</v>
      </c>
      <c r="C44" t="s">
        <v>71</v>
      </c>
      <c r="D44" t="s">
        <v>89</v>
      </c>
      <c r="E44" t="s">
        <v>65</v>
      </c>
      <c r="F44">
        <v>1</v>
      </c>
      <c r="G44" s="2">
        <v>19</v>
      </c>
      <c r="H44" s="2">
        <v>51300</v>
      </c>
      <c r="I44" s="2">
        <v>61560</v>
      </c>
      <c r="J44" t="s">
        <v>13</v>
      </c>
    </row>
    <row r="45" spans="1:10">
      <c r="A45">
        <v>51</v>
      </c>
      <c r="B45" t="s">
        <v>90</v>
      </c>
      <c r="C45" t="s">
        <v>35</v>
      </c>
      <c r="D45" t="s">
        <v>53</v>
      </c>
      <c r="E45" t="s">
        <v>65</v>
      </c>
      <c r="F45">
        <v>1</v>
      </c>
      <c r="G45" s="2">
        <v>19</v>
      </c>
      <c r="H45" s="2">
        <v>60040</v>
      </c>
      <c r="I45" s="2">
        <v>72048</v>
      </c>
      <c r="J45" t="s">
        <v>13</v>
      </c>
    </row>
    <row r="46" spans="1:10">
      <c r="A46">
        <v>52</v>
      </c>
      <c r="B46" s="24" t="s">
        <v>447</v>
      </c>
      <c r="C46" s="5" t="s">
        <v>14</v>
      </c>
      <c r="D46" t="s">
        <v>61</v>
      </c>
      <c r="E46" t="s">
        <v>65</v>
      </c>
      <c r="F46">
        <v>1</v>
      </c>
      <c r="G46" s="2">
        <v>19</v>
      </c>
      <c r="H46" s="2">
        <f>3500*19</f>
        <v>66500</v>
      </c>
      <c r="I46" s="2">
        <f>+H46*1.2</f>
        <v>79800</v>
      </c>
      <c r="J46" t="s">
        <v>16</v>
      </c>
    </row>
    <row r="47" spans="1:10">
      <c r="A47">
        <v>53</v>
      </c>
      <c r="B47" t="s">
        <v>91</v>
      </c>
      <c r="C47" t="s">
        <v>10</v>
      </c>
      <c r="D47" t="s">
        <v>92</v>
      </c>
      <c r="E47" t="s">
        <v>65</v>
      </c>
      <c r="F47">
        <v>1</v>
      </c>
      <c r="G47" s="2">
        <v>23</v>
      </c>
      <c r="H47" s="2">
        <v>51750</v>
      </c>
      <c r="I47" s="2">
        <v>62100</v>
      </c>
      <c r="J47" t="s">
        <v>13</v>
      </c>
    </row>
    <row r="48" spans="1:10">
      <c r="A48">
        <v>54</v>
      </c>
      <c r="B48" t="s">
        <v>93</v>
      </c>
      <c r="C48" t="s">
        <v>10</v>
      </c>
      <c r="D48" t="s">
        <v>50</v>
      </c>
      <c r="E48" t="s">
        <v>65</v>
      </c>
      <c r="F48">
        <v>1</v>
      </c>
      <c r="G48" s="2">
        <v>19</v>
      </c>
      <c r="H48" s="2">
        <v>59565</v>
      </c>
      <c r="I48" s="2">
        <v>71478</v>
      </c>
      <c r="J48" t="s">
        <v>13</v>
      </c>
    </row>
    <row r="49" spans="1:11">
      <c r="A49">
        <v>55</v>
      </c>
      <c r="B49" s="24" t="s">
        <v>437</v>
      </c>
      <c r="C49" t="s">
        <v>14</v>
      </c>
      <c r="D49" t="s">
        <v>15</v>
      </c>
      <c r="E49" t="s">
        <v>65</v>
      </c>
      <c r="F49">
        <v>1</v>
      </c>
      <c r="G49" s="2">
        <v>19</v>
      </c>
      <c r="H49" s="2">
        <v>70300</v>
      </c>
      <c r="I49" s="2">
        <v>84360</v>
      </c>
      <c r="J49" s="5" t="s">
        <v>13</v>
      </c>
    </row>
    <row r="50" spans="1:11">
      <c r="A50">
        <v>56</v>
      </c>
      <c r="B50" t="s">
        <v>94</v>
      </c>
      <c r="C50" t="s">
        <v>10</v>
      </c>
      <c r="D50" t="s">
        <v>11</v>
      </c>
      <c r="E50" t="s">
        <v>65</v>
      </c>
      <c r="F50">
        <v>1</v>
      </c>
      <c r="G50" s="2">
        <v>10</v>
      </c>
      <c r="H50" s="2">
        <v>35400</v>
      </c>
      <c r="I50" s="2">
        <v>42480</v>
      </c>
      <c r="J50" t="s">
        <v>13</v>
      </c>
    </row>
    <row r="51" spans="1:11">
      <c r="A51">
        <v>57</v>
      </c>
      <c r="B51" t="s">
        <v>95</v>
      </c>
      <c r="C51" t="s">
        <v>10</v>
      </c>
      <c r="D51" t="s">
        <v>96</v>
      </c>
      <c r="E51" t="s">
        <v>65</v>
      </c>
      <c r="F51">
        <v>1</v>
      </c>
      <c r="G51" s="2">
        <v>17</v>
      </c>
      <c r="H51" s="2">
        <v>42670</v>
      </c>
      <c r="I51" s="2">
        <v>51204</v>
      </c>
      <c r="J51" t="s">
        <v>13</v>
      </c>
    </row>
    <row r="52" spans="1:11">
      <c r="A52">
        <v>58</v>
      </c>
      <c r="B52" s="5" t="s">
        <v>357</v>
      </c>
      <c r="C52" t="s">
        <v>97</v>
      </c>
      <c r="D52" t="s">
        <v>98</v>
      </c>
      <c r="E52" t="s">
        <v>99</v>
      </c>
      <c r="F52">
        <v>1</v>
      </c>
      <c r="G52" s="2">
        <v>19</v>
      </c>
      <c r="H52" s="2">
        <v>76000</v>
      </c>
      <c r="I52" s="2">
        <v>91200</v>
      </c>
      <c r="J52" s="5" t="s">
        <v>13</v>
      </c>
    </row>
    <row r="53" spans="1:11">
      <c r="A53">
        <v>59</v>
      </c>
      <c r="B53" s="4" t="s">
        <v>369</v>
      </c>
      <c r="C53" t="s">
        <v>100</v>
      </c>
      <c r="D53" t="s">
        <v>101</v>
      </c>
      <c r="E53" t="s">
        <v>99</v>
      </c>
      <c r="F53">
        <v>1</v>
      </c>
      <c r="G53" s="2">
        <v>19</v>
      </c>
      <c r="H53" s="2">
        <v>68400</v>
      </c>
      <c r="I53" s="2">
        <v>82080</v>
      </c>
      <c r="J53" s="5" t="s">
        <v>13</v>
      </c>
    </row>
    <row r="54" spans="1:11">
      <c r="A54">
        <v>60</v>
      </c>
      <c r="B54" s="29" t="s">
        <v>361</v>
      </c>
      <c r="C54" t="s">
        <v>102</v>
      </c>
      <c r="D54" t="s">
        <v>103</v>
      </c>
      <c r="E54" t="s">
        <v>99</v>
      </c>
      <c r="F54">
        <v>1</v>
      </c>
      <c r="G54" s="2">
        <v>18</v>
      </c>
      <c r="H54" s="2">
        <v>54000</v>
      </c>
      <c r="I54" s="2">
        <v>64800</v>
      </c>
      <c r="J54" s="5" t="s">
        <v>13</v>
      </c>
    </row>
    <row r="55" spans="1:11">
      <c r="A55">
        <v>61</v>
      </c>
      <c r="B55" s="30" t="s">
        <v>386</v>
      </c>
      <c r="C55" t="s">
        <v>35</v>
      </c>
      <c r="D55" t="s">
        <v>36</v>
      </c>
      <c r="E55" t="s">
        <v>99</v>
      </c>
      <c r="F55">
        <v>12</v>
      </c>
      <c r="G55">
        <v>19.68</v>
      </c>
      <c r="H55">
        <f>+I55/1.2</f>
        <v>20664</v>
      </c>
      <c r="I55" s="3">
        <v>24796.799999999999</v>
      </c>
      <c r="J55" s="5" t="s">
        <v>13</v>
      </c>
    </row>
    <row r="56" spans="1:11">
      <c r="A56">
        <v>62</v>
      </c>
      <c r="B56" s="30" t="s">
        <v>104</v>
      </c>
      <c r="C56" t="s">
        <v>35</v>
      </c>
      <c r="D56" t="s">
        <v>38</v>
      </c>
      <c r="E56" t="s">
        <v>99</v>
      </c>
      <c r="F56">
        <v>12</v>
      </c>
      <c r="G56" s="2">
        <v>20.010000000000002</v>
      </c>
      <c r="H56">
        <f>+I56/1.2</f>
        <v>17308.650000000001</v>
      </c>
      <c r="I56" s="3">
        <f>865*20.01*1.2</f>
        <v>20770.38</v>
      </c>
      <c r="J56" t="s">
        <v>13</v>
      </c>
    </row>
    <row r="57" spans="1:11">
      <c r="A57">
        <v>63</v>
      </c>
      <c r="B57" s="30" t="s">
        <v>105</v>
      </c>
      <c r="C57" t="s">
        <v>18</v>
      </c>
      <c r="D57" t="s">
        <v>40</v>
      </c>
      <c r="E57" t="s">
        <v>99</v>
      </c>
      <c r="F57">
        <v>12</v>
      </c>
      <c r="G57" s="2">
        <v>15</v>
      </c>
      <c r="H57" s="2">
        <v>20100</v>
      </c>
      <c r="I57" s="2">
        <v>24120</v>
      </c>
      <c r="J57" t="s">
        <v>13</v>
      </c>
    </row>
    <row r="58" spans="1:11">
      <c r="A58">
        <v>64</v>
      </c>
      <c r="B58" s="30" t="s">
        <v>106</v>
      </c>
      <c r="C58" t="s">
        <v>24</v>
      </c>
      <c r="D58" t="s">
        <v>42</v>
      </c>
      <c r="E58" t="s">
        <v>99</v>
      </c>
      <c r="F58">
        <v>12</v>
      </c>
      <c r="G58" s="2">
        <v>11</v>
      </c>
      <c r="H58" s="2">
        <v>0</v>
      </c>
      <c r="I58" s="2">
        <v>0</v>
      </c>
      <c r="J58" t="s">
        <v>16</v>
      </c>
    </row>
    <row r="59" spans="1:11">
      <c r="A59">
        <v>65</v>
      </c>
      <c r="B59" s="30" t="s">
        <v>107</v>
      </c>
      <c r="C59" t="s">
        <v>24</v>
      </c>
      <c r="D59" t="s">
        <v>44</v>
      </c>
      <c r="E59" t="s">
        <v>99</v>
      </c>
      <c r="F59">
        <v>12</v>
      </c>
      <c r="G59" s="2">
        <v>14</v>
      </c>
      <c r="H59" s="2">
        <v>0</v>
      </c>
      <c r="I59" s="2">
        <v>0</v>
      </c>
      <c r="J59" t="s">
        <v>16</v>
      </c>
    </row>
    <row r="60" spans="1:11">
      <c r="A60">
        <v>66</v>
      </c>
      <c r="B60" s="30" t="s">
        <v>108</v>
      </c>
      <c r="C60" s="10" t="s">
        <v>24</v>
      </c>
      <c r="D60" s="10" t="s">
        <v>46</v>
      </c>
      <c r="E60" s="10" t="s">
        <v>99</v>
      </c>
      <c r="F60" s="10">
        <v>12</v>
      </c>
      <c r="G60" s="13">
        <v>12</v>
      </c>
      <c r="H60" s="13">
        <v>0</v>
      </c>
      <c r="I60" s="13">
        <v>0</v>
      </c>
      <c r="J60" s="10" t="s">
        <v>16</v>
      </c>
      <c r="K60" s="15"/>
    </row>
    <row r="61" spans="1:11">
      <c r="A61">
        <v>67</v>
      </c>
      <c r="B61" s="30" t="s">
        <v>109</v>
      </c>
      <c r="C61" t="s">
        <v>10</v>
      </c>
      <c r="D61" t="s">
        <v>48</v>
      </c>
      <c r="E61" t="s">
        <v>99</v>
      </c>
      <c r="F61">
        <v>12</v>
      </c>
      <c r="G61" s="2">
        <v>13</v>
      </c>
      <c r="H61" s="2">
        <v>23140</v>
      </c>
      <c r="I61" s="2">
        <v>27768</v>
      </c>
      <c r="J61" t="s">
        <v>13</v>
      </c>
    </row>
    <row r="62" spans="1:11">
      <c r="A62">
        <v>68</v>
      </c>
      <c r="B62" s="30" t="s">
        <v>365</v>
      </c>
      <c r="C62" t="s">
        <v>110</v>
      </c>
      <c r="D62" t="s">
        <v>111</v>
      </c>
      <c r="E62" t="s">
        <v>112</v>
      </c>
      <c r="F62">
        <v>1</v>
      </c>
      <c r="G62" s="2">
        <v>14</v>
      </c>
      <c r="H62" s="2">
        <f>2291.67*14</f>
        <v>32083.38</v>
      </c>
      <c r="I62" s="2">
        <f>+H62*1.2</f>
        <v>38500.055999999997</v>
      </c>
      <c r="J62" s="5" t="s">
        <v>13</v>
      </c>
    </row>
    <row r="63" spans="1:11">
      <c r="A63">
        <v>69</v>
      </c>
      <c r="B63" s="30"/>
      <c r="C63" s="23" t="s">
        <v>327</v>
      </c>
      <c r="D63" t="s">
        <v>113</v>
      </c>
      <c r="E63" t="s">
        <v>114</v>
      </c>
      <c r="F63">
        <v>1</v>
      </c>
      <c r="G63" s="2">
        <v>18</v>
      </c>
      <c r="H63" s="3">
        <f>+I63/1.2</f>
        <v>77029.411764705874</v>
      </c>
      <c r="I63" s="3">
        <v>92435.294117647049</v>
      </c>
      <c r="J63" s="5" t="s">
        <v>13</v>
      </c>
    </row>
    <row r="64" spans="1:11">
      <c r="A64">
        <v>70</v>
      </c>
      <c r="B64" s="4" t="s">
        <v>456</v>
      </c>
      <c r="C64" s="5" t="s">
        <v>60</v>
      </c>
      <c r="D64" t="s">
        <v>115</v>
      </c>
      <c r="E64" t="s">
        <v>114</v>
      </c>
      <c r="F64">
        <v>1</v>
      </c>
      <c r="G64" s="2">
        <v>21</v>
      </c>
      <c r="H64" s="2">
        <v>39270</v>
      </c>
      <c r="I64" s="2">
        <v>47124</v>
      </c>
      <c r="J64" s="5" t="s">
        <v>13</v>
      </c>
    </row>
    <row r="65" spans="1:10">
      <c r="A65">
        <v>71</v>
      </c>
      <c r="B65" s="24" t="s">
        <v>445</v>
      </c>
      <c r="C65" t="s">
        <v>14</v>
      </c>
      <c r="D65" t="s">
        <v>116</v>
      </c>
      <c r="E65" t="s">
        <v>117</v>
      </c>
      <c r="F65">
        <v>1</v>
      </c>
      <c r="G65" s="2">
        <v>20</v>
      </c>
      <c r="H65" s="2">
        <v>68000</v>
      </c>
      <c r="I65" s="2">
        <v>81600</v>
      </c>
      <c r="J65" s="5" t="s">
        <v>13</v>
      </c>
    </row>
    <row r="66" spans="1:10">
      <c r="A66">
        <v>72</v>
      </c>
      <c r="B66" s="30" t="s">
        <v>118</v>
      </c>
      <c r="C66" t="s">
        <v>10</v>
      </c>
      <c r="D66" t="s">
        <v>119</v>
      </c>
      <c r="E66" t="s">
        <v>117</v>
      </c>
      <c r="F66">
        <v>1</v>
      </c>
      <c r="G66" s="2">
        <v>34</v>
      </c>
      <c r="H66" s="3">
        <v>71801.55</v>
      </c>
      <c r="I66" s="3">
        <v>86161.86</v>
      </c>
      <c r="J66" t="s">
        <v>13</v>
      </c>
    </row>
    <row r="67" spans="1:10">
      <c r="A67">
        <v>73</v>
      </c>
      <c r="B67" s="30" t="s">
        <v>385</v>
      </c>
      <c r="C67" t="s">
        <v>10</v>
      </c>
      <c r="D67" t="s">
        <v>120</v>
      </c>
      <c r="E67" t="s">
        <v>121</v>
      </c>
      <c r="F67">
        <v>12</v>
      </c>
      <c r="G67" s="2">
        <v>4</v>
      </c>
      <c r="H67" s="2">
        <v>4600</v>
      </c>
      <c r="I67" s="2">
        <v>5520</v>
      </c>
      <c r="J67" s="5" t="s">
        <v>13</v>
      </c>
    </row>
    <row r="68" spans="1:10">
      <c r="A68">
        <v>74</v>
      </c>
      <c r="B68" s="30"/>
      <c r="C68" t="s">
        <v>60</v>
      </c>
      <c r="D68" t="s">
        <v>70</v>
      </c>
      <c r="E68" t="s">
        <v>121</v>
      </c>
      <c r="F68" t="s">
        <v>24</v>
      </c>
      <c r="G68" s="2">
        <v>12</v>
      </c>
      <c r="H68">
        <v>26562.5</v>
      </c>
      <c r="I68" s="2">
        <v>31875</v>
      </c>
      <c r="J68" t="s">
        <v>16</v>
      </c>
    </row>
    <row r="69" spans="1:10">
      <c r="A69">
        <v>75</v>
      </c>
      <c r="B69" s="30" t="s">
        <v>331</v>
      </c>
      <c r="C69" t="s">
        <v>71</v>
      </c>
      <c r="D69" t="s">
        <v>78</v>
      </c>
      <c r="E69" t="s">
        <v>121</v>
      </c>
      <c r="F69" t="s">
        <v>24</v>
      </c>
      <c r="G69" s="2">
        <v>2</v>
      </c>
      <c r="H69" s="2">
        <f>2250*2</f>
        <v>4500</v>
      </c>
      <c r="I69" s="2">
        <f>+H69*1.2</f>
        <v>5400</v>
      </c>
      <c r="J69" t="s">
        <v>16</v>
      </c>
    </row>
    <row r="70" spans="1:10">
      <c r="A70">
        <v>76</v>
      </c>
      <c r="B70" s="30" t="s">
        <v>372</v>
      </c>
      <c r="C70" t="s">
        <v>122</v>
      </c>
      <c r="D70" t="s">
        <v>123</v>
      </c>
      <c r="E70" t="s">
        <v>121</v>
      </c>
      <c r="F70">
        <v>1</v>
      </c>
      <c r="G70" s="2">
        <v>19</v>
      </c>
      <c r="H70" s="2">
        <v>55328</v>
      </c>
      <c r="I70">
        <v>66393.600000000006</v>
      </c>
      <c r="J70" s="5" t="s">
        <v>13</v>
      </c>
    </row>
    <row r="71" spans="1:10">
      <c r="A71">
        <v>77</v>
      </c>
      <c r="B71" s="30"/>
      <c r="C71" t="s">
        <v>60</v>
      </c>
      <c r="D71" t="s">
        <v>124</v>
      </c>
      <c r="E71" t="s">
        <v>121</v>
      </c>
      <c r="F71">
        <v>1</v>
      </c>
      <c r="G71" s="2">
        <v>19</v>
      </c>
      <c r="H71" s="2">
        <v>41895</v>
      </c>
      <c r="I71" s="2">
        <v>50274</v>
      </c>
      <c r="J71" t="s">
        <v>16</v>
      </c>
    </row>
    <row r="72" spans="1:10">
      <c r="A72">
        <v>78</v>
      </c>
      <c r="B72" s="24" t="s">
        <v>444</v>
      </c>
      <c r="C72" t="s">
        <v>14</v>
      </c>
      <c r="D72" t="s">
        <v>125</v>
      </c>
      <c r="E72" t="s">
        <v>121</v>
      </c>
      <c r="F72">
        <v>1</v>
      </c>
      <c r="G72" s="2">
        <v>19</v>
      </c>
      <c r="H72" s="2">
        <v>11780</v>
      </c>
      <c r="I72" s="2">
        <v>14136</v>
      </c>
      <c r="J72" s="5" t="s">
        <v>13</v>
      </c>
    </row>
    <row r="73" spans="1:10">
      <c r="A73">
        <v>79</v>
      </c>
      <c r="B73" s="30" t="s">
        <v>126</v>
      </c>
      <c r="C73" t="s">
        <v>10</v>
      </c>
      <c r="D73" t="s">
        <v>127</v>
      </c>
      <c r="E73" t="s">
        <v>121</v>
      </c>
      <c r="F73">
        <v>1</v>
      </c>
      <c r="G73" s="2">
        <v>19</v>
      </c>
      <c r="H73" s="2">
        <v>52060</v>
      </c>
      <c r="I73" s="2">
        <v>62472</v>
      </c>
      <c r="J73" t="s">
        <v>13</v>
      </c>
    </row>
    <row r="74" spans="1:10">
      <c r="A74">
        <v>80</v>
      </c>
      <c r="B74" s="30" t="s">
        <v>128</v>
      </c>
      <c r="C74" t="s">
        <v>18</v>
      </c>
      <c r="D74" t="s">
        <v>129</v>
      </c>
      <c r="E74" t="s">
        <v>121</v>
      </c>
      <c r="F74">
        <v>1</v>
      </c>
      <c r="G74" s="2">
        <v>19</v>
      </c>
      <c r="H74" s="2">
        <v>52630</v>
      </c>
      <c r="I74" s="2">
        <v>63156</v>
      </c>
      <c r="J74" t="s">
        <v>13</v>
      </c>
    </row>
    <row r="75" spans="1:10">
      <c r="A75">
        <v>81</v>
      </c>
      <c r="B75" s="4" t="s">
        <v>408</v>
      </c>
      <c r="C75" t="s">
        <v>60</v>
      </c>
      <c r="D75" t="s">
        <v>130</v>
      </c>
      <c r="E75" t="s">
        <v>121</v>
      </c>
      <c r="F75">
        <v>1</v>
      </c>
      <c r="G75" s="2">
        <v>14</v>
      </c>
      <c r="H75" s="2">
        <f>+I75/1.2</f>
        <v>35720</v>
      </c>
      <c r="I75" s="2">
        <v>42864</v>
      </c>
      <c r="J75" s="5" t="s">
        <v>13</v>
      </c>
    </row>
    <row r="76" spans="1:10">
      <c r="A76">
        <v>82</v>
      </c>
      <c r="B76" s="4" t="s">
        <v>432</v>
      </c>
      <c r="C76" t="s">
        <v>18</v>
      </c>
      <c r="D76" t="s">
        <v>131</v>
      </c>
      <c r="E76" t="s">
        <v>121</v>
      </c>
      <c r="F76">
        <v>1</v>
      </c>
      <c r="G76" s="2">
        <v>19</v>
      </c>
      <c r="H76" s="2">
        <v>45505</v>
      </c>
      <c r="I76" s="2">
        <v>54606</v>
      </c>
      <c r="J76" s="5" t="s">
        <v>13</v>
      </c>
    </row>
    <row r="77" spans="1:10">
      <c r="A77">
        <v>83</v>
      </c>
      <c r="B77" s="30"/>
      <c r="C77" s="23" t="s">
        <v>378</v>
      </c>
      <c r="D77" t="s">
        <v>132</v>
      </c>
      <c r="E77" t="s">
        <v>121</v>
      </c>
      <c r="F77">
        <v>1</v>
      </c>
      <c r="G77" s="2">
        <v>11</v>
      </c>
      <c r="H77" s="3">
        <f>2352.94*11</f>
        <v>25882.34</v>
      </c>
      <c r="I77" s="3">
        <f t="shared" ref="I77:I83" si="0">+H77*1.2</f>
        <v>31058.807999999997</v>
      </c>
      <c r="J77" t="s">
        <v>16</v>
      </c>
    </row>
    <row r="78" spans="1:10">
      <c r="A78">
        <v>84</v>
      </c>
      <c r="B78" s="30" t="s">
        <v>133</v>
      </c>
      <c r="C78" s="37" t="s">
        <v>378</v>
      </c>
      <c r="D78" t="s">
        <v>134</v>
      </c>
      <c r="E78" t="s">
        <v>121</v>
      </c>
      <c r="F78">
        <v>1</v>
      </c>
      <c r="G78" s="2">
        <v>11</v>
      </c>
      <c r="H78" s="3">
        <f>2156.86274509804*11</f>
        <v>23725.490196078437</v>
      </c>
      <c r="I78" s="3">
        <f t="shared" si="0"/>
        <v>28470.588235294123</v>
      </c>
      <c r="J78" s="5" t="s">
        <v>13</v>
      </c>
    </row>
    <row r="79" spans="1:10">
      <c r="A79">
        <v>85</v>
      </c>
      <c r="B79" s="30"/>
      <c r="C79" s="37" t="s">
        <v>378</v>
      </c>
      <c r="D79" t="s">
        <v>135</v>
      </c>
      <c r="E79" t="s">
        <v>121</v>
      </c>
      <c r="F79">
        <v>1</v>
      </c>
      <c r="G79" s="2">
        <v>11</v>
      </c>
      <c r="H79" s="3">
        <f>1862.74509803922*11</f>
        <v>20490.196078431421</v>
      </c>
      <c r="I79" s="3">
        <f t="shared" si="0"/>
        <v>24588.235294117705</v>
      </c>
      <c r="J79" s="5" t="s">
        <v>13</v>
      </c>
    </row>
    <row r="80" spans="1:10">
      <c r="A80">
        <v>86</v>
      </c>
      <c r="B80" s="30"/>
      <c r="C80" s="23" t="s">
        <v>378</v>
      </c>
      <c r="D80" t="s">
        <v>136</v>
      </c>
      <c r="E80" t="s">
        <v>121</v>
      </c>
      <c r="F80">
        <v>1</v>
      </c>
      <c r="G80" s="2">
        <v>11</v>
      </c>
      <c r="H80" s="11">
        <f>2647.05882352941*11</f>
        <v>29117.64705882351</v>
      </c>
      <c r="I80" s="3">
        <f t="shared" si="0"/>
        <v>34941.176470588209</v>
      </c>
      <c r="J80" s="5" t="s">
        <v>13</v>
      </c>
    </row>
    <row r="81" spans="1:10">
      <c r="A81">
        <v>87</v>
      </c>
      <c r="B81" s="30"/>
      <c r="C81" s="37" t="s">
        <v>378</v>
      </c>
      <c r="D81" t="s">
        <v>137</v>
      </c>
      <c r="E81" t="s">
        <v>121</v>
      </c>
      <c r="F81">
        <v>1</v>
      </c>
      <c r="G81" s="2">
        <v>10</v>
      </c>
      <c r="H81" s="3">
        <f>1274.50980392157*10</f>
        <v>12745.0980392157</v>
      </c>
      <c r="I81" s="3">
        <f t="shared" si="0"/>
        <v>15294.11764705884</v>
      </c>
      <c r="J81" s="5" t="s">
        <v>13</v>
      </c>
    </row>
    <row r="82" spans="1:10">
      <c r="A82">
        <v>88</v>
      </c>
      <c r="B82" s="30"/>
      <c r="C82" s="23" t="s">
        <v>378</v>
      </c>
      <c r="D82" t="s">
        <v>138</v>
      </c>
      <c r="E82" t="s">
        <v>121</v>
      </c>
      <c r="F82">
        <v>1</v>
      </c>
      <c r="G82" s="2">
        <v>11</v>
      </c>
      <c r="H82" s="3">
        <f>1274.50980392157*11</f>
        <v>14019.60784313727</v>
      </c>
      <c r="I82" s="3">
        <f t="shared" si="0"/>
        <v>16823.529411764725</v>
      </c>
      <c r="J82" t="s">
        <v>16</v>
      </c>
    </row>
    <row r="83" spans="1:10">
      <c r="A83">
        <v>89</v>
      </c>
      <c r="B83" s="30"/>
      <c r="C83" s="37" t="s">
        <v>378</v>
      </c>
      <c r="D83" t="s">
        <v>139</v>
      </c>
      <c r="E83" t="s">
        <v>121</v>
      </c>
      <c r="F83">
        <v>1</v>
      </c>
      <c r="G83" s="2">
        <v>11</v>
      </c>
      <c r="H83" s="3">
        <f>1274.50980392157*11</f>
        <v>14019.60784313727</v>
      </c>
      <c r="I83" s="3">
        <f t="shared" si="0"/>
        <v>16823.529411764725</v>
      </c>
      <c r="J83" t="s">
        <v>16</v>
      </c>
    </row>
    <row r="84" spans="1:10">
      <c r="A84">
        <v>90</v>
      </c>
      <c r="B84" s="30" t="s">
        <v>140</v>
      </c>
      <c r="C84" s="23" t="s">
        <v>378</v>
      </c>
      <c r="D84" t="s">
        <v>141</v>
      </c>
      <c r="E84" t="s">
        <v>121</v>
      </c>
      <c r="F84">
        <v>1</v>
      </c>
      <c r="G84" s="2">
        <v>10</v>
      </c>
      <c r="H84" s="3">
        <f>+I84/1.2</f>
        <v>14215.686274509806</v>
      </c>
      <c r="I84" s="3">
        <v>17058.823529411766</v>
      </c>
      <c r="J84" s="5" t="s">
        <v>13</v>
      </c>
    </row>
    <row r="85" spans="1:10">
      <c r="A85">
        <v>91</v>
      </c>
      <c r="B85" s="30"/>
      <c r="C85" t="s">
        <v>24</v>
      </c>
      <c r="D85" t="s">
        <v>24</v>
      </c>
      <c r="E85" t="s">
        <v>121</v>
      </c>
      <c r="F85">
        <v>2</v>
      </c>
      <c r="G85" s="2">
        <v>121</v>
      </c>
      <c r="H85" s="2">
        <v>0</v>
      </c>
      <c r="I85" s="2">
        <v>0</v>
      </c>
      <c r="J85" t="s">
        <v>16</v>
      </c>
    </row>
    <row r="86" spans="1:10">
      <c r="A86">
        <v>92</v>
      </c>
      <c r="B86" s="30"/>
      <c r="C86" t="s">
        <v>142</v>
      </c>
      <c r="D86" t="s">
        <v>143</v>
      </c>
      <c r="E86" t="s">
        <v>121</v>
      </c>
      <c r="F86">
        <v>1</v>
      </c>
      <c r="G86" s="2">
        <v>19</v>
      </c>
      <c r="H86" s="2">
        <v>60800</v>
      </c>
      <c r="I86" s="2">
        <v>72960</v>
      </c>
      <c r="J86" t="s">
        <v>16</v>
      </c>
    </row>
    <row r="87" spans="1:10">
      <c r="A87">
        <v>93</v>
      </c>
      <c r="B87" s="30" t="s">
        <v>360</v>
      </c>
      <c r="C87" t="s">
        <v>155</v>
      </c>
      <c r="D87" t="s">
        <v>144</v>
      </c>
      <c r="E87" t="s">
        <v>121</v>
      </c>
      <c r="F87">
        <v>1</v>
      </c>
      <c r="G87" s="2">
        <v>14</v>
      </c>
      <c r="H87" s="2">
        <f>3000*14</f>
        <v>42000</v>
      </c>
      <c r="I87" s="2">
        <f>+H87*1.2</f>
        <v>50400</v>
      </c>
      <c r="J87" s="5" t="s">
        <v>13</v>
      </c>
    </row>
    <row r="88" spans="1:10">
      <c r="A88">
        <v>94</v>
      </c>
      <c r="B88" s="30" t="s">
        <v>366</v>
      </c>
      <c r="C88" t="s">
        <v>110</v>
      </c>
      <c r="D88" t="s">
        <v>111</v>
      </c>
      <c r="E88" t="s">
        <v>145</v>
      </c>
      <c r="F88">
        <v>2</v>
      </c>
      <c r="G88" s="2">
        <v>12</v>
      </c>
      <c r="H88" s="2">
        <f>12*2291.67</f>
        <v>27500.04</v>
      </c>
      <c r="I88" s="2">
        <f>+H88*1.2</f>
        <v>33000.048000000003</v>
      </c>
      <c r="J88" s="5" t="s">
        <v>13</v>
      </c>
    </row>
    <row r="89" spans="1:10">
      <c r="A89">
        <v>95</v>
      </c>
      <c r="B89" s="30" t="s">
        <v>146</v>
      </c>
      <c r="C89" t="s">
        <v>10</v>
      </c>
      <c r="D89" t="s">
        <v>147</v>
      </c>
      <c r="E89" t="s">
        <v>145</v>
      </c>
      <c r="F89">
        <v>12</v>
      </c>
      <c r="G89" s="2">
        <v>19</v>
      </c>
      <c r="H89">
        <v>54112.5</v>
      </c>
      <c r="I89" s="2">
        <v>64935</v>
      </c>
      <c r="J89" t="s">
        <v>13</v>
      </c>
    </row>
    <row r="90" spans="1:10">
      <c r="A90">
        <v>96</v>
      </c>
      <c r="B90" s="30" t="s">
        <v>148</v>
      </c>
      <c r="C90" t="s">
        <v>10</v>
      </c>
      <c r="D90" t="s">
        <v>147</v>
      </c>
      <c r="E90" t="s">
        <v>145</v>
      </c>
      <c r="F90">
        <v>1</v>
      </c>
      <c r="G90" s="2">
        <v>19</v>
      </c>
      <c r="H90">
        <v>54112.5</v>
      </c>
      <c r="I90" s="2">
        <v>64935</v>
      </c>
      <c r="J90" t="s">
        <v>13</v>
      </c>
    </row>
    <row r="91" spans="1:10">
      <c r="A91">
        <v>97</v>
      </c>
      <c r="B91" s="30"/>
      <c r="C91" s="5" t="s">
        <v>368</v>
      </c>
      <c r="D91" t="s">
        <v>62</v>
      </c>
      <c r="E91" t="s">
        <v>149</v>
      </c>
      <c r="F91">
        <v>2</v>
      </c>
      <c r="G91" s="2">
        <v>20</v>
      </c>
      <c r="H91" s="2">
        <f>3915*20</f>
        <v>78300</v>
      </c>
      <c r="I91" s="2">
        <f>+H91*1.2</f>
        <v>93960</v>
      </c>
      <c r="J91" t="s">
        <v>16</v>
      </c>
    </row>
    <row r="92" spans="1:10">
      <c r="A92">
        <v>98</v>
      </c>
      <c r="B92" s="4" t="s">
        <v>457</v>
      </c>
      <c r="C92" s="5" t="s">
        <v>60</v>
      </c>
      <c r="D92" t="s">
        <v>115</v>
      </c>
      <c r="E92" t="s">
        <v>150</v>
      </c>
      <c r="F92">
        <v>2</v>
      </c>
      <c r="G92" s="2">
        <v>20</v>
      </c>
      <c r="H92" s="2">
        <v>37400</v>
      </c>
      <c r="I92" s="2">
        <v>44880</v>
      </c>
      <c r="J92" s="5" t="s">
        <v>13</v>
      </c>
    </row>
    <row r="93" spans="1:10">
      <c r="A93">
        <v>99</v>
      </c>
      <c r="B93" s="30"/>
      <c r="C93" s="23" t="s">
        <v>327</v>
      </c>
      <c r="D93" t="s">
        <v>113</v>
      </c>
      <c r="E93" t="s">
        <v>150</v>
      </c>
      <c r="F93">
        <v>2</v>
      </c>
      <c r="G93" s="2">
        <v>20</v>
      </c>
      <c r="H93" s="3">
        <f>4279.41*20</f>
        <v>85588.2</v>
      </c>
      <c r="I93" s="3">
        <f>+H93*1.2</f>
        <v>102705.84</v>
      </c>
      <c r="J93" t="s">
        <v>16</v>
      </c>
    </row>
    <row r="94" spans="1:10">
      <c r="A94">
        <v>100</v>
      </c>
      <c r="B94" s="30"/>
      <c r="C94" s="23" t="s">
        <v>378</v>
      </c>
      <c r="D94" t="s">
        <v>151</v>
      </c>
      <c r="E94" t="s">
        <v>150</v>
      </c>
      <c r="F94">
        <v>1</v>
      </c>
      <c r="G94" s="2">
        <v>19</v>
      </c>
      <c r="H94" s="3">
        <f>1960.78431372549*19</f>
        <v>37254.901960784307</v>
      </c>
      <c r="I94" s="3">
        <f>+H94*1.2</f>
        <v>44705.882352941167</v>
      </c>
      <c r="J94" s="5" t="s">
        <v>13</v>
      </c>
    </row>
    <row r="95" spans="1:10">
      <c r="A95">
        <v>101</v>
      </c>
      <c r="B95" s="30"/>
      <c r="C95" s="23" t="s">
        <v>378</v>
      </c>
      <c r="D95" t="s">
        <v>152</v>
      </c>
      <c r="E95" t="s">
        <v>150</v>
      </c>
      <c r="F95">
        <v>1</v>
      </c>
      <c r="G95" s="2">
        <v>19</v>
      </c>
      <c r="H95" s="3">
        <f>1274.50980392157*19</f>
        <v>24215.68627450983</v>
      </c>
      <c r="I95" s="3">
        <f>+H95*1.2</f>
        <v>29058.823529411795</v>
      </c>
      <c r="J95" s="5" t="s">
        <v>13</v>
      </c>
    </row>
    <row r="96" spans="1:10">
      <c r="A96">
        <v>102</v>
      </c>
      <c r="B96" s="30"/>
      <c r="C96" s="23" t="s">
        <v>378</v>
      </c>
      <c r="D96" t="s">
        <v>153</v>
      </c>
      <c r="E96" t="s">
        <v>150</v>
      </c>
      <c r="F96">
        <v>1</v>
      </c>
      <c r="G96" s="2">
        <v>19</v>
      </c>
      <c r="H96" s="3">
        <f>1274.50980392157*19</f>
        <v>24215.68627450983</v>
      </c>
      <c r="I96" s="3">
        <f>+H96*1.2</f>
        <v>29058.823529411795</v>
      </c>
      <c r="J96" s="5" t="s">
        <v>13</v>
      </c>
    </row>
    <row r="97" spans="1:10">
      <c r="A97">
        <v>103</v>
      </c>
      <c r="B97" s="30" t="s">
        <v>376</v>
      </c>
      <c r="C97" s="5" t="s">
        <v>14</v>
      </c>
      <c r="D97" t="s">
        <v>50</v>
      </c>
      <c r="E97" t="s">
        <v>154</v>
      </c>
      <c r="F97">
        <v>2</v>
      </c>
      <c r="G97" s="2">
        <v>20</v>
      </c>
      <c r="H97" s="2">
        <f>+G97*3000</f>
        <v>60000</v>
      </c>
      <c r="I97" s="3">
        <f>+H97*1.2</f>
        <v>72000</v>
      </c>
      <c r="J97" s="5" t="s">
        <v>13</v>
      </c>
    </row>
    <row r="98" spans="1:10">
      <c r="A98">
        <v>104</v>
      </c>
      <c r="B98" s="30" t="s">
        <v>359</v>
      </c>
      <c r="C98" t="s">
        <v>155</v>
      </c>
      <c r="D98" t="s">
        <v>144</v>
      </c>
      <c r="E98" t="s">
        <v>154</v>
      </c>
      <c r="F98">
        <v>2</v>
      </c>
      <c r="G98" s="2">
        <v>20</v>
      </c>
      <c r="H98" s="2">
        <v>60000</v>
      </c>
      <c r="I98" s="3">
        <v>72000</v>
      </c>
      <c r="J98" t="s">
        <v>16</v>
      </c>
    </row>
    <row r="99" spans="1:10">
      <c r="A99">
        <v>105</v>
      </c>
      <c r="B99" s="30" t="s">
        <v>156</v>
      </c>
      <c r="C99" t="s">
        <v>10</v>
      </c>
      <c r="D99" t="s">
        <v>96</v>
      </c>
      <c r="E99" t="s">
        <v>154</v>
      </c>
      <c r="F99">
        <v>2</v>
      </c>
      <c r="G99" s="2">
        <v>22</v>
      </c>
      <c r="H99" s="2">
        <v>55220</v>
      </c>
      <c r="I99" s="3">
        <v>66264</v>
      </c>
      <c r="J99" t="s">
        <v>13</v>
      </c>
    </row>
    <row r="100" spans="1:10">
      <c r="A100">
        <v>107</v>
      </c>
      <c r="B100" s="30" t="s">
        <v>157</v>
      </c>
      <c r="C100" t="s">
        <v>10</v>
      </c>
      <c r="D100" t="s">
        <v>158</v>
      </c>
      <c r="E100" t="s">
        <v>154</v>
      </c>
      <c r="F100">
        <v>1</v>
      </c>
      <c r="G100" s="2">
        <v>19</v>
      </c>
      <c r="H100" s="2">
        <v>68400</v>
      </c>
      <c r="I100" s="3">
        <v>82080</v>
      </c>
      <c r="J100" t="s">
        <v>13</v>
      </c>
    </row>
    <row r="101" spans="1:10">
      <c r="A101">
        <v>108</v>
      </c>
      <c r="B101" s="30"/>
      <c r="C101" s="9" t="s">
        <v>368</v>
      </c>
      <c r="D101" t="s">
        <v>29</v>
      </c>
      <c r="E101" t="s">
        <v>159</v>
      </c>
      <c r="F101">
        <v>1</v>
      </c>
      <c r="G101" s="2">
        <v>19</v>
      </c>
      <c r="H101" s="2">
        <f>3962*19</f>
        <v>75278</v>
      </c>
      <c r="I101" s="3">
        <f>+H101*1.2</f>
        <v>90333.599999999991</v>
      </c>
      <c r="J101" t="s">
        <v>16</v>
      </c>
    </row>
    <row r="102" spans="1:10">
      <c r="A102">
        <v>109</v>
      </c>
      <c r="B102" s="30"/>
      <c r="C102" t="s">
        <v>368</v>
      </c>
      <c r="D102" t="s">
        <v>51</v>
      </c>
      <c r="E102" t="s">
        <v>160</v>
      </c>
      <c r="F102">
        <v>1</v>
      </c>
      <c r="G102" s="2">
        <v>19</v>
      </c>
      <c r="H102" s="2">
        <f>3962*19</f>
        <v>75278</v>
      </c>
      <c r="I102" s="3">
        <f>+H102*1.2</f>
        <v>90333.599999999991</v>
      </c>
      <c r="J102" t="s">
        <v>16</v>
      </c>
    </row>
    <row r="103" spans="1:10">
      <c r="A103">
        <v>110</v>
      </c>
      <c r="B103" s="30" t="s">
        <v>383</v>
      </c>
      <c r="C103" t="s">
        <v>10</v>
      </c>
      <c r="D103" t="s">
        <v>161</v>
      </c>
      <c r="E103" t="s">
        <v>160</v>
      </c>
      <c r="F103">
        <v>12</v>
      </c>
      <c r="G103" s="2">
        <v>21</v>
      </c>
      <c r="H103" s="2">
        <v>84000</v>
      </c>
      <c r="I103" s="3">
        <v>100800</v>
      </c>
      <c r="J103" s="5" t="s">
        <v>13</v>
      </c>
    </row>
    <row r="104" spans="1:10">
      <c r="A104">
        <v>111</v>
      </c>
      <c r="B104" s="24" t="s">
        <v>450</v>
      </c>
      <c r="C104" t="s">
        <v>14</v>
      </c>
      <c r="D104" t="s">
        <v>162</v>
      </c>
      <c r="E104" t="s">
        <v>160</v>
      </c>
      <c r="F104">
        <v>12</v>
      </c>
      <c r="G104" s="2">
        <v>23</v>
      </c>
      <c r="H104" s="2">
        <v>94300</v>
      </c>
      <c r="I104" s="3">
        <v>113160</v>
      </c>
      <c r="J104" s="5" t="s">
        <v>13</v>
      </c>
    </row>
    <row r="105" spans="1:10">
      <c r="A105">
        <v>112</v>
      </c>
      <c r="B105" s="30"/>
      <c r="C105" s="9" t="s">
        <v>368</v>
      </c>
      <c r="D105" t="s">
        <v>161</v>
      </c>
      <c r="E105" t="s">
        <v>160</v>
      </c>
      <c r="F105">
        <v>1</v>
      </c>
      <c r="G105" s="2">
        <v>19</v>
      </c>
      <c r="H105" s="2">
        <f>3962*19</f>
        <v>75278</v>
      </c>
      <c r="I105" s="3">
        <f>+H105*1.2</f>
        <v>90333.599999999991</v>
      </c>
      <c r="J105" t="s">
        <v>16</v>
      </c>
    </row>
    <row r="106" spans="1:10">
      <c r="A106">
        <v>113</v>
      </c>
      <c r="B106" s="24" t="s">
        <v>451</v>
      </c>
      <c r="C106" t="s">
        <v>14</v>
      </c>
      <c r="D106" t="s">
        <v>162</v>
      </c>
      <c r="E106" t="s">
        <v>160</v>
      </c>
      <c r="F106">
        <v>1</v>
      </c>
      <c r="G106" s="2">
        <v>19</v>
      </c>
      <c r="H106" s="2">
        <v>77900</v>
      </c>
      <c r="I106" s="3">
        <v>93480</v>
      </c>
      <c r="J106" s="5" t="s">
        <v>13</v>
      </c>
    </row>
    <row r="107" spans="1:10">
      <c r="A107">
        <v>114</v>
      </c>
      <c r="B107" s="30" t="s">
        <v>382</v>
      </c>
      <c r="C107" t="s">
        <v>10</v>
      </c>
      <c r="D107" t="s">
        <v>163</v>
      </c>
      <c r="E107" t="s">
        <v>160</v>
      </c>
      <c r="F107">
        <v>12</v>
      </c>
      <c r="G107" s="2">
        <v>1</v>
      </c>
      <c r="H107" s="2">
        <f>+I107/1.2</f>
        <v>69855</v>
      </c>
      <c r="I107" s="3">
        <v>83826</v>
      </c>
      <c r="J107" s="5" t="s">
        <v>13</v>
      </c>
    </row>
    <row r="108" spans="1:10">
      <c r="A108">
        <v>115</v>
      </c>
      <c r="B108" s="33" t="s">
        <v>402</v>
      </c>
      <c r="C108" t="s">
        <v>60</v>
      </c>
      <c r="D108" t="s">
        <v>164</v>
      </c>
      <c r="E108" t="s">
        <v>160</v>
      </c>
      <c r="F108">
        <v>12</v>
      </c>
      <c r="G108" s="2">
        <v>1</v>
      </c>
      <c r="H108" s="2">
        <v>37537</v>
      </c>
      <c r="I108" s="3">
        <v>45044.4</v>
      </c>
      <c r="J108" s="5" t="s">
        <v>13</v>
      </c>
    </row>
    <row r="109" spans="1:10">
      <c r="A109">
        <v>116</v>
      </c>
      <c r="B109" s="36" t="s">
        <v>436</v>
      </c>
      <c r="C109" t="s">
        <v>18</v>
      </c>
      <c r="D109" t="s">
        <v>165</v>
      </c>
      <c r="E109" t="s">
        <v>160</v>
      </c>
      <c r="F109">
        <v>12</v>
      </c>
      <c r="G109" s="2">
        <v>1</v>
      </c>
      <c r="H109" s="2">
        <v>6320</v>
      </c>
      <c r="I109" s="3">
        <v>7584</v>
      </c>
      <c r="J109" s="5" t="s">
        <v>13</v>
      </c>
    </row>
    <row r="110" spans="1:10">
      <c r="A110">
        <v>117</v>
      </c>
      <c r="B110" s="30" t="s">
        <v>166</v>
      </c>
      <c r="C110" t="s">
        <v>10</v>
      </c>
      <c r="D110" t="s">
        <v>167</v>
      </c>
      <c r="E110" t="s">
        <v>160</v>
      </c>
      <c r="F110">
        <v>12</v>
      </c>
      <c r="G110" s="2">
        <v>23</v>
      </c>
      <c r="H110" s="2">
        <f>23*2580</f>
        <v>59340</v>
      </c>
      <c r="I110" s="3">
        <f>+H110*1.2</f>
        <v>71208</v>
      </c>
      <c r="J110" t="s">
        <v>13</v>
      </c>
    </row>
    <row r="111" spans="1:10">
      <c r="A111">
        <v>118</v>
      </c>
      <c r="B111" s="30" t="s">
        <v>380</v>
      </c>
      <c r="C111" t="s">
        <v>10</v>
      </c>
      <c r="D111" t="s">
        <v>168</v>
      </c>
      <c r="E111" t="s">
        <v>160</v>
      </c>
      <c r="F111">
        <v>12</v>
      </c>
      <c r="G111" s="2">
        <v>23</v>
      </c>
      <c r="H111" s="2">
        <f>+I111/1.2</f>
        <v>48415</v>
      </c>
      <c r="I111" s="3">
        <v>58098</v>
      </c>
      <c r="J111" s="5" t="s">
        <v>13</v>
      </c>
    </row>
    <row r="112" spans="1:10">
      <c r="A112">
        <v>119</v>
      </c>
      <c r="B112" s="30" t="s">
        <v>169</v>
      </c>
      <c r="C112" t="s">
        <v>35</v>
      </c>
      <c r="D112" t="s">
        <v>170</v>
      </c>
      <c r="E112" t="s">
        <v>160</v>
      </c>
      <c r="F112">
        <v>12</v>
      </c>
      <c r="G112" s="2">
        <v>23</v>
      </c>
      <c r="H112" s="2">
        <f>+I112/1.2</f>
        <v>33005</v>
      </c>
      <c r="I112" s="3">
        <v>39606</v>
      </c>
      <c r="J112" t="s">
        <v>13</v>
      </c>
    </row>
    <row r="113" spans="1:11">
      <c r="A113">
        <v>120</v>
      </c>
      <c r="B113" s="30" t="s">
        <v>171</v>
      </c>
      <c r="C113" t="s">
        <v>35</v>
      </c>
      <c r="D113" t="s">
        <v>172</v>
      </c>
      <c r="E113" t="s">
        <v>160</v>
      </c>
      <c r="F113">
        <v>12</v>
      </c>
      <c r="G113" s="2">
        <v>23</v>
      </c>
      <c r="H113" s="2">
        <v>57155</v>
      </c>
      <c r="I113" s="3">
        <v>68586</v>
      </c>
      <c r="J113" t="s">
        <v>13</v>
      </c>
    </row>
    <row r="114" spans="1:11">
      <c r="A114">
        <v>121</v>
      </c>
      <c r="B114" s="30" t="s">
        <v>173</v>
      </c>
      <c r="C114" t="s">
        <v>35</v>
      </c>
      <c r="D114" t="s">
        <v>174</v>
      </c>
      <c r="E114" t="s">
        <v>160</v>
      </c>
      <c r="F114">
        <v>12</v>
      </c>
      <c r="G114" s="2">
        <v>23</v>
      </c>
      <c r="H114" s="2">
        <v>30820</v>
      </c>
      <c r="I114" s="3">
        <v>36984</v>
      </c>
      <c r="J114" t="s">
        <v>13</v>
      </c>
    </row>
    <row r="115" spans="1:11">
      <c r="A115">
        <v>122</v>
      </c>
      <c r="B115" s="30" t="s">
        <v>175</v>
      </c>
      <c r="C115" t="s">
        <v>35</v>
      </c>
      <c r="D115" t="s">
        <v>176</v>
      </c>
      <c r="E115" t="s">
        <v>160</v>
      </c>
      <c r="F115">
        <v>12</v>
      </c>
      <c r="G115" s="2">
        <v>23</v>
      </c>
      <c r="H115" s="2">
        <v>37375</v>
      </c>
      <c r="I115" s="3">
        <v>44850</v>
      </c>
      <c r="J115" t="s">
        <v>13</v>
      </c>
    </row>
    <row r="116" spans="1:11">
      <c r="A116">
        <v>123</v>
      </c>
      <c r="B116" s="30"/>
      <c r="C116" s="20" t="s">
        <v>10</v>
      </c>
      <c r="D116" s="20" t="s">
        <v>177</v>
      </c>
      <c r="E116" s="20" t="s">
        <v>160</v>
      </c>
      <c r="F116" s="20">
        <v>12</v>
      </c>
      <c r="G116" s="21">
        <v>2</v>
      </c>
      <c r="H116" s="2">
        <v>1860</v>
      </c>
      <c r="I116" s="3">
        <v>2232</v>
      </c>
      <c r="J116" s="20" t="s">
        <v>16</v>
      </c>
      <c r="K116" s="22" t="s">
        <v>338</v>
      </c>
    </row>
    <row r="117" spans="1:11">
      <c r="A117">
        <v>124</v>
      </c>
      <c r="B117" s="30" t="s">
        <v>178</v>
      </c>
      <c r="C117" t="s">
        <v>10</v>
      </c>
      <c r="D117" t="s">
        <v>177</v>
      </c>
      <c r="E117" t="s">
        <v>160</v>
      </c>
      <c r="F117">
        <v>12</v>
      </c>
      <c r="G117" s="2">
        <v>24</v>
      </c>
      <c r="H117" s="2">
        <v>22320</v>
      </c>
      <c r="I117" s="3">
        <v>26784</v>
      </c>
      <c r="J117" t="s">
        <v>13</v>
      </c>
    </row>
    <row r="118" spans="1:11">
      <c r="A118">
        <v>125</v>
      </c>
      <c r="B118" s="24" t="s">
        <v>453</v>
      </c>
      <c r="C118" t="s">
        <v>14</v>
      </c>
      <c r="D118" t="s">
        <v>179</v>
      </c>
      <c r="E118" t="s">
        <v>160</v>
      </c>
      <c r="F118">
        <v>12</v>
      </c>
      <c r="G118" s="2">
        <v>23</v>
      </c>
      <c r="H118" s="2">
        <v>38295</v>
      </c>
      <c r="I118" s="3">
        <v>45954</v>
      </c>
      <c r="J118" s="5" t="s">
        <v>13</v>
      </c>
    </row>
    <row r="119" spans="1:11">
      <c r="A119">
        <v>126</v>
      </c>
      <c r="B119" s="30" t="s">
        <v>180</v>
      </c>
      <c r="C119" t="s">
        <v>35</v>
      </c>
      <c r="D119" t="s">
        <v>181</v>
      </c>
      <c r="E119" t="s">
        <v>160</v>
      </c>
      <c r="F119">
        <v>12</v>
      </c>
      <c r="G119" s="2">
        <v>24</v>
      </c>
      <c r="H119" s="2">
        <v>27288</v>
      </c>
      <c r="I119" s="3">
        <v>32745.599999999999</v>
      </c>
      <c r="J119" t="s">
        <v>13</v>
      </c>
    </row>
    <row r="120" spans="1:11">
      <c r="A120">
        <v>127</v>
      </c>
      <c r="B120" s="30" t="s">
        <v>182</v>
      </c>
      <c r="C120" t="s">
        <v>10</v>
      </c>
      <c r="D120" t="s">
        <v>183</v>
      </c>
      <c r="E120" t="s">
        <v>160</v>
      </c>
      <c r="F120">
        <v>12</v>
      </c>
      <c r="G120" s="2">
        <v>27</v>
      </c>
      <c r="H120" s="2">
        <v>34425</v>
      </c>
      <c r="I120" s="3">
        <v>41310</v>
      </c>
      <c r="J120" t="s">
        <v>13</v>
      </c>
    </row>
    <row r="121" spans="1:11">
      <c r="A121">
        <v>128</v>
      </c>
      <c r="B121" s="8" t="s">
        <v>391</v>
      </c>
      <c r="C121" t="s">
        <v>35</v>
      </c>
      <c r="D121" t="s">
        <v>184</v>
      </c>
      <c r="E121" t="s">
        <v>160</v>
      </c>
      <c r="F121">
        <v>12</v>
      </c>
      <c r="G121" s="2">
        <v>14</v>
      </c>
      <c r="H121" s="2">
        <v>19320</v>
      </c>
      <c r="I121" s="3">
        <v>23184</v>
      </c>
      <c r="J121" s="5" t="s">
        <v>13</v>
      </c>
    </row>
    <row r="122" spans="1:11">
      <c r="A122">
        <v>129</v>
      </c>
      <c r="B122" s="8" t="s">
        <v>391</v>
      </c>
      <c r="C122" t="s">
        <v>35</v>
      </c>
      <c r="D122" t="s">
        <v>184</v>
      </c>
      <c r="E122" t="s">
        <v>160</v>
      </c>
      <c r="F122">
        <v>12</v>
      </c>
      <c r="G122" s="2">
        <v>9</v>
      </c>
      <c r="H122" s="2">
        <v>12420</v>
      </c>
      <c r="I122" s="3">
        <v>14904</v>
      </c>
      <c r="J122" s="5" t="s">
        <v>13</v>
      </c>
    </row>
    <row r="123" spans="1:11">
      <c r="A123">
        <v>130</v>
      </c>
      <c r="B123" s="32" t="s">
        <v>393</v>
      </c>
      <c r="C123" t="s">
        <v>60</v>
      </c>
      <c r="D123" t="s">
        <v>185</v>
      </c>
      <c r="E123" t="s">
        <v>160</v>
      </c>
      <c r="F123">
        <v>12</v>
      </c>
      <c r="G123" s="2">
        <v>23</v>
      </c>
      <c r="H123" s="2">
        <v>42435</v>
      </c>
      <c r="I123" s="3">
        <v>50922</v>
      </c>
      <c r="J123" s="5" t="s">
        <v>13</v>
      </c>
    </row>
    <row r="124" spans="1:11">
      <c r="A124">
        <v>131</v>
      </c>
      <c r="B124" s="33" t="s">
        <v>417</v>
      </c>
      <c r="C124" t="s">
        <v>60</v>
      </c>
      <c r="D124" t="s">
        <v>186</v>
      </c>
      <c r="E124" t="s">
        <v>160</v>
      </c>
      <c r="F124">
        <v>12</v>
      </c>
      <c r="G124" s="2">
        <v>25</v>
      </c>
      <c r="H124" s="2">
        <v>26000</v>
      </c>
      <c r="I124" s="3">
        <v>31200</v>
      </c>
      <c r="J124" s="5" t="s">
        <v>13</v>
      </c>
    </row>
    <row r="125" spans="1:11">
      <c r="A125">
        <v>132</v>
      </c>
      <c r="B125" s="26" t="s">
        <v>389</v>
      </c>
      <c r="C125" t="s">
        <v>35</v>
      </c>
      <c r="D125" t="s">
        <v>187</v>
      </c>
      <c r="E125" t="s">
        <v>160</v>
      </c>
      <c r="F125">
        <v>12</v>
      </c>
      <c r="G125" s="2">
        <v>23</v>
      </c>
      <c r="H125" s="2">
        <v>44045</v>
      </c>
      <c r="I125" s="3">
        <v>52854</v>
      </c>
      <c r="J125" s="5" t="s">
        <v>13</v>
      </c>
    </row>
    <row r="126" spans="1:11">
      <c r="A126">
        <v>133</v>
      </c>
      <c r="B126" s="30" t="s">
        <v>188</v>
      </c>
      <c r="C126" t="s">
        <v>35</v>
      </c>
      <c r="D126" t="s">
        <v>189</v>
      </c>
      <c r="E126" t="s">
        <v>190</v>
      </c>
      <c r="F126">
        <v>12</v>
      </c>
      <c r="G126" s="2">
        <v>23</v>
      </c>
      <c r="H126" s="2">
        <v>51750</v>
      </c>
      <c r="I126" s="3">
        <v>62100</v>
      </c>
      <c r="J126" t="s">
        <v>13</v>
      </c>
    </row>
    <row r="127" spans="1:11">
      <c r="A127">
        <v>134</v>
      </c>
      <c r="B127" s="30" t="s">
        <v>191</v>
      </c>
      <c r="C127" t="s">
        <v>35</v>
      </c>
      <c r="D127" t="s">
        <v>192</v>
      </c>
      <c r="E127" t="s">
        <v>190</v>
      </c>
      <c r="F127">
        <v>12</v>
      </c>
      <c r="G127" s="2">
        <v>26</v>
      </c>
      <c r="H127" s="2">
        <f>+I127/1.2</f>
        <v>50700</v>
      </c>
      <c r="I127" s="3">
        <v>60840</v>
      </c>
      <c r="J127" t="s">
        <v>13</v>
      </c>
    </row>
    <row r="128" spans="1:11">
      <c r="A128">
        <v>135</v>
      </c>
      <c r="B128" s="30" t="s">
        <v>193</v>
      </c>
      <c r="C128" t="s">
        <v>10</v>
      </c>
      <c r="D128" t="s">
        <v>194</v>
      </c>
      <c r="E128" t="s">
        <v>190</v>
      </c>
      <c r="F128">
        <v>12</v>
      </c>
      <c r="G128" s="2">
        <v>23</v>
      </c>
      <c r="H128" s="2">
        <v>77050</v>
      </c>
      <c r="I128" s="3">
        <v>92460</v>
      </c>
      <c r="J128" t="s">
        <v>13</v>
      </c>
    </row>
    <row r="129" spans="1:10">
      <c r="A129">
        <v>136</v>
      </c>
      <c r="B129" s="30" t="s">
        <v>195</v>
      </c>
      <c r="C129" t="s">
        <v>10</v>
      </c>
      <c r="D129" t="s">
        <v>196</v>
      </c>
      <c r="E129" t="s">
        <v>190</v>
      </c>
      <c r="F129">
        <v>12</v>
      </c>
      <c r="G129" s="2">
        <v>23</v>
      </c>
      <c r="H129" s="2">
        <v>44045</v>
      </c>
      <c r="I129" s="3">
        <v>52854</v>
      </c>
      <c r="J129" t="s">
        <v>13</v>
      </c>
    </row>
    <row r="130" spans="1:10">
      <c r="A130">
        <v>137</v>
      </c>
      <c r="B130" s="26" t="s">
        <v>388</v>
      </c>
      <c r="C130" t="s">
        <v>35</v>
      </c>
      <c r="D130" t="s">
        <v>197</v>
      </c>
      <c r="E130" t="s">
        <v>190</v>
      </c>
      <c r="F130">
        <v>12</v>
      </c>
      <c r="G130" s="2">
        <v>23</v>
      </c>
      <c r="H130" s="2">
        <v>61640</v>
      </c>
      <c r="I130" s="3">
        <v>73968</v>
      </c>
      <c r="J130" s="5" t="s">
        <v>13</v>
      </c>
    </row>
    <row r="131" spans="1:10">
      <c r="A131">
        <v>138</v>
      </c>
      <c r="B131" s="4" t="s">
        <v>434</v>
      </c>
      <c r="C131" t="s">
        <v>18</v>
      </c>
      <c r="D131" t="s">
        <v>198</v>
      </c>
      <c r="E131" t="s">
        <v>190</v>
      </c>
      <c r="F131">
        <v>12</v>
      </c>
      <c r="G131" s="2">
        <v>23</v>
      </c>
      <c r="H131" s="2">
        <v>21620</v>
      </c>
      <c r="I131" s="3">
        <v>25944</v>
      </c>
      <c r="J131" s="5" t="s">
        <v>13</v>
      </c>
    </row>
    <row r="132" spans="1:10">
      <c r="A132">
        <v>139</v>
      </c>
      <c r="B132" s="30" t="s">
        <v>199</v>
      </c>
      <c r="C132" t="s">
        <v>18</v>
      </c>
      <c r="D132" t="s">
        <v>200</v>
      </c>
      <c r="E132" t="s">
        <v>190</v>
      </c>
      <c r="F132">
        <v>12</v>
      </c>
      <c r="G132" s="2">
        <v>23</v>
      </c>
      <c r="H132" s="2">
        <v>21620</v>
      </c>
      <c r="I132" s="3">
        <v>25944</v>
      </c>
      <c r="J132" t="s">
        <v>13</v>
      </c>
    </row>
    <row r="133" spans="1:10">
      <c r="A133">
        <v>140</v>
      </c>
      <c r="B133" s="30" t="s">
        <v>201</v>
      </c>
      <c r="C133" t="s">
        <v>18</v>
      </c>
      <c r="D133" t="s">
        <v>202</v>
      </c>
      <c r="E133" t="s">
        <v>190</v>
      </c>
      <c r="F133">
        <v>12</v>
      </c>
      <c r="G133" s="2">
        <v>24</v>
      </c>
      <c r="H133" s="2">
        <v>22560</v>
      </c>
      <c r="I133" s="3">
        <v>27072</v>
      </c>
      <c r="J133" t="s">
        <v>13</v>
      </c>
    </row>
    <row r="134" spans="1:10">
      <c r="A134">
        <v>141</v>
      </c>
      <c r="B134" s="4" t="s">
        <v>431</v>
      </c>
      <c r="C134" t="s">
        <v>18</v>
      </c>
      <c r="D134" t="s">
        <v>203</v>
      </c>
      <c r="E134" t="s">
        <v>190</v>
      </c>
      <c r="F134">
        <v>12</v>
      </c>
      <c r="G134" s="2">
        <v>23</v>
      </c>
      <c r="H134" s="2">
        <v>12190</v>
      </c>
      <c r="I134" s="3">
        <v>14628</v>
      </c>
      <c r="J134" s="5" t="s">
        <v>13</v>
      </c>
    </row>
    <row r="135" spans="1:10">
      <c r="A135">
        <v>142</v>
      </c>
      <c r="B135" s="4" t="s">
        <v>435</v>
      </c>
      <c r="C135" t="s">
        <v>18</v>
      </c>
      <c r="D135" t="s">
        <v>204</v>
      </c>
      <c r="E135" t="s">
        <v>190</v>
      </c>
      <c r="F135">
        <v>12</v>
      </c>
      <c r="G135" s="2">
        <v>23</v>
      </c>
      <c r="H135" s="2">
        <v>21620</v>
      </c>
      <c r="I135" s="3">
        <v>25944</v>
      </c>
      <c r="J135" t="s">
        <v>16</v>
      </c>
    </row>
    <row r="136" spans="1:10">
      <c r="A136">
        <v>143</v>
      </c>
      <c r="B136" s="4" t="s">
        <v>429</v>
      </c>
      <c r="C136" t="s">
        <v>18</v>
      </c>
      <c r="D136" t="s">
        <v>205</v>
      </c>
      <c r="E136" t="s">
        <v>190</v>
      </c>
      <c r="F136">
        <v>12</v>
      </c>
      <c r="G136" s="2">
        <v>23</v>
      </c>
      <c r="H136" s="2">
        <v>21620</v>
      </c>
      <c r="I136" s="3">
        <v>25944</v>
      </c>
      <c r="J136" s="5" t="s">
        <v>13</v>
      </c>
    </row>
    <row r="137" spans="1:10">
      <c r="A137">
        <v>144</v>
      </c>
      <c r="B137" s="30" t="s">
        <v>206</v>
      </c>
      <c r="C137" t="s">
        <v>18</v>
      </c>
      <c r="D137" t="s">
        <v>207</v>
      </c>
      <c r="E137" t="s">
        <v>190</v>
      </c>
      <c r="F137">
        <v>12</v>
      </c>
      <c r="G137" s="2">
        <v>23</v>
      </c>
      <c r="H137" s="2">
        <v>26450</v>
      </c>
      <c r="I137" s="3">
        <v>31740</v>
      </c>
      <c r="J137" t="s">
        <v>13</v>
      </c>
    </row>
    <row r="138" spans="1:10">
      <c r="A138">
        <v>145</v>
      </c>
      <c r="B138" s="30" t="s">
        <v>208</v>
      </c>
      <c r="C138" t="s">
        <v>18</v>
      </c>
      <c r="D138" t="s">
        <v>209</v>
      </c>
      <c r="E138" t="s">
        <v>190</v>
      </c>
      <c r="F138">
        <v>12</v>
      </c>
      <c r="G138" s="2">
        <v>23</v>
      </c>
      <c r="H138" s="2">
        <v>21620</v>
      </c>
      <c r="I138" s="3">
        <v>25944</v>
      </c>
      <c r="J138" t="s">
        <v>13</v>
      </c>
    </row>
    <row r="139" spans="1:10">
      <c r="A139">
        <v>146</v>
      </c>
      <c r="B139" s="4" t="s">
        <v>420</v>
      </c>
      <c r="C139" t="s">
        <v>60</v>
      </c>
      <c r="D139" t="s">
        <v>210</v>
      </c>
      <c r="E139" t="s">
        <v>190</v>
      </c>
      <c r="F139">
        <v>12</v>
      </c>
      <c r="G139" s="2">
        <v>23</v>
      </c>
      <c r="H139" s="2">
        <v>33580</v>
      </c>
      <c r="I139" s="3">
        <v>40296</v>
      </c>
      <c r="J139" s="5" t="s">
        <v>13</v>
      </c>
    </row>
    <row r="140" spans="1:10">
      <c r="A140">
        <v>147</v>
      </c>
      <c r="B140" s="30" t="s">
        <v>341</v>
      </c>
      <c r="C140" t="s">
        <v>71</v>
      </c>
      <c r="D140" t="s">
        <v>79</v>
      </c>
      <c r="E140" t="s">
        <v>211</v>
      </c>
      <c r="F140">
        <v>2</v>
      </c>
      <c r="G140" s="2">
        <v>20</v>
      </c>
      <c r="H140" s="2">
        <v>57600</v>
      </c>
      <c r="I140" s="3">
        <v>69120</v>
      </c>
      <c r="J140" s="5" t="s">
        <v>13</v>
      </c>
    </row>
    <row r="141" spans="1:10">
      <c r="A141">
        <v>148</v>
      </c>
      <c r="B141" s="30" t="s">
        <v>344</v>
      </c>
      <c r="C141" t="s">
        <v>71</v>
      </c>
      <c r="D141" t="s">
        <v>89</v>
      </c>
      <c r="E141" t="s">
        <v>211</v>
      </c>
      <c r="F141">
        <v>2</v>
      </c>
      <c r="G141" s="2">
        <v>20</v>
      </c>
      <c r="H141" s="2">
        <v>54000</v>
      </c>
      <c r="I141" s="3">
        <v>64800</v>
      </c>
      <c r="J141" s="5" t="s">
        <v>13</v>
      </c>
    </row>
    <row r="142" spans="1:10">
      <c r="A142">
        <v>149</v>
      </c>
      <c r="B142" s="30" t="s">
        <v>343</v>
      </c>
      <c r="C142" t="s">
        <v>71</v>
      </c>
      <c r="D142" t="s">
        <v>85</v>
      </c>
      <c r="E142" t="s">
        <v>211</v>
      </c>
      <c r="F142">
        <v>2</v>
      </c>
      <c r="G142" s="2">
        <v>20</v>
      </c>
      <c r="H142" s="2">
        <v>48204</v>
      </c>
      <c r="I142" s="3">
        <v>57844.800000000003</v>
      </c>
      <c r="J142" s="5" t="s">
        <v>13</v>
      </c>
    </row>
    <row r="143" spans="1:10">
      <c r="A143">
        <v>150</v>
      </c>
      <c r="B143" s="30" t="s">
        <v>342</v>
      </c>
      <c r="C143" t="s">
        <v>71</v>
      </c>
      <c r="D143" t="s">
        <v>72</v>
      </c>
      <c r="E143" t="s">
        <v>211</v>
      </c>
      <c r="F143">
        <v>2</v>
      </c>
      <c r="G143" s="2">
        <v>20</v>
      </c>
      <c r="H143" s="2">
        <f>20*2880</f>
        <v>57600</v>
      </c>
      <c r="I143" s="3">
        <f>+H143*1.2</f>
        <v>69120</v>
      </c>
      <c r="J143" s="5" t="s">
        <v>13</v>
      </c>
    </row>
    <row r="144" spans="1:10">
      <c r="A144">
        <v>151</v>
      </c>
      <c r="B144" s="30" t="s">
        <v>340</v>
      </c>
      <c r="C144" t="s">
        <v>71</v>
      </c>
      <c r="D144" t="s">
        <v>77</v>
      </c>
      <c r="E144" t="s">
        <v>211</v>
      </c>
      <c r="F144">
        <v>2</v>
      </c>
      <c r="G144" s="2">
        <v>20</v>
      </c>
      <c r="H144" s="2">
        <v>73600</v>
      </c>
      <c r="I144" s="3">
        <v>88320</v>
      </c>
      <c r="J144" t="s">
        <v>16</v>
      </c>
    </row>
    <row r="145" spans="1:11">
      <c r="A145">
        <v>152</v>
      </c>
      <c r="B145" s="30" t="s">
        <v>346</v>
      </c>
      <c r="C145" t="s">
        <v>71</v>
      </c>
      <c r="D145" t="s">
        <v>78</v>
      </c>
      <c r="E145" t="s">
        <v>211</v>
      </c>
      <c r="F145">
        <v>2</v>
      </c>
      <c r="G145" s="2">
        <v>20</v>
      </c>
      <c r="H145" s="2">
        <f>+G145*2250</f>
        <v>45000</v>
      </c>
      <c r="I145" s="3">
        <f>+H145*1.2</f>
        <v>54000</v>
      </c>
      <c r="J145" s="5" t="s">
        <v>13</v>
      </c>
    </row>
    <row r="146" spans="1:11">
      <c r="A146">
        <v>153</v>
      </c>
      <c r="B146" s="30" t="s">
        <v>345</v>
      </c>
      <c r="C146" t="s">
        <v>71</v>
      </c>
      <c r="D146" t="s">
        <v>88</v>
      </c>
      <c r="E146" t="s">
        <v>211</v>
      </c>
      <c r="F146">
        <v>2</v>
      </c>
      <c r="G146" s="2">
        <v>20</v>
      </c>
      <c r="H146" s="2">
        <v>43000</v>
      </c>
      <c r="I146" s="3">
        <v>51600</v>
      </c>
      <c r="J146" s="5" t="s">
        <v>13</v>
      </c>
    </row>
    <row r="147" spans="1:11">
      <c r="A147" s="5">
        <v>154</v>
      </c>
      <c r="B147" s="30"/>
      <c r="C147" t="s">
        <v>71</v>
      </c>
      <c r="D147" s="6" t="s">
        <v>78</v>
      </c>
      <c r="E147" s="6" t="s">
        <v>211</v>
      </c>
      <c r="F147" s="6">
        <v>2</v>
      </c>
      <c r="G147" s="7">
        <v>20</v>
      </c>
      <c r="H147" s="2">
        <v>54000</v>
      </c>
      <c r="I147" s="3">
        <v>64800</v>
      </c>
      <c r="J147" s="6" t="s">
        <v>16</v>
      </c>
      <c r="K147" s="5" t="s">
        <v>338</v>
      </c>
    </row>
    <row r="148" spans="1:11">
      <c r="A148">
        <v>155</v>
      </c>
      <c r="B148" s="30" t="s">
        <v>339</v>
      </c>
      <c r="C148" t="s">
        <v>71</v>
      </c>
      <c r="D148" t="s">
        <v>87</v>
      </c>
      <c r="E148" t="s">
        <v>211</v>
      </c>
      <c r="F148">
        <v>2</v>
      </c>
      <c r="G148" s="2">
        <v>20</v>
      </c>
      <c r="H148" s="2">
        <f>+G148*1890</f>
        <v>37800</v>
      </c>
      <c r="I148" s="3">
        <f>+H148*1.2</f>
        <v>45360</v>
      </c>
      <c r="J148" s="5" t="s">
        <v>13</v>
      </c>
    </row>
    <row r="149" spans="1:11">
      <c r="A149">
        <v>156</v>
      </c>
      <c r="B149" s="30"/>
      <c r="C149" t="s">
        <v>83</v>
      </c>
      <c r="D149" t="s">
        <v>84</v>
      </c>
      <c r="E149" t="s">
        <v>211</v>
      </c>
      <c r="F149">
        <v>2</v>
      </c>
      <c r="G149" s="2">
        <v>20</v>
      </c>
      <c r="H149" s="2">
        <v>38400</v>
      </c>
      <c r="I149" s="3">
        <v>46080</v>
      </c>
      <c r="J149" t="s">
        <v>16</v>
      </c>
    </row>
    <row r="150" spans="1:11">
      <c r="A150">
        <v>157</v>
      </c>
      <c r="B150" s="4" t="s">
        <v>407</v>
      </c>
      <c r="C150" t="s">
        <v>60</v>
      </c>
      <c r="D150" t="s">
        <v>70</v>
      </c>
      <c r="E150" t="s">
        <v>211</v>
      </c>
      <c r="F150">
        <v>2</v>
      </c>
      <c r="G150" s="2">
        <v>20</v>
      </c>
      <c r="H150" s="2">
        <v>42500</v>
      </c>
      <c r="I150" s="3">
        <v>51000</v>
      </c>
      <c r="J150" s="5" t="s">
        <v>13</v>
      </c>
    </row>
    <row r="151" spans="1:11">
      <c r="A151">
        <v>158</v>
      </c>
      <c r="B151" s="30"/>
      <c r="C151" s="5" t="s">
        <v>110</v>
      </c>
      <c r="D151" t="s">
        <v>129</v>
      </c>
      <c r="E151" t="s">
        <v>211</v>
      </c>
      <c r="F151">
        <v>2</v>
      </c>
      <c r="G151" s="2">
        <v>20</v>
      </c>
      <c r="H151" s="2">
        <f>+I151/1.2</f>
        <v>54213.48314606741</v>
      </c>
      <c r="I151" s="3">
        <v>65056.179775280892</v>
      </c>
      <c r="J151" s="5" t="s">
        <v>13</v>
      </c>
    </row>
    <row r="152" spans="1:11">
      <c r="A152">
        <v>159</v>
      </c>
      <c r="B152" s="30"/>
      <c r="C152" s="5" t="s">
        <v>110</v>
      </c>
      <c r="D152" t="s">
        <v>80</v>
      </c>
      <c r="E152" t="s">
        <v>211</v>
      </c>
      <c r="F152">
        <v>2</v>
      </c>
      <c r="G152" s="2">
        <v>20</v>
      </c>
      <c r="H152" s="2">
        <f>2179.78*20</f>
        <v>43595.600000000006</v>
      </c>
      <c r="I152" s="3">
        <f>+H152*1.2</f>
        <v>52314.720000000008</v>
      </c>
      <c r="J152" t="s">
        <v>16</v>
      </c>
    </row>
    <row r="153" spans="1:11">
      <c r="A153">
        <v>160</v>
      </c>
      <c r="B153" s="30" t="s">
        <v>212</v>
      </c>
      <c r="C153" t="s">
        <v>10</v>
      </c>
      <c r="D153" t="s">
        <v>213</v>
      </c>
      <c r="E153" t="s">
        <v>211</v>
      </c>
      <c r="F153">
        <v>2</v>
      </c>
      <c r="G153" s="2">
        <v>20</v>
      </c>
      <c r="H153" s="2">
        <v>41800</v>
      </c>
      <c r="I153" s="3">
        <v>50160</v>
      </c>
      <c r="J153" t="s">
        <v>13</v>
      </c>
    </row>
    <row r="154" spans="1:11">
      <c r="A154">
        <v>161</v>
      </c>
      <c r="B154" s="30" t="s">
        <v>370</v>
      </c>
      <c r="C154" t="s">
        <v>122</v>
      </c>
      <c r="D154" t="s">
        <v>123</v>
      </c>
      <c r="E154" t="s">
        <v>211</v>
      </c>
      <c r="F154">
        <v>2</v>
      </c>
      <c r="G154" s="2">
        <v>20</v>
      </c>
      <c r="H154" s="2">
        <v>58240</v>
      </c>
      <c r="I154" s="3">
        <v>69888</v>
      </c>
      <c r="J154" s="5" t="s">
        <v>13</v>
      </c>
    </row>
    <row r="155" spans="1:11">
      <c r="A155">
        <v>162</v>
      </c>
      <c r="B155" s="30" t="s">
        <v>214</v>
      </c>
      <c r="C155" t="s">
        <v>10</v>
      </c>
      <c r="D155" t="s">
        <v>74</v>
      </c>
      <c r="E155" t="s">
        <v>211</v>
      </c>
      <c r="F155">
        <v>2</v>
      </c>
      <c r="G155" s="2">
        <v>17</v>
      </c>
      <c r="H155" s="2">
        <v>47175</v>
      </c>
      <c r="I155" s="3">
        <v>56610</v>
      </c>
      <c r="J155" t="s">
        <v>13</v>
      </c>
    </row>
    <row r="156" spans="1:11">
      <c r="A156">
        <v>163</v>
      </c>
      <c r="B156" s="30" t="s">
        <v>215</v>
      </c>
      <c r="C156" t="s">
        <v>18</v>
      </c>
      <c r="D156" t="s">
        <v>76</v>
      </c>
      <c r="E156" t="s">
        <v>211</v>
      </c>
      <c r="F156">
        <v>2</v>
      </c>
      <c r="G156" s="2">
        <v>20</v>
      </c>
      <c r="H156" s="2">
        <v>36400</v>
      </c>
      <c r="I156" s="3">
        <v>43680</v>
      </c>
      <c r="J156" t="s">
        <v>13</v>
      </c>
    </row>
    <row r="157" spans="1:11">
      <c r="A157">
        <v>164</v>
      </c>
      <c r="B157" s="30" t="s">
        <v>216</v>
      </c>
      <c r="C157" t="s">
        <v>18</v>
      </c>
      <c r="D157" t="s">
        <v>217</v>
      </c>
      <c r="E157" t="s">
        <v>211</v>
      </c>
      <c r="F157">
        <v>2</v>
      </c>
      <c r="G157" s="2">
        <v>20</v>
      </c>
      <c r="H157" s="2">
        <v>34400</v>
      </c>
      <c r="I157" s="3">
        <v>41280</v>
      </c>
      <c r="J157" t="s">
        <v>13</v>
      </c>
    </row>
    <row r="158" spans="1:11">
      <c r="A158">
        <v>165</v>
      </c>
      <c r="B158" s="30"/>
      <c r="C158" t="s">
        <v>367</v>
      </c>
      <c r="D158" s="10" t="s">
        <v>218</v>
      </c>
      <c r="E158" s="10" t="s">
        <v>211</v>
      </c>
      <c r="F158" s="10">
        <v>2</v>
      </c>
      <c r="G158" s="13">
        <v>10</v>
      </c>
      <c r="H158" s="2">
        <v>19811.3</v>
      </c>
      <c r="I158" s="3">
        <v>23773.56</v>
      </c>
      <c r="J158" s="15" t="s">
        <v>13</v>
      </c>
    </row>
    <row r="159" spans="1:11">
      <c r="A159">
        <v>166</v>
      </c>
      <c r="B159" s="30" t="s">
        <v>219</v>
      </c>
      <c r="C159" t="s">
        <v>10</v>
      </c>
      <c r="D159" t="s">
        <v>69</v>
      </c>
      <c r="E159" t="s">
        <v>211</v>
      </c>
      <c r="F159">
        <v>2</v>
      </c>
      <c r="G159" s="2">
        <v>20</v>
      </c>
      <c r="H159" s="2">
        <v>41800</v>
      </c>
      <c r="I159" s="3">
        <v>50160</v>
      </c>
      <c r="J159" t="s">
        <v>13</v>
      </c>
    </row>
    <row r="160" spans="1:11">
      <c r="A160">
        <v>167</v>
      </c>
      <c r="B160" s="24" t="s">
        <v>443</v>
      </c>
      <c r="C160" s="5" t="s">
        <v>14</v>
      </c>
      <c r="D160" t="s">
        <v>53</v>
      </c>
      <c r="E160" t="s">
        <v>220</v>
      </c>
      <c r="F160">
        <v>2</v>
      </c>
      <c r="G160" s="2">
        <v>20</v>
      </c>
      <c r="H160" s="2">
        <f>3300*20</f>
        <v>66000</v>
      </c>
      <c r="I160" s="3">
        <f>+H160*1.2</f>
        <v>79200</v>
      </c>
      <c r="J160" t="s">
        <v>16</v>
      </c>
    </row>
    <row r="161" spans="1:10">
      <c r="A161">
        <v>168</v>
      </c>
      <c r="B161" s="24" t="s">
        <v>448</v>
      </c>
      <c r="C161" s="5" t="s">
        <v>14</v>
      </c>
      <c r="D161" t="s">
        <v>61</v>
      </c>
      <c r="E161" t="s">
        <v>220</v>
      </c>
      <c r="F161">
        <v>2</v>
      </c>
      <c r="G161" s="2">
        <v>20</v>
      </c>
      <c r="H161" s="2">
        <f>20*3500</f>
        <v>70000</v>
      </c>
      <c r="I161" s="3">
        <f>+H161*1.2</f>
        <v>84000</v>
      </c>
      <c r="J161" t="s">
        <v>16</v>
      </c>
    </row>
    <row r="162" spans="1:10">
      <c r="A162">
        <v>169</v>
      </c>
      <c r="B162" s="24" t="s">
        <v>446</v>
      </c>
      <c r="C162" t="s">
        <v>14</v>
      </c>
      <c r="D162" s="5" t="s">
        <v>116</v>
      </c>
      <c r="E162" t="s">
        <v>220</v>
      </c>
      <c r="F162">
        <v>2</v>
      </c>
      <c r="G162" s="2">
        <v>20</v>
      </c>
      <c r="H162" s="2">
        <v>68000</v>
      </c>
      <c r="I162" s="3">
        <v>81600</v>
      </c>
      <c r="J162" s="5" t="s">
        <v>13</v>
      </c>
    </row>
    <row r="163" spans="1:10">
      <c r="A163">
        <v>170</v>
      </c>
      <c r="B163" s="30"/>
      <c r="C163" s="23" t="s">
        <v>327</v>
      </c>
      <c r="D163" t="s">
        <v>221</v>
      </c>
      <c r="E163" t="s">
        <v>220</v>
      </c>
      <c r="F163">
        <v>2</v>
      </c>
      <c r="G163" s="3">
        <v>5</v>
      </c>
      <c r="H163" s="3">
        <f>2980.39215686275*5</f>
        <v>14901.960784313751</v>
      </c>
      <c r="I163" s="3">
        <f t="shared" ref="I163:I168" si="1">+H163*1.2</f>
        <v>17882.352941176501</v>
      </c>
      <c r="J163" s="5" t="s">
        <v>13</v>
      </c>
    </row>
    <row r="164" spans="1:10">
      <c r="A164">
        <v>171</v>
      </c>
      <c r="B164" s="30"/>
      <c r="C164" s="9" t="s">
        <v>368</v>
      </c>
      <c r="D164" t="s">
        <v>29</v>
      </c>
      <c r="E164" t="s">
        <v>222</v>
      </c>
      <c r="F164">
        <v>2</v>
      </c>
      <c r="G164" s="2">
        <v>20</v>
      </c>
      <c r="H164" s="2">
        <f>3962*20</f>
        <v>79240</v>
      </c>
      <c r="I164" s="3">
        <f t="shared" si="1"/>
        <v>95088</v>
      </c>
      <c r="J164" t="s">
        <v>16</v>
      </c>
    </row>
    <row r="165" spans="1:10">
      <c r="A165">
        <v>172</v>
      </c>
      <c r="B165" s="30"/>
      <c r="C165" t="s">
        <v>368</v>
      </c>
      <c r="D165" t="s">
        <v>51</v>
      </c>
      <c r="E165" t="s">
        <v>222</v>
      </c>
      <c r="F165">
        <v>2</v>
      </c>
      <c r="G165" s="2">
        <v>20</v>
      </c>
      <c r="H165" s="2">
        <f>20*3962</f>
        <v>79240</v>
      </c>
      <c r="I165" s="3">
        <f t="shared" si="1"/>
        <v>95088</v>
      </c>
      <c r="J165" t="s">
        <v>16</v>
      </c>
    </row>
    <row r="166" spans="1:10">
      <c r="A166">
        <v>173</v>
      </c>
      <c r="B166" s="30"/>
      <c r="C166" s="23" t="s">
        <v>378</v>
      </c>
      <c r="D166" t="s">
        <v>136</v>
      </c>
      <c r="E166" t="s">
        <v>222</v>
      </c>
      <c r="F166">
        <v>2</v>
      </c>
      <c r="G166" s="2">
        <v>20</v>
      </c>
      <c r="H166" s="2">
        <f>2647.05882352941*20</f>
        <v>52941.176470588194</v>
      </c>
      <c r="I166" s="3">
        <f t="shared" si="1"/>
        <v>63529.41176470583</v>
      </c>
      <c r="J166" s="5" t="s">
        <v>13</v>
      </c>
    </row>
    <row r="167" spans="1:10">
      <c r="A167">
        <v>174</v>
      </c>
      <c r="B167" s="30"/>
      <c r="C167" s="23" t="s">
        <v>378</v>
      </c>
      <c r="D167" t="s">
        <v>132</v>
      </c>
      <c r="E167" t="s">
        <v>222</v>
      </c>
      <c r="F167">
        <v>2</v>
      </c>
      <c r="G167" s="2">
        <v>20</v>
      </c>
      <c r="H167" s="3">
        <f>2352.94*20</f>
        <v>47058.8</v>
      </c>
      <c r="I167" s="3">
        <f t="shared" si="1"/>
        <v>56470.560000000005</v>
      </c>
      <c r="J167" t="s">
        <v>16</v>
      </c>
    </row>
    <row r="168" spans="1:10">
      <c r="A168">
        <v>175</v>
      </c>
      <c r="B168" s="30" t="s">
        <v>223</v>
      </c>
      <c r="C168" s="37" t="s">
        <v>378</v>
      </c>
      <c r="D168" t="s">
        <v>134</v>
      </c>
      <c r="E168" t="s">
        <v>222</v>
      </c>
      <c r="F168">
        <v>2</v>
      </c>
      <c r="G168" s="2">
        <v>20</v>
      </c>
      <c r="H168" s="2">
        <f>2156.86274509804*20</f>
        <v>43137.254901960798</v>
      </c>
      <c r="I168" s="3">
        <f t="shared" si="1"/>
        <v>51764.705882352959</v>
      </c>
      <c r="J168" s="5" t="s">
        <v>13</v>
      </c>
    </row>
    <row r="169" spans="1:10">
      <c r="A169">
        <v>176</v>
      </c>
      <c r="B169" s="30"/>
      <c r="C169" s="37" t="s">
        <v>378</v>
      </c>
      <c r="D169" t="s">
        <v>135</v>
      </c>
      <c r="E169" t="s">
        <v>222</v>
      </c>
      <c r="F169">
        <v>2</v>
      </c>
      <c r="G169" s="2">
        <v>18</v>
      </c>
      <c r="H169" s="3">
        <f>1862.74509803922*18</f>
        <v>33529.411764705961</v>
      </c>
      <c r="I169" s="3">
        <f>+H169*18</f>
        <v>603529.4117647073</v>
      </c>
      <c r="J169" s="5" t="s">
        <v>13</v>
      </c>
    </row>
    <row r="170" spans="1:10">
      <c r="A170">
        <v>177</v>
      </c>
      <c r="B170" s="30" t="s">
        <v>224</v>
      </c>
      <c r="C170" s="23" t="s">
        <v>378</v>
      </c>
      <c r="D170" t="s">
        <v>141</v>
      </c>
      <c r="E170" t="s">
        <v>222</v>
      </c>
      <c r="F170">
        <v>2</v>
      </c>
      <c r="G170" s="2">
        <v>20</v>
      </c>
      <c r="H170" s="2">
        <f>+I170/1.2</f>
        <v>45098.03921568628</v>
      </c>
      <c r="I170" s="3">
        <v>54117.647058823532</v>
      </c>
      <c r="J170" s="5" t="s">
        <v>13</v>
      </c>
    </row>
    <row r="171" spans="1:10">
      <c r="A171">
        <v>178</v>
      </c>
      <c r="B171" s="30"/>
      <c r="C171" s="37" t="s">
        <v>378</v>
      </c>
      <c r="D171" t="s">
        <v>139</v>
      </c>
      <c r="E171" t="s">
        <v>222</v>
      </c>
      <c r="F171">
        <v>2</v>
      </c>
      <c r="G171" s="2">
        <v>22</v>
      </c>
      <c r="H171" s="2">
        <f>1274.50980392157*22</f>
        <v>28039.21568627454</v>
      </c>
      <c r="I171" s="3">
        <f t="shared" ref="I171:I176" si="2">+H171*1.2</f>
        <v>33647.058823529449</v>
      </c>
      <c r="J171" t="s">
        <v>16</v>
      </c>
    </row>
    <row r="172" spans="1:10">
      <c r="A172">
        <v>179</v>
      </c>
      <c r="B172" s="30"/>
      <c r="C172" s="23" t="s">
        <v>378</v>
      </c>
      <c r="D172" t="s">
        <v>138</v>
      </c>
      <c r="E172" t="s">
        <v>222</v>
      </c>
      <c r="F172">
        <v>2</v>
      </c>
      <c r="G172" s="2">
        <v>18</v>
      </c>
      <c r="H172" s="3">
        <f>1274.50980392157*18</f>
        <v>22941.17647058826</v>
      </c>
      <c r="I172" s="3">
        <f t="shared" si="2"/>
        <v>27529.41176470591</v>
      </c>
      <c r="J172" t="s">
        <v>16</v>
      </c>
    </row>
    <row r="173" spans="1:10">
      <c r="A173">
        <v>180</v>
      </c>
      <c r="B173" s="30"/>
      <c r="C173" s="37" t="s">
        <v>378</v>
      </c>
      <c r="D173" t="s">
        <v>137</v>
      </c>
      <c r="E173" t="s">
        <v>222</v>
      </c>
      <c r="F173">
        <v>2</v>
      </c>
      <c r="G173" s="2">
        <v>20</v>
      </c>
      <c r="H173" s="3">
        <f>1274.50980392157*20</f>
        <v>25490.1960784314</v>
      </c>
      <c r="I173" s="3">
        <f t="shared" si="2"/>
        <v>30588.23529411768</v>
      </c>
      <c r="J173" s="5" t="s">
        <v>13</v>
      </c>
    </row>
    <row r="174" spans="1:10">
      <c r="A174">
        <v>181</v>
      </c>
      <c r="B174" s="30"/>
      <c r="C174" s="23" t="s">
        <v>378</v>
      </c>
      <c r="D174" t="s">
        <v>152</v>
      </c>
      <c r="E174" t="s">
        <v>222</v>
      </c>
      <c r="F174">
        <v>2</v>
      </c>
      <c r="G174" s="2">
        <v>20</v>
      </c>
      <c r="H174" s="3">
        <f>1274.50980392157*20</f>
        <v>25490.1960784314</v>
      </c>
      <c r="I174" s="3">
        <f t="shared" si="2"/>
        <v>30588.23529411768</v>
      </c>
      <c r="J174" s="5" t="s">
        <v>13</v>
      </c>
    </row>
    <row r="175" spans="1:10">
      <c r="A175">
        <v>182</v>
      </c>
      <c r="B175" s="30"/>
      <c r="C175" s="23" t="s">
        <v>378</v>
      </c>
      <c r="D175" t="s">
        <v>153</v>
      </c>
      <c r="E175" t="s">
        <v>222</v>
      </c>
      <c r="F175">
        <v>2</v>
      </c>
      <c r="G175" s="2">
        <v>6</v>
      </c>
      <c r="H175" s="3">
        <f>1274.50980392157*6</f>
        <v>7647.0588235294199</v>
      </c>
      <c r="I175" s="3">
        <f t="shared" si="2"/>
        <v>9176.4705882353028</v>
      </c>
      <c r="J175" s="5" t="s">
        <v>13</v>
      </c>
    </row>
    <row r="176" spans="1:10">
      <c r="A176">
        <v>183</v>
      </c>
      <c r="B176" s="30"/>
      <c r="C176" s="23" t="s">
        <v>378</v>
      </c>
      <c r="D176" t="s">
        <v>151</v>
      </c>
      <c r="E176" t="s">
        <v>222</v>
      </c>
      <c r="F176">
        <v>2</v>
      </c>
      <c r="G176" s="2">
        <v>20</v>
      </c>
      <c r="H176" s="3">
        <f>1960.78431372549*20</f>
        <v>39215.686274509797</v>
      </c>
      <c r="I176" s="3">
        <f t="shared" si="2"/>
        <v>47058.823529411755</v>
      </c>
      <c r="J176" s="5" t="s">
        <v>13</v>
      </c>
    </row>
    <row r="177" spans="1:11">
      <c r="A177">
        <v>191</v>
      </c>
      <c r="B177" s="30" t="s">
        <v>387</v>
      </c>
      <c r="C177" t="s">
        <v>35</v>
      </c>
      <c r="D177" t="s">
        <v>36</v>
      </c>
      <c r="E177" t="s">
        <v>222</v>
      </c>
      <c r="F177">
        <v>1</v>
      </c>
      <c r="G177" s="3">
        <v>18.37</v>
      </c>
      <c r="H177" s="3">
        <v>17635.2</v>
      </c>
      <c r="I177" s="3">
        <v>23146.2</v>
      </c>
      <c r="J177" s="5" t="s">
        <v>13</v>
      </c>
    </row>
    <row r="178" spans="1:11">
      <c r="A178">
        <v>192</v>
      </c>
      <c r="B178" s="30" t="s">
        <v>225</v>
      </c>
      <c r="C178" t="s">
        <v>18</v>
      </c>
      <c r="D178" t="s">
        <v>40</v>
      </c>
      <c r="E178" t="s">
        <v>222</v>
      </c>
      <c r="F178">
        <v>1</v>
      </c>
      <c r="G178" s="2">
        <v>19</v>
      </c>
      <c r="H178" s="3">
        <v>25460</v>
      </c>
      <c r="I178" s="3">
        <v>30552</v>
      </c>
      <c r="J178" t="s">
        <v>13</v>
      </c>
    </row>
    <row r="179" spans="1:11">
      <c r="A179">
        <v>193</v>
      </c>
      <c r="B179" s="30" t="s">
        <v>226</v>
      </c>
      <c r="C179" t="s">
        <v>10</v>
      </c>
      <c r="D179" t="s">
        <v>48</v>
      </c>
      <c r="E179" t="s">
        <v>222</v>
      </c>
      <c r="F179">
        <v>1</v>
      </c>
      <c r="G179" s="2">
        <v>19</v>
      </c>
      <c r="H179" s="3">
        <v>33820</v>
      </c>
      <c r="I179" s="3">
        <v>40584</v>
      </c>
      <c r="J179" t="s">
        <v>13</v>
      </c>
    </row>
    <row r="180" spans="1:11">
      <c r="A180">
        <v>194</v>
      </c>
      <c r="B180" s="30" t="s">
        <v>227</v>
      </c>
      <c r="C180" t="s">
        <v>35</v>
      </c>
      <c r="D180" t="s">
        <v>38</v>
      </c>
      <c r="E180" t="s">
        <v>222</v>
      </c>
      <c r="F180">
        <v>1</v>
      </c>
      <c r="G180" s="2">
        <v>22</v>
      </c>
      <c r="H180" s="3">
        <v>19869.05</v>
      </c>
      <c r="I180" s="3">
        <v>23842.86</v>
      </c>
      <c r="J180" t="s">
        <v>13</v>
      </c>
    </row>
    <row r="181" spans="1:11">
      <c r="A181">
        <v>195</v>
      </c>
      <c r="B181" s="30" t="s">
        <v>228</v>
      </c>
      <c r="C181" t="s">
        <v>24</v>
      </c>
      <c r="D181" t="s">
        <v>44</v>
      </c>
      <c r="E181" t="s">
        <v>222</v>
      </c>
      <c r="F181">
        <v>1</v>
      </c>
      <c r="G181" s="2">
        <v>18</v>
      </c>
      <c r="H181" s="3">
        <v>0</v>
      </c>
      <c r="I181" s="3">
        <v>0</v>
      </c>
      <c r="J181" t="s">
        <v>16</v>
      </c>
    </row>
    <row r="182" spans="1:11">
      <c r="A182">
        <v>196</v>
      </c>
      <c r="B182" s="30" t="s">
        <v>229</v>
      </c>
      <c r="C182" t="s">
        <v>24</v>
      </c>
      <c r="D182" t="s">
        <v>42</v>
      </c>
      <c r="E182" t="s">
        <v>222</v>
      </c>
      <c r="F182">
        <v>1</v>
      </c>
      <c r="G182" s="2">
        <v>19</v>
      </c>
      <c r="H182" s="3">
        <v>0</v>
      </c>
      <c r="I182" s="3">
        <v>0</v>
      </c>
      <c r="J182" t="s">
        <v>16</v>
      </c>
    </row>
    <row r="183" spans="1:11">
      <c r="A183">
        <v>197</v>
      </c>
      <c r="B183" s="30" t="s">
        <v>230</v>
      </c>
      <c r="C183" s="10" t="s">
        <v>24</v>
      </c>
      <c r="D183" s="10" t="s">
        <v>46</v>
      </c>
      <c r="E183" s="10" t="s">
        <v>222</v>
      </c>
      <c r="F183" s="10">
        <v>1</v>
      </c>
      <c r="G183" s="13">
        <v>18</v>
      </c>
      <c r="H183" s="14">
        <v>0</v>
      </c>
      <c r="I183" s="14">
        <v>0</v>
      </c>
      <c r="J183" s="10" t="s">
        <v>16</v>
      </c>
      <c r="K183" s="10"/>
    </row>
    <row r="184" spans="1:11">
      <c r="A184">
        <v>198</v>
      </c>
      <c r="B184" s="30" t="s">
        <v>231</v>
      </c>
      <c r="C184" t="s">
        <v>10</v>
      </c>
      <c r="D184" t="s">
        <v>11</v>
      </c>
      <c r="E184" t="s">
        <v>232</v>
      </c>
      <c r="F184">
        <v>2</v>
      </c>
      <c r="G184" s="2">
        <v>20</v>
      </c>
      <c r="H184" s="3">
        <v>70800</v>
      </c>
      <c r="I184" s="3">
        <v>84960</v>
      </c>
      <c r="J184" t="s">
        <v>13</v>
      </c>
    </row>
    <row r="185" spans="1:11">
      <c r="A185">
        <v>199</v>
      </c>
      <c r="B185" s="30" t="s">
        <v>374</v>
      </c>
      <c r="C185" t="s">
        <v>10</v>
      </c>
      <c r="D185" t="s">
        <v>119</v>
      </c>
      <c r="E185" t="s">
        <v>232</v>
      </c>
      <c r="F185">
        <v>2</v>
      </c>
      <c r="G185" s="2">
        <v>20</v>
      </c>
      <c r="H185" s="3">
        <v>42100</v>
      </c>
      <c r="I185" s="3">
        <v>50520</v>
      </c>
      <c r="J185" s="5" t="s">
        <v>13</v>
      </c>
    </row>
    <row r="186" spans="1:11">
      <c r="A186">
        <v>200</v>
      </c>
      <c r="B186" s="30" t="s">
        <v>233</v>
      </c>
      <c r="C186" t="s">
        <v>10</v>
      </c>
      <c r="D186" t="s">
        <v>92</v>
      </c>
      <c r="E186" t="s">
        <v>232</v>
      </c>
      <c r="F186">
        <v>2</v>
      </c>
      <c r="G186" s="2">
        <v>22</v>
      </c>
      <c r="H186" s="3">
        <v>49500</v>
      </c>
      <c r="I186" s="3">
        <v>59400</v>
      </c>
      <c r="J186" t="s">
        <v>13</v>
      </c>
    </row>
    <row r="187" spans="1:11">
      <c r="A187">
        <v>201</v>
      </c>
      <c r="B187" s="4" t="s">
        <v>433</v>
      </c>
      <c r="C187" t="s">
        <v>18</v>
      </c>
      <c r="D187" t="s">
        <v>131</v>
      </c>
      <c r="E187" t="s">
        <v>232</v>
      </c>
      <c r="F187">
        <v>2</v>
      </c>
      <c r="G187" s="2">
        <v>20</v>
      </c>
      <c r="H187" s="3">
        <v>47900</v>
      </c>
      <c r="I187" s="3">
        <v>57480</v>
      </c>
      <c r="J187" s="5" t="s">
        <v>13</v>
      </c>
    </row>
    <row r="188" spans="1:11">
      <c r="A188">
        <v>202</v>
      </c>
      <c r="B188" s="33" t="s">
        <v>394</v>
      </c>
      <c r="C188" t="s">
        <v>60</v>
      </c>
      <c r="D188" t="s">
        <v>234</v>
      </c>
      <c r="E188" t="s">
        <v>235</v>
      </c>
      <c r="F188">
        <v>12</v>
      </c>
      <c r="G188" s="2">
        <v>23</v>
      </c>
      <c r="H188" s="3">
        <v>30705</v>
      </c>
      <c r="I188" s="3">
        <v>36846</v>
      </c>
      <c r="J188" s="5" t="s">
        <v>13</v>
      </c>
    </row>
    <row r="189" spans="1:11">
      <c r="A189">
        <v>203</v>
      </c>
      <c r="B189" s="4" t="s">
        <v>395</v>
      </c>
      <c r="C189" t="s">
        <v>60</v>
      </c>
      <c r="D189" t="s">
        <v>234</v>
      </c>
      <c r="E189" t="s">
        <v>235</v>
      </c>
      <c r="F189">
        <v>1</v>
      </c>
      <c r="G189" s="2">
        <v>19</v>
      </c>
      <c r="H189" s="3">
        <v>25365</v>
      </c>
      <c r="I189" s="3">
        <v>30438</v>
      </c>
      <c r="J189" s="5" t="s">
        <v>13</v>
      </c>
    </row>
    <row r="190" spans="1:11">
      <c r="A190">
        <v>204</v>
      </c>
      <c r="B190" s="24" t="s">
        <v>441</v>
      </c>
      <c r="C190" t="s">
        <v>14</v>
      </c>
      <c r="D190" t="s">
        <v>236</v>
      </c>
      <c r="E190" t="s">
        <v>235</v>
      </c>
      <c r="F190">
        <v>1</v>
      </c>
      <c r="G190" s="2">
        <v>18</v>
      </c>
      <c r="H190" s="3">
        <f>700*18</f>
        <v>12600</v>
      </c>
      <c r="I190" s="3">
        <f>+H190*1.2</f>
        <v>15120</v>
      </c>
      <c r="J190" t="s">
        <v>16</v>
      </c>
    </row>
    <row r="191" spans="1:11">
      <c r="A191">
        <v>205</v>
      </c>
      <c r="B191" s="24" t="s">
        <v>440</v>
      </c>
      <c r="C191" t="s">
        <v>14</v>
      </c>
      <c r="D191" t="s">
        <v>236</v>
      </c>
      <c r="E191" t="s">
        <v>235</v>
      </c>
      <c r="F191">
        <v>2</v>
      </c>
      <c r="G191" s="2">
        <v>20</v>
      </c>
      <c r="H191" s="3">
        <f>20*700</f>
        <v>14000</v>
      </c>
      <c r="I191" s="3">
        <f>+H191*1.2</f>
        <v>16800</v>
      </c>
      <c r="J191" t="s">
        <v>16</v>
      </c>
    </row>
    <row r="192" spans="1:11">
      <c r="A192">
        <v>206</v>
      </c>
      <c r="B192" s="30" t="s">
        <v>384</v>
      </c>
      <c r="C192" t="s">
        <v>10</v>
      </c>
      <c r="D192" t="s">
        <v>127</v>
      </c>
      <c r="E192" t="s">
        <v>235</v>
      </c>
      <c r="F192">
        <v>2</v>
      </c>
      <c r="G192" s="2">
        <v>19</v>
      </c>
      <c r="H192" s="3">
        <v>52060</v>
      </c>
      <c r="I192" s="3">
        <v>62472</v>
      </c>
      <c r="J192" s="5" t="s">
        <v>13</v>
      </c>
    </row>
    <row r="193" spans="1:10">
      <c r="A193">
        <v>207</v>
      </c>
      <c r="B193" s="30" t="s">
        <v>379</v>
      </c>
      <c r="C193" t="s">
        <v>10</v>
      </c>
      <c r="D193" t="s">
        <v>31</v>
      </c>
      <c r="E193" t="s">
        <v>235</v>
      </c>
      <c r="F193">
        <v>2</v>
      </c>
      <c r="G193" s="2">
        <v>20</v>
      </c>
      <c r="H193" s="3">
        <v>41800</v>
      </c>
      <c r="I193" s="3">
        <v>50160</v>
      </c>
      <c r="J193" s="5" t="s">
        <v>13</v>
      </c>
    </row>
    <row r="194" spans="1:10">
      <c r="A194">
        <v>208</v>
      </c>
      <c r="B194" s="4" t="s">
        <v>409</v>
      </c>
      <c r="C194" t="s">
        <v>60</v>
      </c>
      <c r="D194" t="s">
        <v>130</v>
      </c>
      <c r="E194" t="s">
        <v>235</v>
      </c>
      <c r="F194">
        <v>2</v>
      </c>
      <c r="G194" s="2">
        <v>20</v>
      </c>
      <c r="H194" s="3">
        <v>37600</v>
      </c>
      <c r="I194" s="3">
        <v>45120</v>
      </c>
      <c r="J194" s="5" t="s">
        <v>13</v>
      </c>
    </row>
    <row r="195" spans="1:10">
      <c r="A195">
        <v>209</v>
      </c>
      <c r="B195" s="30"/>
      <c r="C195" s="18" t="s">
        <v>367</v>
      </c>
      <c r="D195" t="s">
        <v>237</v>
      </c>
      <c r="E195" t="s">
        <v>235</v>
      </c>
      <c r="F195">
        <v>2</v>
      </c>
      <c r="G195" s="2">
        <v>10</v>
      </c>
      <c r="H195" s="3">
        <f>1320.75*10</f>
        <v>13207.5</v>
      </c>
      <c r="I195" s="3">
        <f>+H195*1.2</f>
        <v>15849</v>
      </c>
      <c r="J195" t="s">
        <v>16</v>
      </c>
    </row>
    <row r="196" spans="1:10">
      <c r="A196">
        <v>210</v>
      </c>
      <c r="B196" s="30" t="s">
        <v>238</v>
      </c>
      <c r="C196" t="s">
        <v>18</v>
      </c>
      <c r="D196" t="s">
        <v>67</v>
      </c>
      <c r="E196" t="s">
        <v>235</v>
      </c>
      <c r="F196">
        <v>2</v>
      </c>
      <c r="G196" s="2">
        <v>20</v>
      </c>
      <c r="H196" s="3">
        <v>46000</v>
      </c>
      <c r="I196" s="3">
        <v>55200</v>
      </c>
      <c r="J196" t="s">
        <v>13</v>
      </c>
    </row>
    <row r="197" spans="1:10">
      <c r="A197">
        <v>211</v>
      </c>
      <c r="B197" s="30" t="s">
        <v>239</v>
      </c>
      <c r="C197" t="s">
        <v>35</v>
      </c>
      <c r="D197" t="s">
        <v>64</v>
      </c>
      <c r="E197" t="s">
        <v>235</v>
      </c>
      <c r="F197">
        <v>2</v>
      </c>
      <c r="G197" s="2">
        <v>20</v>
      </c>
      <c r="H197" s="3">
        <v>40200</v>
      </c>
      <c r="I197" s="3">
        <v>48240</v>
      </c>
      <c r="J197" t="s">
        <v>13</v>
      </c>
    </row>
    <row r="198" spans="1:10">
      <c r="A198">
        <v>212</v>
      </c>
      <c r="B198" s="24" t="s">
        <v>455</v>
      </c>
      <c r="C198" t="s">
        <v>14</v>
      </c>
      <c r="D198" t="s">
        <v>125</v>
      </c>
      <c r="E198" t="s">
        <v>235</v>
      </c>
      <c r="F198">
        <v>2</v>
      </c>
      <c r="G198" s="2">
        <v>19</v>
      </c>
      <c r="H198" s="3">
        <v>11780</v>
      </c>
      <c r="I198" s="3">
        <v>14136</v>
      </c>
      <c r="J198" s="5" t="s">
        <v>13</v>
      </c>
    </row>
    <row r="199" spans="1:10">
      <c r="A199">
        <v>213</v>
      </c>
      <c r="B199" s="26" t="s">
        <v>390</v>
      </c>
      <c r="C199" t="s">
        <v>35</v>
      </c>
      <c r="D199" t="s">
        <v>240</v>
      </c>
      <c r="E199" t="s">
        <v>241</v>
      </c>
      <c r="F199">
        <v>12</v>
      </c>
      <c r="G199" s="2">
        <v>23</v>
      </c>
      <c r="H199" s="3">
        <v>34155</v>
      </c>
      <c r="I199" s="3">
        <v>40986</v>
      </c>
      <c r="J199" s="5" t="s">
        <v>13</v>
      </c>
    </row>
    <row r="200" spans="1:10">
      <c r="A200">
        <v>214</v>
      </c>
      <c r="B200" s="4" t="s">
        <v>399</v>
      </c>
      <c r="C200" t="s">
        <v>60</v>
      </c>
      <c r="D200" t="s">
        <v>242</v>
      </c>
      <c r="E200" t="s">
        <v>241</v>
      </c>
      <c r="F200">
        <v>12</v>
      </c>
      <c r="G200" s="2">
        <v>23</v>
      </c>
      <c r="H200" s="3">
        <v>24035</v>
      </c>
      <c r="I200" s="3">
        <v>28842</v>
      </c>
      <c r="J200" s="5" t="s">
        <v>13</v>
      </c>
    </row>
    <row r="201" spans="1:10">
      <c r="A201">
        <v>215</v>
      </c>
      <c r="B201" s="4" t="s">
        <v>415</v>
      </c>
      <c r="C201" t="s">
        <v>60</v>
      </c>
      <c r="D201" t="s">
        <v>243</v>
      </c>
      <c r="E201" t="s">
        <v>241</v>
      </c>
      <c r="F201">
        <v>12</v>
      </c>
      <c r="G201" s="2">
        <v>23</v>
      </c>
      <c r="H201" s="3">
        <v>26427</v>
      </c>
      <c r="I201" s="3">
        <v>31712.400000000001</v>
      </c>
      <c r="J201" s="5" t="s">
        <v>13</v>
      </c>
    </row>
    <row r="202" spans="1:10">
      <c r="A202">
        <v>216</v>
      </c>
      <c r="B202" s="4" t="s">
        <v>410</v>
      </c>
      <c r="C202" t="s">
        <v>60</v>
      </c>
      <c r="D202" t="s">
        <v>244</v>
      </c>
      <c r="E202" t="s">
        <v>241</v>
      </c>
      <c r="F202">
        <v>12</v>
      </c>
      <c r="G202" s="2">
        <v>23</v>
      </c>
      <c r="H202" s="3">
        <v>21620</v>
      </c>
      <c r="I202" s="3">
        <v>25944</v>
      </c>
      <c r="J202" s="5" t="s">
        <v>13</v>
      </c>
    </row>
    <row r="203" spans="1:10">
      <c r="A203">
        <v>217</v>
      </c>
      <c r="B203" s="4" t="s">
        <v>403</v>
      </c>
      <c r="C203" t="s">
        <v>60</v>
      </c>
      <c r="D203" t="s">
        <v>245</v>
      </c>
      <c r="E203" t="s">
        <v>241</v>
      </c>
      <c r="F203">
        <v>12</v>
      </c>
      <c r="G203" s="2">
        <v>23</v>
      </c>
      <c r="H203" s="3">
        <v>24035</v>
      </c>
      <c r="I203" s="3">
        <v>28842</v>
      </c>
      <c r="J203" s="5" t="s">
        <v>13</v>
      </c>
    </row>
    <row r="204" spans="1:10">
      <c r="A204">
        <v>218</v>
      </c>
      <c r="B204" s="30" t="s">
        <v>246</v>
      </c>
      <c r="C204" t="s">
        <v>35</v>
      </c>
      <c r="D204" t="s">
        <v>247</v>
      </c>
      <c r="E204" t="s">
        <v>241</v>
      </c>
      <c r="F204">
        <v>12</v>
      </c>
      <c r="G204" s="2">
        <v>23</v>
      </c>
      <c r="H204" s="3">
        <v>33580</v>
      </c>
      <c r="I204" s="3">
        <v>40296</v>
      </c>
      <c r="J204" t="s">
        <v>13</v>
      </c>
    </row>
    <row r="205" spans="1:10">
      <c r="A205">
        <v>219</v>
      </c>
      <c r="B205" s="30" t="s">
        <v>364</v>
      </c>
      <c r="C205" t="s">
        <v>60</v>
      </c>
      <c r="D205" t="s">
        <v>248</v>
      </c>
      <c r="E205" t="s">
        <v>241</v>
      </c>
      <c r="F205">
        <v>12</v>
      </c>
      <c r="G205" s="2">
        <v>23</v>
      </c>
      <c r="H205" s="3">
        <f>+I205/1.2</f>
        <v>37697</v>
      </c>
      <c r="I205" s="3">
        <v>45236.4</v>
      </c>
      <c r="J205" s="5" t="s">
        <v>13</v>
      </c>
    </row>
    <row r="206" spans="1:10">
      <c r="A206">
        <v>220</v>
      </c>
      <c r="B206" s="4" t="s">
        <v>425</v>
      </c>
      <c r="C206" t="s">
        <v>60</v>
      </c>
      <c r="D206" t="s">
        <v>249</v>
      </c>
      <c r="E206" t="s">
        <v>241</v>
      </c>
      <c r="F206">
        <v>12</v>
      </c>
      <c r="G206" s="2">
        <v>23</v>
      </c>
      <c r="H206" s="3">
        <v>30038</v>
      </c>
      <c r="I206" s="3">
        <v>36045.599999999999</v>
      </c>
      <c r="J206" s="5" t="s">
        <v>13</v>
      </c>
    </row>
    <row r="207" spans="1:10">
      <c r="A207">
        <v>221</v>
      </c>
      <c r="B207" s="4" t="s">
        <v>396</v>
      </c>
      <c r="C207" t="s">
        <v>60</v>
      </c>
      <c r="D207" t="s">
        <v>250</v>
      </c>
      <c r="E207" t="s">
        <v>241</v>
      </c>
      <c r="F207">
        <v>12</v>
      </c>
      <c r="G207" s="2">
        <v>23</v>
      </c>
      <c r="H207" s="3">
        <v>35995</v>
      </c>
      <c r="I207" s="3">
        <v>43194</v>
      </c>
      <c r="J207" s="5" t="s">
        <v>13</v>
      </c>
    </row>
    <row r="208" spans="1:10">
      <c r="A208">
        <v>222</v>
      </c>
      <c r="B208" s="30"/>
      <c r="C208" t="s">
        <v>60</v>
      </c>
      <c r="D208" t="s">
        <v>164</v>
      </c>
      <c r="E208" t="s">
        <v>251</v>
      </c>
      <c r="F208">
        <v>1</v>
      </c>
      <c r="G208" s="2">
        <v>1</v>
      </c>
      <c r="H208" s="3">
        <v>37537</v>
      </c>
      <c r="I208" s="3">
        <v>45044.4</v>
      </c>
      <c r="J208" t="s">
        <v>16</v>
      </c>
    </row>
    <row r="209" spans="1:10">
      <c r="A209">
        <v>223</v>
      </c>
      <c r="B209" s="30"/>
      <c r="C209" s="18" t="s">
        <v>373</v>
      </c>
      <c r="D209" t="s">
        <v>165</v>
      </c>
      <c r="E209" t="s">
        <v>251</v>
      </c>
      <c r="F209">
        <v>1</v>
      </c>
      <c r="G209" s="2">
        <v>1</v>
      </c>
      <c r="H209" s="3">
        <v>7010</v>
      </c>
      <c r="I209" s="3">
        <f>+H209*1.2</f>
        <v>8412</v>
      </c>
      <c r="J209" t="s">
        <v>16</v>
      </c>
    </row>
    <row r="210" spans="1:10">
      <c r="A210">
        <v>224</v>
      </c>
      <c r="B210" s="30" t="s">
        <v>252</v>
      </c>
      <c r="C210" t="s">
        <v>10</v>
      </c>
      <c r="D210" t="s">
        <v>167</v>
      </c>
      <c r="E210" t="s">
        <v>251</v>
      </c>
      <c r="F210">
        <v>1</v>
      </c>
      <c r="G210" s="2">
        <v>19</v>
      </c>
      <c r="H210" s="3">
        <v>49020</v>
      </c>
      <c r="I210" s="3">
        <v>58824</v>
      </c>
      <c r="J210" t="s">
        <v>13</v>
      </c>
    </row>
    <row r="211" spans="1:10">
      <c r="A211">
        <v>225</v>
      </c>
      <c r="B211" s="30" t="s">
        <v>253</v>
      </c>
      <c r="C211" t="s">
        <v>10</v>
      </c>
      <c r="D211" t="s">
        <v>183</v>
      </c>
      <c r="E211" t="s">
        <v>251</v>
      </c>
      <c r="F211">
        <v>1</v>
      </c>
      <c r="G211" s="2">
        <v>22</v>
      </c>
      <c r="H211" s="3">
        <v>28050</v>
      </c>
      <c r="I211" s="3">
        <v>33660</v>
      </c>
      <c r="J211" t="s">
        <v>13</v>
      </c>
    </row>
    <row r="212" spans="1:10">
      <c r="A212">
        <v>226</v>
      </c>
      <c r="B212" s="30" t="s">
        <v>254</v>
      </c>
      <c r="C212" t="s">
        <v>10</v>
      </c>
      <c r="D212" t="s">
        <v>168</v>
      </c>
      <c r="E212" t="s">
        <v>251</v>
      </c>
      <c r="F212">
        <v>1</v>
      </c>
      <c r="G212" s="2">
        <v>19</v>
      </c>
      <c r="H212" s="3">
        <v>39995</v>
      </c>
      <c r="I212" s="3">
        <v>47994</v>
      </c>
      <c r="J212" t="s">
        <v>13</v>
      </c>
    </row>
    <row r="213" spans="1:10">
      <c r="A213">
        <v>227</v>
      </c>
      <c r="B213" s="30" t="s">
        <v>255</v>
      </c>
      <c r="C213" t="s">
        <v>35</v>
      </c>
      <c r="D213" t="s">
        <v>172</v>
      </c>
      <c r="E213" t="s">
        <v>251</v>
      </c>
      <c r="F213">
        <v>1</v>
      </c>
      <c r="G213" s="2">
        <v>19</v>
      </c>
      <c r="H213" s="3">
        <v>47215</v>
      </c>
      <c r="I213" s="3">
        <v>56658</v>
      </c>
      <c r="J213" t="s">
        <v>13</v>
      </c>
    </row>
    <row r="214" spans="1:10">
      <c r="A214">
        <v>228</v>
      </c>
      <c r="B214" s="30" t="s">
        <v>256</v>
      </c>
      <c r="C214" t="s">
        <v>35</v>
      </c>
      <c r="D214" t="s">
        <v>174</v>
      </c>
      <c r="E214" t="s">
        <v>251</v>
      </c>
      <c r="F214">
        <v>1</v>
      </c>
      <c r="G214" s="2">
        <v>19</v>
      </c>
      <c r="H214" s="3">
        <v>25460</v>
      </c>
      <c r="I214" s="3">
        <v>30552</v>
      </c>
      <c r="J214" t="s">
        <v>13</v>
      </c>
    </row>
    <row r="215" spans="1:10">
      <c r="A215">
        <v>229</v>
      </c>
      <c r="B215" s="30"/>
      <c r="C215" t="s">
        <v>35</v>
      </c>
      <c r="D215" t="s">
        <v>184</v>
      </c>
      <c r="E215" t="s">
        <v>251</v>
      </c>
      <c r="F215">
        <v>1</v>
      </c>
      <c r="G215" s="2">
        <v>19</v>
      </c>
      <c r="H215" s="3">
        <v>32680</v>
      </c>
      <c r="I215" s="3">
        <v>39216</v>
      </c>
      <c r="J215" t="s">
        <v>16</v>
      </c>
    </row>
    <row r="216" spans="1:10">
      <c r="A216">
        <v>230</v>
      </c>
      <c r="B216" s="24" t="s">
        <v>452</v>
      </c>
      <c r="C216" t="s">
        <v>14</v>
      </c>
      <c r="D216" t="s">
        <v>179</v>
      </c>
      <c r="E216" t="s">
        <v>251</v>
      </c>
      <c r="F216">
        <v>1</v>
      </c>
      <c r="G216" s="2">
        <v>20</v>
      </c>
      <c r="H216" s="3">
        <v>33300</v>
      </c>
      <c r="I216" s="3">
        <v>39960</v>
      </c>
      <c r="J216" s="5" t="s">
        <v>13</v>
      </c>
    </row>
    <row r="217" spans="1:10">
      <c r="A217">
        <v>231</v>
      </c>
      <c r="B217" s="30"/>
      <c r="C217" t="s">
        <v>142</v>
      </c>
      <c r="D217" t="s">
        <v>143</v>
      </c>
      <c r="E217" t="s">
        <v>251</v>
      </c>
      <c r="F217">
        <v>2</v>
      </c>
      <c r="G217" s="2">
        <v>20</v>
      </c>
      <c r="H217" s="3">
        <v>64000</v>
      </c>
      <c r="I217" s="3">
        <v>76800</v>
      </c>
      <c r="J217" t="s">
        <v>16</v>
      </c>
    </row>
    <row r="218" spans="1:10">
      <c r="A218">
        <v>232</v>
      </c>
      <c r="B218" s="30">
        <v>20210226001</v>
      </c>
      <c r="C218" t="s">
        <v>100</v>
      </c>
      <c r="D218" t="s">
        <v>101</v>
      </c>
      <c r="E218" t="s">
        <v>251</v>
      </c>
      <c r="F218">
        <v>2</v>
      </c>
      <c r="G218" s="2">
        <v>20</v>
      </c>
      <c r="H218" s="3">
        <v>72000</v>
      </c>
      <c r="I218" s="3">
        <v>86400</v>
      </c>
      <c r="J218" t="s">
        <v>16</v>
      </c>
    </row>
    <row r="219" spans="1:10">
      <c r="A219">
        <v>233</v>
      </c>
      <c r="B219" s="30" t="s">
        <v>355</v>
      </c>
      <c r="C219" t="s">
        <v>97</v>
      </c>
      <c r="D219" t="s">
        <v>98</v>
      </c>
      <c r="E219" t="s">
        <v>257</v>
      </c>
      <c r="F219">
        <v>2</v>
      </c>
      <c r="G219" s="2">
        <v>20</v>
      </c>
      <c r="H219" s="3">
        <v>80000</v>
      </c>
      <c r="I219" s="3">
        <v>96000</v>
      </c>
      <c r="J219" s="5" t="s">
        <v>13</v>
      </c>
    </row>
    <row r="220" spans="1:10">
      <c r="A220">
        <v>234</v>
      </c>
      <c r="B220" s="30"/>
      <c r="C220" t="s">
        <v>97</v>
      </c>
      <c r="D220" t="s">
        <v>98</v>
      </c>
      <c r="E220" t="s">
        <v>258</v>
      </c>
      <c r="F220" t="s">
        <v>24</v>
      </c>
      <c r="G220" s="2">
        <v>0</v>
      </c>
      <c r="H220" s="3">
        <v>920</v>
      </c>
      <c r="I220" s="3">
        <v>2428.8000000000002</v>
      </c>
      <c r="J220" s="5" t="s">
        <v>13</v>
      </c>
    </row>
    <row r="221" spans="1:10">
      <c r="A221">
        <v>235</v>
      </c>
      <c r="B221" s="30" t="s">
        <v>259</v>
      </c>
      <c r="C221" t="s">
        <v>35</v>
      </c>
      <c r="D221" t="s">
        <v>36</v>
      </c>
      <c r="E221" t="s">
        <v>260</v>
      </c>
      <c r="F221">
        <v>2</v>
      </c>
      <c r="G221" s="31">
        <v>9.5</v>
      </c>
      <c r="H221" s="3">
        <v>9120</v>
      </c>
      <c r="I221" s="3">
        <v>10944</v>
      </c>
      <c r="J221" t="s">
        <v>13</v>
      </c>
    </row>
    <row r="222" spans="1:10">
      <c r="A222">
        <v>236</v>
      </c>
      <c r="C222" s="23" t="s">
        <v>327</v>
      </c>
      <c r="D222" t="s">
        <v>40</v>
      </c>
      <c r="E222" t="s">
        <v>260</v>
      </c>
      <c r="F222">
        <v>2</v>
      </c>
      <c r="G222" s="2">
        <v>20</v>
      </c>
      <c r="H222" s="3">
        <f>1372.55*20</f>
        <v>27451</v>
      </c>
      <c r="I222" s="3">
        <f>+H222*1.2</f>
        <v>32941.199999999997</v>
      </c>
      <c r="J222" t="s">
        <v>16</v>
      </c>
    </row>
    <row r="223" spans="1:10">
      <c r="A223">
        <v>237</v>
      </c>
      <c r="B223" t="s">
        <v>261</v>
      </c>
      <c r="C223" t="s">
        <v>10</v>
      </c>
      <c r="D223" t="s">
        <v>48</v>
      </c>
      <c r="E223" t="s">
        <v>260</v>
      </c>
      <c r="F223">
        <v>2</v>
      </c>
      <c r="G223" s="2">
        <v>20</v>
      </c>
      <c r="H223" s="3">
        <v>35600</v>
      </c>
      <c r="I223" s="3">
        <v>42720</v>
      </c>
      <c r="J223" t="s">
        <v>13</v>
      </c>
    </row>
    <row r="224" spans="1:10">
      <c r="A224">
        <v>238</v>
      </c>
      <c r="B224" t="s">
        <v>262</v>
      </c>
      <c r="C224" t="s">
        <v>35</v>
      </c>
      <c r="D224" t="s">
        <v>38</v>
      </c>
      <c r="E224" t="s">
        <v>260</v>
      </c>
      <c r="F224">
        <v>2</v>
      </c>
      <c r="G224" s="2">
        <v>22</v>
      </c>
      <c r="H224" s="3">
        <f>+I224/1.2</f>
        <v>19869.05</v>
      </c>
      <c r="I224" s="3">
        <v>23842.859999999997</v>
      </c>
      <c r="J224" t="s">
        <v>13</v>
      </c>
    </row>
    <row r="225" spans="1:11">
      <c r="A225">
        <v>239</v>
      </c>
      <c r="B225" t="s">
        <v>263</v>
      </c>
      <c r="C225" t="s">
        <v>24</v>
      </c>
      <c r="D225" t="s">
        <v>44</v>
      </c>
      <c r="E225" t="s">
        <v>260</v>
      </c>
      <c r="F225">
        <v>2</v>
      </c>
      <c r="G225" s="2">
        <v>19</v>
      </c>
      <c r="H225" s="3">
        <v>0</v>
      </c>
      <c r="I225" s="3">
        <v>0</v>
      </c>
      <c r="J225" t="s">
        <v>16</v>
      </c>
    </row>
    <row r="226" spans="1:11">
      <c r="A226">
        <v>240</v>
      </c>
      <c r="B226" t="s">
        <v>264</v>
      </c>
      <c r="C226" t="s">
        <v>24</v>
      </c>
      <c r="D226" t="s">
        <v>42</v>
      </c>
      <c r="E226" t="s">
        <v>260</v>
      </c>
      <c r="F226">
        <v>2</v>
      </c>
      <c r="G226" s="2">
        <v>12</v>
      </c>
      <c r="H226" s="3">
        <v>0</v>
      </c>
      <c r="I226" s="3">
        <v>0</v>
      </c>
      <c r="J226" t="s">
        <v>16</v>
      </c>
    </row>
    <row r="227" spans="1:11">
      <c r="A227">
        <v>241</v>
      </c>
      <c r="B227" s="10" t="s">
        <v>265</v>
      </c>
      <c r="C227" s="10" t="s">
        <v>24</v>
      </c>
      <c r="D227" s="10" t="s">
        <v>46</v>
      </c>
      <c r="E227" s="10" t="s">
        <v>260</v>
      </c>
      <c r="F227" s="10">
        <v>2</v>
      </c>
      <c r="G227" s="13">
        <v>14</v>
      </c>
      <c r="H227" s="14">
        <v>0</v>
      </c>
      <c r="I227" s="14">
        <v>0</v>
      </c>
      <c r="J227" s="10" t="s">
        <v>16</v>
      </c>
      <c r="K227" s="10"/>
    </row>
    <row r="228" spans="1:11">
      <c r="A228">
        <v>242</v>
      </c>
      <c r="C228" s="5" t="s">
        <v>368</v>
      </c>
      <c r="D228" t="s">
        <v>62</v>
      </c>
      <c r="E228" t="s">
        <v>266</v>
      </c>
      <c r="F228">
        <v>3</v>
      </c>
      <c r="G228" s="2">
        <v>23</v>
      </c>
      <c r="H228" s="3">
        <f>3915*23</f>
        <v>90045</v>
      </c>
      <c r="I228" s="3">
        <f>+H228*1.2</f>
        <v>108054</v>
      </c>
      <c r="J228" t="s">
        <v>16</v>
      </c>
    </row>
    <row r="229" spans="1:11">
      <c r="A229">
        <v>243</v>
      </c>
      <c r="B229" t="s">
        <v>267</v>
      </c>
      <c r="C229" t="s">
        <v>10</v>
      </c>
      <c r="D229" t="s">
        <v>147</v>
      </c>
      <c r="E229" t="s">
        <v>268</v>
      </c>
      <c r="F229">
        <v>2</v>
      </c>
      <c r="G229" s="2">
        <v>20</v>
      </c>
      <c r="H229" s="3">
        <v>56887.5</v>
      </c>
      <c r="I229" s="3">
        <v>68265</v>
      </c>
      <c r="J229" t="s">
        <v>13</v>
      </c>
    </row>
    <row r="230" spans="1:11">
      <c r="A230">
        <v>244</v>
      </c>
      <c r="C230" t="s">
        <v>373</v>
      </c>
      <c r="D230" t="s">
        <v>240</v>
      </c>
      <c r="E230" t="s">
        <v>269</v>
      </c>
      <c r="F230">
        <v>1</v>
      </c>
      <c r="G230" s="2">
        <v>19</v>
      </c>
      <c r="H230" s="3">
        <f>1519.60784313725*19</f>
        <v>28872.549019607752</v>
      </c>
      <c r="I230" s="3">
        <f>+H230*1.2</f>
        <v>34647.058823529303</v>
      </c>
      <c r="J230" s="5" t="s">
        <v>13</v>
      </c>
    </row>
    <row r="231" spans="1:11">
      <c r="A231">
        <v>245</v>
      </c>
      <c r="B231" s="4" t="s">
        <v>400</v>
      </c>
      <c r="C231" t="s">
        <v>60</v>
      </c>
      <c r="D231" t="s">
        <v>242</v>
      </c>
      <c r="E231" t="s">
        <v>269</v>
      </c>
      <c r="F231">
        <v>1</v>
      </c>
      <c r="G231" s="2">
        <v>19</v>
      </c>
      <c r="H231" s="3">
        <v>19855</v>
      </c>
      <c r="I231" s="3">
        <v>23826</v>
      </c>
      <c r="J231" s="5" t="s">
        <v>13</v>
      </c>
    </row>
    <row r="232" spans="1:11">
      <c r="A232">
        <v>246</v>
      </c>
      <c r="B232" s="4" t="s">
        <v>413</v>
      </c>
      <c r="C232" t="s">
        <v>60</v>
      </c>
      <c r="D232" t="s">
        <v>243</v>
      </c>
      <c r="E232" t="s">
        <v>269</v>
      </c>
      <c r="F232">
        <v>1</v>
      </c>
      <c r="G232" s="2">
        <v>21</v>
      </c>
      <c r="H232" s="3">
        <v>24129</v>
      </c>
      <c r="I232" s="3">
        <v>28954.799999999999</v>
      </c>
      <c r="J232" s="5" t="s">
        <v>13</v>
      </c>
    </row>
    <row r="233" spans="1:11">
      <c r="A233">
        <v>247</v>
      </c>
      <c r="B233" s="4" t="s">
        <v>411</v>
      </c>
      <c r="C233" t="s">
        <v>60</v>
      </c>
      <c r="D233" t="s">
        <v>244</v>
      </c>
      <c r="E233" t="s">
        <v>269</v>
      </c>
      <c r="F233">
        <v>1</v>
      </c>
      <c r="G233" s="2">
        <v>19</v>
      </c>
      <c r="H233" s="3">
        <v>17860</v>
      </c>
      <c r="I233" s="3">
        <v>21432</v>
      </c>
      <c r="J233" s="5" t="s">
        <v>13</v>
      </c>
    </row>
    <row r="234" spans="1:11">
      <c r="A234">
        <v>248</v>
      </c>
      <c r="B234" s="4" t="s">
        <v>404</v>
      </c>
      <c r="C234" t="s">
        <v>60</v>
      </c>
      <c r="D234" t="s">
        <v>245</v>
      </c>
      <c r="E234" t="s">
        <v>269</v>
      </c>
      <c r="F234">
        <v>1</v>
      </c>
      <c r="G234" s="2">
        <v>19</v>
      </c>
      <c r="H234" s="3">
        <v>19855</v>
      </c>
      <c r="I234" s="3">
        <v>23826</v>
      </c>
      <c r="J234" s="5" t="s">
        <v>13</v>
      </c>
    </row>
    <row r="235" spans="1:11">
      <c r="A235">
        <v>249</v>
      </c>
      <c r="B235" s="4" t="s">
        <v>397</v>
      </c>
      <c r="C235" t="s">
        <v>60</v>
      </c>
      <c r="D235" t="s">
        <v>250</v>
      </c>
      <c r="E235" t="s">
        <v>269</v>
      </c>
      <c r="F235">
        <v>1</v>
      </c>
      <c r="G235" s="2">
        <v>19</v>
      </c>
      <c r="H235" s="3">
        <f>+I235/1.2</f>
        <v>29735</v>
      </c>
      <c r="I235" s="3">
        <v>35682</v>
      </c>
      <c r="J235" s="5" t="s">
        <v>13</v>
      </c>
    </row>
    <row r="236" spans="1:11">
      <c r="A236">
        <v>250</v>
      </c>
      <c r="B236" t="s">
        <v>270</v>
      </c>
      <c r="C236" t="s">
        <v>110</v>
      </c>
      <c r="D236" s="10" t="s">
        <v>248</v>
      </c>
      <c r="E236" s="10" t="s">
        <v>269</v>
      </c>
      <c r="F236" s="10">
        <v>1</v>
      </c>
      <c r="G236" s="13">
        <v>19</v>
      </c>
      <c r="H236" s="3">
        <f>+G236*1480.42</f>
        <v>28127.980000000003</v>
      </c>
      <c r="I236" s="3">
        <f>+H236*1.2</f>
        <v>33753.576000000001</v>
      </c>
      <c r="J236" s="10" t="s">
        <v>13</v>
      </c>
    </row>
    <row r="237" spans="1:11">
      <c r="A237">
        <v>251</v>
      </c>
      <c r="B237" s="4" t="s">
        <v>423</v>
      </c>
      <c r="C237" t="s">
        <v>60</v>
      </c>
      <c r="D237" t="s">
        <v>249</v>
      </c>
      <c r="E237" t="s">
        <v>269</v>
      </c>
      <c r="F237">
        <v>1</v>
      </c>
      <c r="G237" s="2">
        <v>19</v>
      </c>
      <c r="H237" s="3">
        <v>24814</v>
      </c>
      <c r="I237" s="3">
        <v>29776.799999999999</v>
      </c>
      <c r="J237" s="5" t="s">
        <v>13</v>
      </c>
    </row>
    <row r="238" spans="1:11">
      <c r="A238">
        <v>252</v>
      </c>
      <c r="B238" t="s">
        <v>271</v>
      </c>
      <c r="C238" t="s">
        <v>35</v>
      </c>
      <c r="D238" t="s">
        <v>181</v>
      </c>
      <c r="E238" t="s">
        <v>269</v>
      </c>
      <c r="F238">
        <v>1</v>
      </c>
      <c r="G238" s="2">
        <v>19</v>
      </c>
      <c r="H238" s="3">
        <v>21603</v>
      </c>
      <c r="I238" s="3">
        <v>25923.599999999999</v>
      </c>
      <c r="J238" t="s">
        <v>13</v>
      </c>
    </row>
    <row r="239" spans="1:11">
      <c r="A239">
        <v>253</v>
      </c>
      <c r="B239" t="s">
        <v>272</v>
      </c>
      <c r="C239" t="s">
        <v>35</v>
      </c>
      <c r="D239" t="s">
        <v>189</v>
      </c>
      <c r="E239" t="s">
        <v>269</v>
      </c>
      <c r="F239">
        <v>1</v>
      </c>
      <c r="G239" s="2">
        <v>19</v>
      </c>
      <c r="H239" s="3">
        <v>42750</v>
      </c>
      <c r="I239" s="3">
        <v>51300</v>
      </c>
      <c r="J239" t="s">
        <v>13</v>
      </c>
    </row>
    <row r="240" spans="1:11">
      <c r="A240">
        <v>254</v>
      </c>
      <c r="B240" t="s">
        <v>273</v>
      </c>
      <c r="C240" t="s">
        <v>35</v>
      </c>
      <c r="D240" t="s">
        <v>192</v>
      </c>
      <c r="E240" t="s">
        <v>269</v>
      </c>
      <c r="F240">
        <v>1</v>
      </c>
      <c r="G240" s="3">
        <v>23.5</v>
      </c>
      <c r="H240" s="3">
        <f>+I240/1.2</f>
        <v>45825</v>
      </c>
      <c r="I240" s="3">
        <v>54990</v>
      </c>
      <c r="J240" t="s">
        <v>13</v>
      </c>
    </row>
    <row r="241" spans="1:10">
      <c r="A241">
        <v>255</v>
      </c>
      <c r="B241" t="s">
        <v>274</v>
      </c>
      <c r="C241" t="s">
        <v>10</v>
      </c>
      <c r="D241" t="s">
        <v>194</v>
      </c>
      <c r="E241" t="s">
        <v>269</v>
      </c>
      <c r="F241">
        <v>1</v>
      </c>
      <c r="G241" s="2">
        <v>20</v>
      </c>
      <c r="H241" s="3">
        <v>67000</v>
      </c>
      <c r="I241" s="3">
        <v>80400</v>
      </c>
      <c r="J241" t="s">
        <v>13</v>
      </c>
    </row>
    <row r="242" spans="1:10">
      <c r="A242">
        <v>256</v>
      </c>
      <c r="B242" t="s">
        <v>275</v>
      </c>
      <c r="C242" t="s">
        <v>10</v>
      </c>
      <c r="D242" t="s">
        <v>196</v>
      </c>
      <c r="E242" t="s">
        <v>269</v>
      </c>
      <c r="F242">
        <v>1</v>
      </c>
      <c r="G242" s="2">
        <v>19</v>
      </c>
      <c r="H242" s="3">
        <v>36385</v>
      </c>
      <c r="I242" s="3">
        <v>43662</v>
      </c>
      <c r="J242" t="s">
        <v>13</v>
      </c>
    </row>
    <row r="243" spans="1:10">
      <c r="A243">
        <v>257</v>
      </c>
      <c r="B243" t="s">
        <v>276</v>
      </c>
      <c r="C243" t="s">
        <v>18</v>
      </c>
      <c r="D243" t="s">
        <v>198</v>
      </c>
      <c r="E243" t="s">
        <v>269</v>
      </c>
      <c r="F243">
        <v>1</v>
      </c>
      <c r="G243" s="2">
        <v>19</v>
      </c>
      <c r="H243" s="3">
        <v>17860</v>
      </c>
      <c r="I243" s="3">
        <v>21432</v>
      </c>
      <c r="J243" t="s">
        <v>13</v>
      </c>
    </row>
    <row r="244" spans="1:10">
      <c r="A244">
        <v>258</v>
      </c>
      <c r="B244" t="s">
        <v>277</v>
      </c>
      <c r="C244" t="s">
        <v>18</v>
      </c>
      <c r="D244" t="s">
        <v>200</v>
      </c>
      <c r="E244" t="s">
        <v>269</v>
      </c>
      <c r="F244">
        <v>1</v>
      </c>
      <c r="G244" s="2">
        <v>19</v>
      </c>
      <c r="H244" s="3">
        <v>17860</v>
      </c>
      <c r="I244" s="3">
        <v>21432</v>
      </c>
      <c r="J244" t="s">
        <v>13</v>
      </c>
    </row>
    <row r="245" spans="1:10">
      <c r="A245">
        <v>259</v>
      </c>
      <c r="B245" t="s">
        <v>278</v>
      </c>
      <c r="C245" t="s">
        <v>18</v>
      </c>
      <c r="D245" t="s">
        <v>202</v>
      </c>
      <c r="E245" t="s">
        <v>269</v>
      </c>
      <c r="F245">
        <v>1</v>
      </c>
      <c r="G245" s="2">
        <v>19</v>
      </c>
      <c r="H245" s="3">
        <v>17860</v>
      </c>
      <c r="I245" s="3">
        <v>21432</v>
      </c>
      <c r="J245" t="s">
        <v>13</v>
      </c>
    </row>
    <row r="246" spans="1:10">
      <c r="A246">
        <v>260</v>
      </c>
      <c r="C246" s="17" t="s">
        <v>373</v>
      </c>
      <c r="D246" t="s">
        <v>204</v>
      </c>
      <c r="E246" t="s">
        <v>269</v>
      </c>
      <c r="F246">
        <v>1</v>
      </c>
      <c r="G246" s="2">
        <v>19</v>
      </c>
      <c r="H246" s="3">
        <f>19*882</f>
        <v>16758</v>
      </c>
      <c r="I246" s="3">
        <f>+H246*1.2</f>
        <v>20109.599999999999</v>
      </c>
      <c r="J246" t="s">
        <v>16</v>
      </c>
    </row>
    <row r="247" spans="1:10">
      <c r="A247">
        <v>261</v>
      </c>
      <c r="B247" t="s">
        <v>279</v>
      </c>
      <c r="C247" t="s">
        <v>18</v>
      </c>
      <c r="D247" t="s">
        <v>205</v>
      </c>
      <c r="E247" t="s">
        <v>269</v>
      </c>
      <c r="F247">
        <v>1</v>
      </c>
      <c r="G247" s="2">
        <v>19</v>
      </c>
      <c r="H247" s="3">
        <v>17860</v>
      </c>
      <c r="I247" s="3">
        <v>21432</v>
      </c>
      <c r="J247" t="s">
        <v>13</v>
      </c>
    </row>
    <row r="248" spans="1:10">
      <c r="A248">
        <v>262</v>
      </c>
      <c r="B248" t="s">
        <v>280</v>
      </c>
      <c r="C248" t="s">
        <v>18</v>
      </c>
      <c r="D248" t="s">
        <v>207</v>
      </c>
      <c r="E248" t="s">
        <v>269</v>
      </c>
      <c r="F248">
        <v>1</v>
      </c>
      <c r="G248" s="2">
        <v>19</v>
      </c>
      <c r="H248" s="3">
        <v>21850</v>
      </c>
      <c r="I248" s="3">
        <v>26220</v>
      </c>
      <c r="J248" t="s">
        <v>13</v>
      </c>
    </row>
    <row r="249" spans="1:10">
      <c r="A249">
        <v>263</v>
      </c>
      <c r="B249" t="s">
        <v>281</v>
      </c>
      <c r="C249" t="s">
        <v>18</v>
      </c>
      <c r="D249" t="s">
        <v>209</v>
      </c>
      <c r="E249" t="s">
        <v>269</v>
      </c>
      <c r="F249">
        <v>1</v>
      </c>
      <c r="G249" s="2">
        <v>19</v>
      </c>
      <c r="H249" s="3">
        <v>17860</v>
      </c>
      <c r="I249" s="3">
        <v>21432</v>
      </c>
      <c r="J249" t="s">
        <v>13</v>
      </c>
    </row>
    <row r="250" spans="1:10">
      <c r="A250">
        <v>264</v>
      </c>
      <c r="B250" s="4" t="s">
        <v>421</v>
      </c>
      <c r="C250" t="s">
        <v>60</v>
      </c>
      <c r="D250" t="s">
        <v>210</v>
      </c>
      <c r="E250" t="s">
        <v>269</v>
      </c>
      <c r="F250">
        <v>1</v>
      </c>
      <c r="G250" s="2">
        <v>19</v>
      </c>
      <c r="H250" s="3">
        <f>+I250/1.2</f>
        <v>27797.000000000004</v>
      </c>
      <c r="I250" s="3">
        <v>33356.400000000001</v>
      </c>
      <c r="J250" s="5" t="s">
        <v>13</v>
      </c>
    </row>
    <row r="251" spans="1:10">
      <c r="A251">
        <v>265</v>
      </c>
      <c r="B251" t="s">
        <v>282</v>
      </c>
      <c r="C251" t="s">
        <v>35</v>
      </c>
      <c r="D251" t="s">
        <v>247</v>
      </c>
      <c r="E251" t="s">
        <v>269</v>
      </c>
      <c r="F251">
        <v>1</v>
      </c>
      <c r="G251" s="2">
        <v>19</v>
      </c>
      <c r="H251" s="3">
        <v>27740</v>
      </c>
      <c r="I251" s="3">
        <v>33288</v>
      </c>
      <c r="J251" t="s">
        <v>13</v>
      </c>
    </row>
    <row r="252" spans="1:10">
      <c r="A252">
        <v>266</v>
      </c>
      <c r="B252" s="35" t="s">
        <v>430</v>
      </c>
      <c r="C252" t="s">
        <v>18</v>
      </c>
      <c r="D252" t="s">
        <v>203</v>
      </c>
      <c r="E252" t="s">
        <v>269</v>
      </c>
      <c r="F252">
        <v>1</v>
      </c>
      <c r="G252" s="2">
        <v>19</v>
      </c>
      <c r="H252" s="3">
        <v>10070</v>
      </c>
      <c r="I252" s="3">
        <v>12084</v>
      </c>
      <c r="J252" s="5" t="s">
        <v>13</v>
      </c>
    </row>
    <row r="253" spans="1:10">
      <c r="A253">
        <v>267</v>
      </c>
      <c r="C253" s="23" t="s">
        <v>327</v>
      </c>
      <c r="D253" t="s">
        <v>221</v>
      </c>
      <c r="E253" t="s">
        <v>269</v>
      </c>
      <c r="F253">
        <v>3</v>
      </c>
      <c r="G253" s="3">
        <v>17.5</v>
      </c>
      <c r="H253" s="3">
        <f>2980.39215686275*17.5</f>
        <v>52156.862745098129</v>
      </c>
      <c r="I253" s="3">
        <f>+H253*1.2</f>
        <v>62588.235294117752</v>
      </c>
      <c r="J253" s="5" t="s">
        <v>13</v>
      </c>
    </row>
    <row r="254" spans="1:10">
      <c r="A254">
        <v>268</v>
      </c>
      <c r="C254" t="s">
        <v>327</v>
      </c>
      <c r="D254" t="s">
        <v>11</v>
      </c>
      <c r="E254" t="s">
        <v>269</v>
      </c>
      <c r="F254">
        <v>3</v>
      </c>
      <c r="G254" s="2">
        <v>23</v>
      </c>
      <c r="H254" s="3">
        <f>+G254*3360</f>
        <v>77280</v>
      </c>
      <c r="I254" s="3">
        <f>+H254*1.2</f>
        <v>92736</v>
      </c>
      <c r="J254" t="s">
        <v>16</v>
      </c>
    </row>
    <row r="255" spans="1:10">
      <c r="A255">
        <v>269</v>
      </c>
      <c r="B255" t="s">
        <v>377</v>
      </c>
      <c r="C255" t="s">
        <v>14</v>
      </c>
      <c r="D255" t="s">
        <v>50</v>
      </c>
      <c r="E255" t="s">
        <v>269</v>
      </c>
      <c r="F255">
        <v>3</v>
      </c>
      <c r="G255" s="2">
        <v>23</v>
      </c>
      <c r="H255" s="3">
        <f>+G255*3000</f>
        <v>69000</v>
      </c>
      <c r="I255" s="3">
        <f>+H255*1.2</f>
        <v>82800</v>
      </c>
      <c r="J255" s="5" t="s">
        <v>13</v>
      </c>
    </row>
    <row r="256" spans="1:10">
      <c r="A256">
        <v>270</v>
      </c>
      <c r="B256" s="5"/>
      <c r="C256" s="23" t="s">
        <v>327</v>
      </c>
      <c r="D256" t="s">
        <v>113</v>
      </c>
      <c r="E256" t="s">
        <v>269</v>
      </c>
      <c r="F256">
        <v>3</v>
      </c>
      <c r="G256" s="2">
        <v>22</v>
      </c>
      <c r="H256" s="3">
        <f>4279.41*22</f>
        <v>94147.01999999999</v>
      </c>
      <c r="I256" s="3">
        <f>+H256*1.2</f>
        <v>112976.42399999998</v>
      </c>
      <c r="J256" t="s">
        <v>16</v>
      </c>
    </row>
    <row r="257" spans="1:10">
      <c r="A257">
        <v>271</v>
      </c>
      <c r="B257" s="5"/>
      <c r="C257" t="s">
        <v>367</v>
      </c>
      <c r="D257" t="s">
        <v>119</v>
      </c>
      <c r="E257" t="s">
        <v>283</v>
      </c>
      <c r="F257">
        <v>3</v>
      </c>
      <c r="G257" s="2">
        <v>23</v>
      </c>
      <c r="H257" s="2">
        <f>+I257/1.2</f>
        <v>47735.849056603773</v>
      </c>
      <c r="I257" s="3">
        <v>57283.018867924526</v>
      </c>
      <c r="J257" s="5" t="s">
        <v>13</v>
      </c>
    </row>
    <row r="258" spans="1:10">
      <c r="A258">
        <v>272</v>
      </c>
      <c r="B258" s="5"/>
      <c r="C258" t="s">
        <v>110</v>
      </c>
      <c r="D258" t="s">
        <v>92</v>
      </c>
      <c r="E258" t="s">
        <v>283</v>
      </c>
      <c r="F258">
        <v>3</v>
      </c>
      <c r="G258" s="2">
        <v>24</v>
      </c>
      <c r="H258" s="2">
        <f>+I258/1.2</f>
        <v>52808.988764044938</v>
      </c>
      <c r="I258" s="3">
        <v>63370.786516853921</v>
      </c>
      <c r="J258" s="5" t="s">
        <v>13</v>
      </c>
    </row>
    <row r="259" spans="1:10">
      <c r="A259">
        <v>273</v>
      </c>
      <c r="B259" s="5"/>
      <c r="C259" s="5" t="s">
        <v>110</v>
      </c>
      <c r="D259" t="s">
        <v>131</v>
      </c>
      <c r="E259" t="s">
        <v>283</v>
      </c>
      <c r="F259">
        <v>3</v>
      </c>
      <c r="G259" s="2">
        <v>25</v>
      </c>
      <c r="H259" s="3">
        <f>+I259/1.2</f>
        <v>48767.166042446916</v>
      </c>
      <c r="I259" s="3">
        <v>58520.599250936299</v>
      </c>
      <c r="J259" s="5" t="s">
        <v>13</v>
      </c>
    </row>
    <row r="260" spans="1:10">
      <c r="A260">
        <v>274</v>
      </c>
      <c r="B260" s="5"/>
      <c r="C260" s="9" t="s">
        <v>368</v>
      </c>
      <c r="D260" t="s">
        <v>115</v>
      </c>
      <c r="E260" t="s">
        <v>283</v>
      </c>
      <c r="F260">
        <v>3</v>
      </c>
      <c r="G260" s="2">
        <v>23</v>
      </c>
      <c r="H260" s="3">
        <f>1842.45*23</f>
        <v>42376.35</v>
      </c>
      <c r="I260" s="3">
        <f>+H260*1.2</f>
        <v>50851.619999999995</v>
      </c>
      <c r="J260" t="s">
        <v>16</v>
      </c>
    </row>
    <row r="261" spans="1:10">
      <c r="A261">
        <v>275</v>
      </c>
      <c r="B261" s="5"/>
      <c r="C261" t="s">
        <v>378</v>
      </c>
      <c r="D261" t="s">
        <v>82</v>
      </c>
      <c r="E261" t="s">
        <v>284</v>
      </c>
      <c r="F261">
        <v>2</v>
      </c>
      <c r="G261" s="2">
        <v>20</v>
      </c>
      <c r="H261" s="2">
        <f>1960.78*20</f>
        <v>39215.599999999999</v>
      </c>
      <c r="I261" s="3">
        <f>+H261*1.2</f>
        <v>47058.719999999994</v>
      </c>
      <c r="J261" t="s">
        <v>16</v>
      </c>
    </row>
    <row r="262" spans="1:10">
      <c r="A262">
        <v>276</v>
      </c>
      <c r="B262" s="5"/>
      <c r="C262" t="s">
        <v>378</v>
      </c>
      <c r="D262" t="s">
        <v>217</v>
      </c>
      <c r="E262" t="s">
        <v>284</v>
      </c>
      <c r="F262">
        <v>3</v>
      </c>
      <c r="G262" s="2">
        <v>23</v>
      </c>
      <c r="H262" s="3">
        <f>+I262/1.2</f>
        <v>40588.23529411765</v>
      </c>
      <c r="I262" s="3">
        <v>48705.882352941182</v>
      </c>
      <c r="J262" s="5" t="s">
        <v>13</v>
      </c>
    </row>
    <row r="263" spans="1:10">
      <c r="A263">
        <v>277</v>
      </c>
      <c r="B263" s="5"/>
      <c r="C263" s="34" t="s">
        <v>378</v>
      </c>
      <c r="D263" t="s">
        <v>285</v>
      </c>
      <c r="E263" t="s">
        <v>284</v>
      </c>
      <c r="F263">
        <v>3</v>
      </c>
      <c r="G263" s="2">
        <v>23</v>
      </c>
      <c r="H263" s="3">
        <f>1862.75*23</f>
        <v>42843.25</v>
      </c>
      <c r="I263" s="3">
        <f>+H263*1.2</f>
        <v>51411.9</v>
      </c>
      <c r="J263" s="5" t="s">
        <v>13</v>
      </c>
    </row>
    <row r="264" spans="1:10">
      <c r="A264">
        <v>278</v>
      </c>
      <c r="C264" s="5" t="s">
        <v>110</v>
      </c>
      <c r="D264" t="s">
        <v>70</v>
      </c>
      <c r="E264" t="s">
        <v>284</v>
      </c>
      <c r="F264">
        <v>3</v>
      </c>
      <c r="G264" s="2">
        <v>23</v>
      </c>
      <c r="H264" s="3">
        <f>+I264/1.2</f>
        <v>47808.988764044945</v>
      </c>
      <c r="I264" s="3">
        <v>57370.786516853936</v>
      </c>
      <c r="J264" s="5" t="s">
        <v>13</v>
      </c>
    </row>
    <row r="265" spans="1:10">
      <c r="A265">
        <v>279</v>
      </c>
      <c r="B265" s="5"/>
      <c r="C265" t="s">
        <v>110</v>
      </c>
      <c r="D265" t="s">
        <v>74</v>
      </c>
      <c r="E265" t="s">
        <v>284</v>
      </c>
      <c r="F265">
        <v>3</v>
      </c>
      <c r="G265" s="2">
        <v>23</v>
      </c>
      <c r="H265" s="2">
        <f>+I265/1.2</f>
        <v>62668.539325842685</v>
      </c>
      <c r="I265" s="3">
        <v>75202.247191011222</v>
      </c>
      <c r="J265" s="5" t="s">
        <v>13</v>
      </c>
    </row>
    <row r="266" spans="1:10">
      <c r="A266">
        <v>280</v>
      </c>
      <c r="B266" s="5"/>
      <c r="C266" t="s">
        <v>83</v>
      </c>
      <c r="D266" t="s">
        <v>84</v>
      </c>
      <c r="E266" t="s">
        <v>284</v>
      </c>
      <c r="F266">
        <v>3</v>
      </c>
      <c r="G266" s="2">
        <v>23</v>
      </c>
      <c r="H266" s="2">
        <v>44160</v>
      </c>
      <c r="I266" s="2">
        <v>52992</v>
      </c>
      <c r="J266" t="s">
        <v>16</v>
      </c>
    </row>
    <row r="267" spans="1:10">
      <c r="A267">
        <v>281</v>
      </c>
      <c r="B267" s="5" t="s">
        <v>347</v>
      </c>
      <c r="C267" t="s">
        <v>71</v>
      </c>
      <c r="D267" t="s">
        <v>77</v>
      </c>
      <c r="E267" t="s">
        <v>284</v>
      </c>
      <c r="F267">
        <v>3</v>
      </c>
      <c r="G267" s="2">
        <v>23</v>
      </c>
      <c r="H267" s="2">
        <v>84640</v>
      </c>
      <c r="I267" s="2">
        <v>101568</v>
      </c>
      <c r="J267" t="s">
        <v>16</v>
      </c>
    </row>
    <row r="268" spans="1:10">
      <c r="A268">
        <v>282</v>
      </c>
      <c r="B268" s="5"/>
      <c r="C268" t="s">
        <v>378</v>
      </c>
      <c r="D268" t="s">
        <v>82</v>
      </c>
      <c r="E268" t="s">
        <v>284</v>
      </c>
      <c r="F268">
        <v>3</v>
      </c>
      <c r="G268" s="2">
        <v>23</v>
      </c>
      <c r="H268" s="2">
        <f>+I268/1.2</f>
        <v>45098.039215686273</v>
      </c>
      <c r="I268" s="3">
        <v>54117.647058823524</v>
      </c>
      <c r="J268" s="5" t="s">
        <v>13</v>
      </c>
    </row>
    <row r="269" spans="1:10">
      <c r="A269">
        <v>283</v>
      </c>
      <c r="B269" s="5"/>
      <c r="C269" s="5" t="s">
        <v>110</v>
      </c>
      <c r="D269" t="s">
        <v>80</v>
      </c>
      <c r="E269" t="s">
        <v>284</v>
      </c>
      <c r="F269">
        <v>3</v>
      </c>
      <c r="G269" s="2">
        <v>23</v>
      </c>
      <c r="H269" s="2">
        <f>2179.78*23</f>
        <v>50134.94</v>
      </c>
      <c r="I269" s="2">
        <f>+H269*1.2</f>
        <v>60161.928</v>
      </c>
      <c r="J269" t="s">
        <v>16</v>
      </c>
    </row>
    <row r="270" spans="1:10">
      <c r="A270">
        <v>284</v>
      </c>
      <c r="B270" s="5"/>
      <c r="C270" s="18" t="s">
        <v>378</v>
      </c>
      <c r="D270" t="s">
        <v>76</v>
      </c>
      <c r="E270" t="s">
        <v>284</v>
      </c>
      <c r="F270">
        <v>3</v>
      </c>
      <c r="G270" s="2">
        <v>23</v>
      </c>
      <c r="H270" s="3">
        <f>+I270/1.2</f>
        <v>42843.137254901958</v>
      </c>
      <c r="I270" s="3">
        <v>51411.76470588235</v>
      </c>
      <c r="J270" s="5" t="s">
        <v>13</v>
      </c>
    </row>
    <row r="271" spans="1:10">
      <c r="A271">
        <v>285</v>
      </c>
      <c r="B271" s="5" t="s">
        <v>348</v>
      </c>
      <c r="C271" t="s">
        <v>71</v>
      </c>
      <c r="D271" t="s">
        <v>79</v>
      </c>
      <c r="E271" t="s">
        <v>284</v>
      </c>
      <c r="F271">
        <v>3</v>
      </c>
      <c r="G271" s="2">
        <v>20</v>
      </c>
      <c r="H271" s="2">
        <v>57600</v>
      </c>
      <c r="I271" s="2">
        <v>69120</v>
      </c>
      <c r="J271" s="5" t="s">
        <v>13</v>
      </c>
    </row>
    <row r="272" spans="1:10">
      <c r="A272">
        <v>286</v>
      </c>
      <c r="B272" s="5" t="s">
        <v>351</v>
      </c>
      <c r="C272" t="s">
        <v>71</v>
      </c>
      <c r="D272" t="s">
        <v>89</v>
      </c>
      <c r="E272" t="s">
        <v>284</v>
      </c>
      <c r="F272">
        <v>3</v>
      </c>
      <c r="G272" s="2">
        <v>23</v>
      </c>
      <c r="H272" s="2">
        <v>62100</v>
      </c>
      <c r="I272" s="2">
        <v>74520</v>
      </c>
      <c r="J272" s="5" t="s">
        <v>13</v>
      </c>
    </row>
    <row r="273" spans="1:10">
      <c r="A273">
        <v>287</v>
      </c>
      <c r="B273" s="5" t="s">
        <v>350</v>
      </c>
      <c r="C273" t="s">
        <v>71</v>
      </c>
      <c r="D273" t="s">
        <v>85</v>
      </c>
      <c r="E273" t="s">
        <v>284</v>
      </c>
      <c r="F273">
        <v>3</v>
      </c>
      <c r="G273" s="2">
        <v>21</v>
      </c>
      <c r="H273" s="2">
        <v>50614.2</v>
      </c>
      <c r="I273" s="3">
        <v>60737.04</v>
      </c>
      <c r="J273" s="5" t="s">
        <v>13</v>
      </c>
    </row>
    <row r="274" spans="1:10">
      <c r="A274">
        <v>288</v>
      </c>
      <c r="B274" s="5" t="s">
        <v>349</v>
      </c>
      <c r="C274" t="s">
        <v>71</v>
      </c>
      <c r="D274" t="s">
        <v>72</v>
      </c>
      <c r="E274" t="s">
        <v>284</v>
      </c>
      <c r="F274">
        <v>3</v>
      </c>
      <c r="G274" s="2">
        <v>19</v>
      </c>
      <c r="H274" s="2">
        <f>+G274*2880</f>
        <v>54720</v>
      </c>
      <c r="I274" s="2">
        <f>+H274*1.2</f>
        <v>65664</v>
      </c>
      <c r="J274" s="5" t="s">
        <v>13</v>
      </c>
    </row>
    <row r="275" spans="1:10">
      <c r="A275">
        <v>289</v>
      </c>
      <c r="B275" s="5" t="s">
        <v>352</v>
      </c>
      <c r="C275" t="s">
        <v>71</v>
      </c>
      <c r="D275" t="s">
        <v>88</v>
      </c>
      <c r="E275" t="s">
        <v>284</v>
      </c>
      <c r="F275">
        <v>3</v>
      </c>
      <c r="G275" s="2">
        <v>23</v>
      </c>
      <c r="H275" s="2">
        <v>49450</v>
      </c>
      <c r="I275" s="2">
        <v>59340</v>
      </c>
      <c r="J275" s="5" t="s">
        <v>13</v>
      </c>
    </row>
    <row r="276" spans="1:10">
      <c r="A276">
        <v>290</v>
      </c>
      <c r="B276" s="5"/>
      <c r="C276" t="s">
        <v>378</v>
      </c>
      <c r="D276" t="s">
        <v>69</v>
      </c>
      <c r="E276" t="s">
        <v>284</v>
      </c>
      <c r="F276">
        <v>3</v>
      </c>
      <c r="G276" s="2">
        <v>23</v>
      </c>
      <c r="H276" s="2">
        <f>+I276/1.2</f>
        <v>45098.039215686265</v>
      </c>
      <c r="I276" s="3">
        <v>54117.647058823517</v>
      </c>
      <c r="J276" s="5" t="s">
        <v>13</v>
      </c>
    </row>
    <row r="277" spans="1:10">
      <c r="A277">
        <v>291</v>
      </c>
      <c r="B277" s="5" t="s">
        <v>354</v>
      </c>
      <c r="C277" t="s">
        <v>71</v>
      </c>
      <c r="D277" t="s">
        <v>87</v>
      </c>
      <c r="E277" t="s">
        <v>284</v>
      </c>
      <c r="F277">
        <v>3</v>
      </c>
      <c r="G277" s="2">
        <v>23</v>
      </c>
      <c r="H277" s="2">
        <f>23*1890</f>
        <v>43470</v>
      </c>
      <c r="I277">
        <f>+H277*1.2</f>
        <v>52164</v>
      </c>
      <c r="J277" s="5" t="s">
        <v>13</v>
      </c>
    </row>
    <row r="278" spans="1:10">
      <c r="A278">
        <v>292</v>
      </c>
      <c r="B278" s="5"/>
      <c r="C278" t="s">
        <v>378</v>
      </c>
      <c r="D278" t="s">
        <v>213</v>
      </c>
      <c r="E278" t="s">
        <v>284</v>
      </c>
      <c r="F278">
        <v>3</v>
      </c>
      <c r="G278" s="2">
        <v>23</v>
      </c>
      <c r="H278" s="2">
        <f>+I278/1.2</f>
        <v>45098.039215686273</v>
      </c>
      <c r="I278" s="3">
        <v>54117.647058823524</v>
      </c>
      <c r="J278" s="5" t="s">
        <v>13</v>
      </c>
    </row>
    <row r="279" spans="1:10">
      <c r="A279">
        <v>293</v>
      </c>
      <c r="B279" s="5" t="s">
        <v>353</v>
      </c>
      <c r="C279" t="s">
        <v>71</v>
      </c>
      <c r="D279" t="s">
        <v>78</v>
      </c>
      <c r="E279" t="s">
        <v>284</v>
      </c>
      <c r="F279">
        <v>3</v>
      </c>
      <c r="G279" s="2">
        <v>23</v>
      </c>
      <c r="H279" s="2">
        <f>+I279/1.2</f>
        <v>51750</v>
      </c>
      <c r="I279" s="2">
        <v>62100</v>
      </c>
      <c r="J279" s="5" t="s">
        <v>13</v>
      </c>
    </row>
    <row r="280" spans="1:10">
      <c r="A280">
        <v>294</v>
      </c>
      <c r="B280" s="5"/>
      <c r="C280" t="s">
        <v>367</v>
      </c>
      <c r="D280" s="10" t="s">
        <v>218</v>
      </c>
      <c r="E280" s="10" t="s">
        <v>284</v>
      </c>
      <c r="F280" s="10">
        <v>3</v>
      </c>
      <c r="G280" s="13">
        <v>23</v>
      </c>
      <c r="H280" s="2">
        <v>45565.99</v>
      </c>
      <c r="I280" s="10">
        <v>54679.188000000002</v>
      </c>
      <c r="J280" s="15" t="s">
        <v>13</v>
      </c>
    </row>
    <row r="281" spans="1:10">
      <c r="A281">
        <v>298</v>
      </c>
      <c r="B281" s="5" t="s">
        <v>363</v>
      </c>
      <c r="C281" t="s">
        <v>102</v>
      </c>
      <c r="D281" t="s">
        <v>103</v>
      </c>
      <c r="E281" t="s">
        <v>284</v>
      </c>
      <c r="F281">
        <v>2</v>
      </c>
      <c r="G281" s="2">
        <v>20</v>
      </c>
      <c r="H281" s="2">
        <f>+I281/1.2</f>
        <v>64200</v>
      </c>
      <c r="I281" s="2">
        <v>77040</v>
      </c>
      <c r="J281" t="s">
        <v>16</v>
      </c>
    </row>
    <row r="282" spans="1:10">
      <c r="A282">
        <v>299</v>
      </c>
      <c r="B282" s="5" t="s">
        <v>362</v>
      </c>
      <c r="C282" t="s">
        <v>102</v>
      </c>
      <c r="D282" t="s">
        <v>103</v>
      </c>
      <c r="E282" t="s">
        <v>284</v>
      </c>
      <c r="F282">
        <v>3</v>
      </c>
      <c r="G282" s="2">
        <v>22</v>
      </c>
      <c r="H282" s="2">
        <v>66000</v>
      </c>
      <c r="I282" s="2">
        <v>79200</v>
      </c>
      <c r="J282" t="s">
        <v>16</v>
      </c>
    </row>
    <row r="283" spans="1:10">
      <c r="A283">
        <v>300</v>
      </c>
      <c r="B283" s="5"/>
      <c r="C283" t="s">
        <v>102</v>
      </c>
      <c r="D283" t="s">
        <v>103</v>
      </c>
      <c r="E283" t="s">
        <v>284</v>
      </c>
      <c r="F283">
        <v>2</v>
      </c>
      <c r="G283" s="2">
        <v>1</v>
      </c>
      <c r="H283" s="2">
        <v>4965</v>
      </c>
      <c r="I283">
        <v>13107.6</v>
      </c>
      <c r="J283" t="s">
        <v>16</v>
      </c>
    </row>
    <row r="284" spans="1:10">
      <c r="A284">
        <v>301</v>
      </c>
      <c r="B284" s="5" t="s">
        <v>286</v>
      </c>
      <c r="C284" t="s">
        <v>10</v>
      </c>
      <c r="D284" t="s">
        <v>158</v>
      </c>
      <c r="E284" t="s">
        <v>284</v>
      </c>
      <c r="F284">
        <v>2</v>
      </c>
      <c r="G284" s="2">
        <v>20</v>
      </c>
      <c r="H284" s="2">
        <v>72000</v>
      </c>
      <c r="I284" s="2">
        <v>86400</v>
      </c>
      <c r="J284" t="s">
        <v>13</v>
      </c>
    </row>
    <row r="285" spans="1:10">
      <c r="A285">
        <v>302</v>
      </c>
      <c r="B285" s="5"/>
      <c r="C285" t="s">
        <v>327</v>
      </c>
      <c r="D285" t="s">
        <v>96</v>
      </c>
      <c r="E285" t="s">
        <v>284</v>
      </c>
      <c r="F285">
        <v>3</v>
      </c>
      <c r="G285" s="2">
        <v>23</v>
      </c>
      <c r="H285" s="2">
        <f>+I285/1.2</f>
        <v>54117.647058823532</v>
      </c>
      <c r="I285" s="3">
        <v>64941.176470588238</v>
      </c>
      <c r="J285" s="5" t="s">
        <v>13</v>
      </c>
    </row>
    <row r="286" spans="1:10">
      <c r="A286">
        <v>303</v>
      </c>
      <c r="B286" s="5"/>
      <c r="C286" t="s">
        <v>368</v>
      </c>
      <c r="D286" t="s">
        <v>287</v>
      </c>
      <c r="E286" t="s">
        <v>284</v>
      </c>
      <c r="F286">
        <v>3</v>
      </c>
      <c r="G286" s="2">
        <v>22</v>
      </c>
      <c r="H286" s="2">
        <f>22*2971.69811320755</f>
        <v>65377.358490566097</v>
      </c>
      <c r="I286" s="12">
        <f>+H286*1.2</f>
        <v>78452.83018867932</v>
      </c>
      <c r="J286" s="5" t="s">
        <v>13</v>
      </c>
    </row>
    <row r="287" spans="1:10">
      <c r="A287">
        <v>304</v>
      </c>
      <c r="B287" t="s">
        <v>358</v>
      </c>
      <c r="C287" t="s">
        <v>155</v>
      </c>
      <c r="D287" t="s">
        <v>144</v>
      </c>
      <c r="E287" t="s">
        <v>284</v>
      </c>
      <c r="F287">
        <v>3</v>
      </c>
      <c r="G287" s="2">
        <v>23</v>
      </c>
      <c r="H287" s="2">
        <v>69000</v>
      </c>
      <c r="I287" s="2">
        <v>82800</v>
      </c>
      <c r="J287" t="s">
        <v>16</v>
      </c>
    </row>
    <row r="288" spans="1:10">
      <c r="A288">
        <v>305</v>
      </c>
      <c r="C288" t="s">
        <v>327</v>
      </c>
      <c r="D288" t="s">
        <v>288</v>
      </c>
      <c r="E288" t="s">
        <v>289</v>
      </c>
      <c r="F288">
        <v>2</v>
      </c>
      <c r="G288" s="2">
        <v>29</v>
      </c>
      <c r="H288" s="2">
        <f>2745*29</f>
        <v>79605</v>
      </c>
      <c r="I288" s="2">
        <f>+H288*1.2</f>
        <v>95526</v>
      </c>
      <c r="J288" t="s">
        <v>16</v>
      </c>
    </row>
    <row r="289" spans="1:10">
      <c r="A289">
        <v>306</v>
      </c>
      <c r="C289" s="27" t="s">
        <v>327</v>
      </c>
      <c r="D289" t="s">
        <v>290</v>
      </c>
      <c r="E289" t="s">
        <v>289</v>
      </c>
      <c r="F289">
        <v>1</v>
      </c>
      <c r="G289" s="2">
        <v>5</v>
      </c>
      <c r="H289" s="2">
        <f>2450.98039215686*5</f>
        <v>12254.9019607843</v>
      </c>
      <c r="I289" s="2">
        <f>+H289*1.2</f>
        <v>14705.88235294116</v>
      </c>
      <c r="J289" s="5" t="s">
        <v>13</v>
      </c>
    </row>
    <row r="290" spans="1:10">
      <c r="A290">
        <v>307</v>
      </c>
      <c r="C290" s="27" t="s">
        <v>327</v>
      </c>
      <c r="D290" t="s">
        <v>290</v>
      </c>
      <c r="E290" t="s">
        <v>289</v>
      </c>
      <c r="F290">
        <v>2</v>
      </c>
      <c r="G290" s="2">
        <v>20</v>
      </c>
      <c r="H290" s="2">
        <f>2450.98039215686*20</f>
        <v>49019.607843137201</v>
      </c>
      <c r="I290" s="2">
        <f>+H290*1.2</f>
        <v>58823.529411764641</v>
      </c>
      <c r="J290" s="5" t="s">
        <v>13</v>
      </c>
    </row>
    <row r="291" spans="1:10">
      <c r="A291">
        <v>308</v>
      </c>
      <c r="C291" s="27" t="s">
        <v>327</v>
      </c>
      <c r="D291" t="s">
        <v>290</v>
      </c>
      <c r="E291" t="s">
        <v>289</v>
      </c>
      <c r="F291">
        <v>3</v>
      </c>
      <c r="G291" s="2">
        <v>23</v>
      </c>
      <c r="H291" s="2">
        <f>2450.98*23</f>
        <v>56372.54</v>
      </c>
      <c r="I291" s="2">
        <f>+H291*1.2</f>
        <v>67647.047999999995</v>
      </c>
      <c r="J291" s="5" t="s">
        <v>16</v>
      </c>
    </row>
    <row r="292" spans="1:10">
      <c r="A292">
        <v>309</v>
      </c>
      <c r="C292" t="s">
        <v>142</v>
      </c>
      <c r="D292" t="s">
        <v>143</v>
      </c>
      <c r="E292" t="s">
        <v>289</v>
      </c>
      <c r="F292">
        <v>3</v>
      </c>
      <c r="G292" s="2">
        <v>23</v>
      </c>
      <c r="H292" s="2">
        <v>73600</v>
      </c>
      <c r="I292" s="2">
        <v>88320</v>
      </c>
      <c r="J292" t="s">
        <v>16</v>
      </c>
    </row>
    <row r="293" spans="1:10">
      <c r="A293">
        <v>310</v>
      </c>
      <c r="B293" s="16">
        <v>20210331001</v>
      </c>
      <c r="C293" t="s">
        <v>100</v>
      </c>
      <c r="D293" t="s">
        <v>101</v>
      </c>
      <c r="E293" t="s">
        <v>289</v>
      </c>
      <c r="F293">
        <v>3</v>
      </c>
      <c r="G293" s="2">
        <v>23</v>
      </c>
      <c r="H293" s="2">
        <v>82800</v>
      </c>
      <c r="I293" s="2">
        <v>99360</v>
      </c>
      <c r="J293" t="s">
        <v>16</v>
      </c>
    </row>
    <row r="294" spans="1:10">
      <c r="A294">
        <v>311</v>
      </c>
      <c r="B294" s="5" t="s">
        <v>356</v>
      </c>
      <c r="C294" t="s">
        <v>97</v>
      </c>
      <c r="D294" t="s">
        <v>98</v>
      </c>
      <c r="E294" t="s">
        <v>289</v>
      </c>
      <c r="F294">
        <v>3</v>
      </c>
      <c r="G294" s="2">
        <v>23</v>
      </c>
      <c r="H294" s="2">
        <v>92000</v>
      </c>
      <c r="I294" s="2">
        <v>110400</v>
      </c>
      <c r="J294" s="5" t="s">
        <v>13</v>
      </c>
    </row>
    <row r="295" spans="1:10">
      <c r="A295">
        <v>312</v>
      </c>
      <c r="C295" s="23" t="s">
        <v>378</v>
      </c>
      <c r="D295" t="s">
        <v>136</v>
      </c>
      <c r="E295" t="s">
        <v>289</v>
      </c>
      <c r="F295">
        <v>3</v>
      </c>
      <c r="G295" s="2">
        <v>23</v>
      </c>
      <c r="H295" s="3">
        <f>+I295/1.2</f>
        <v>60882.352941176468</v>
      </c>
      <c r="I295" s="3">
        <v>73058.823529411762</v>
      </c>
      <c r="J295" s="5" t="s">
        <v>13</v>
      </c>
    </row>
    <row r="296" spans="1:10">
      <c r="A296">
        <v>313</v>
      </c>
      <c r="C296" s="23" t="s">
        <v>378</v>
      </c>
      <c r="D296" t="s">
        <v>132</v>
      </c>
      <c r="E296" t="s">
        <v>289</v>
      </c>
      <c r="F296">
        <v>3</v>
      </c>
      <c r="G296" s="2">
        <v>23</v>
      </c>
      <c r="H296" s="3">
        <f>2352.94*23</f>
        <v>54117.62</v>
      </c>
      <c r="I296" s="3">
        <f>+H296*1.2</f>
        <v>64941.144</v>
      </c>
      <c r="J296" t="s">
        <v>16</v>
      </c>
    </row>
    <row r="297" spans="1:10">
      <c r="A297">
        <v>314</v>
      </c>
      <c r="B297" t="s">
        <v>291</v>
      </c>
      <c r="C297" s="37" t="s">
        <v>378</v>
      </c>
      <c r="D297" t="s">
        <v>134</v>
      </c>
      <c r="E297" t="s">
        <v>289</v>
      </c>
      <c r="F297">
        <v>3</v>
      </c>
      <c r="G297" s="2">
        <v>23</v>
      </c>
      <c r="H297" s="3">
        <f>2156.86274509804*23</f>
        <v>49607.843137254917</v>
      </c>
      <c r="I297" s="3">
        <f>+H297*1.2</f>
        <v>59529.411764705896</v>
      </c>
      <c r="J297" s="5" t="s">
        <v>13</v>
      </c>
    </row>
    <row r="298" spans="1:10">
      <c r="A298">
        <v>315</v>
      </c>
      <c r="C298" s="37" t="s">
        <v>378</v>
      </c>
      <c r="D298" t="s">
        <v>135</v>
      </c>
      <c r="E298" t="s">
        <v>289</v>
      </c>
      <c r="F298">
        <v>3</v>
      </c>
      <c r="G298" s="2">
        <v>23</v>
      </c>
      <c r="H298" s="3">
        <f>1862.74509803922*23</f>
        <v>42843.13725490206</v>
      </c>
      <c r="I298" s="3">
        <f>+H298*23</f>
        <v>985392.15686274739</v>
      </c>
      <c r="J298" s="5" t="s">
        <v>13</v>
      </c>
    </row>
    <row r="299" spans="1:10">
      <c r="A299">
        <v>316</v>
      </c>
      <c r="B299" t="s">
        <v>292</v>
      </c>
      <c r="C299" s="23" t="s">
        <v>378</v>
      </c>
      <c r="D299" t="s">
        <v>141</v>
      </c>
      <c r="E299" t="s">
        <v>289</v>
      </c>
      <c r="F299">
        <v>3</v>
      </c>
      <c r="G299" s="2">
        <v>23</v>
      </c>
      <c r="H299" s="3">
        <f>+I299/1.2</f>
        <v>51862.745098039217</v>
      </c>
      <c r="I299" s="3">
        <v>62235.294117647056</v>
      </c>
      <c r="J299" s="5" t="s">
        <v>13</v>
      </c>
    </row>
    <row r="300" spans="1:10">
      <c r="A300">
        <v>317</v>
      </c>
      <c r="C300" s="37" t="s">
        <v>378</v>
      </c>
      <c r="D300" t="s">
        <v>139</v>
      </c>
      <c r="E300" t="s">
        <v>289</v>
      </c>
      <c r="F300">
        <v>3</v>
      </c>
      <c r="G300" s="2">
        <v>23</v>
      </c>
      <c r="H300" s="3">
        <f>1274.50980392157*23</f>
        <v>29313.72549019611</v>
      </c>
      <c r="I300" s="3">
        <f t="shared" ref="I300:I307" si="3">+H300*1.2</f>
        <v>35176.47058823533</v>
      </c>
      <c r="J300" t="s">
        <v>16</v>
      </c>
    </row>
    <row r="301" spans="1:10">
      <c r="A301">
        <v>318</v>
      </c>
      <c r="C301" s="23" t="s">
        <v>378</v>
      </c>
      <c r="D301" t="s">
        <v>138</v>
      </c>
      <c r="E301" t="s">
        <v>289</v>
      </c>
      <c r="F301">
        <v>3</v>
      </c>
      <c r="G301" s="2">
        <v>23</v>
      </c>
      <c r="H301" s="3">
        <f>1274.50980392157*23</f>
        <v>29313.72549019611</v>
      </c>
      <c r="I301" s="3">
        <f t="shared" si="3"/>
        <v>35176.47058823533</v>
      </c>
      <c r="J301" t="s">
        <v>16</v>
      </c>
    </row>
    <row r="302" spans="1:10">
      <c r="A302">
        <v>319</v>
      </c>
      <c r="C302" s="37" t="s">
        <v>378</v>
      </c>
      <c r="D302" t="s">
        <v>137</v>
      </c>
      <c r="E302" t="s">
        <v>289</v>
      </c>
      <c r="F302">
        <v>3</v>
      </c>
      <c r="G302" s="2">
        <v>23</v>
      </c>
      <c r="H302" s="3">
        <f>1274.50980392157*23</f>
        <v>29313.72549019611</v>
      </c>
      <c r="I302" s="3">
        <f t="shared" si="3"/>
        <v>35176.47058823533</v>
      </c>
      <c r="J302" s="5" t="s">
        <v>13</v>
      </c>
    </row>
    <row r="303" spans="1:10">
      <c r="A303">
        <v>320</v>
      </c>
      <c r="C303" s="23" t="s">
        <v>378</v>
      </c>
      <c r="D303" t="s">
        <v>152</v>
      </c>
      <c r="E303" t="s">
        <v>289</v>
      </c>
      <c r="F303">
        <v>3</v>
      </c>
      <c r="G303" s="2">
        <v>24</v>
      </c>
      <c r="H303" s="3">
        <f>1274.50980392157*24</f>
        <v>30588.23529411768</v>
      </c>
      <c r="I303" s="3">
        <f t="shared" si="3"/>
        <v>36705.882352941211</v>
      </c>
      <c r="J303" s="5" t="s">
        <v>13</v>
      </c>
    </row>
    <row r="304" spans="1:10">
      <c r="A304">
        <v>321</v>
      </c>
      <c r="C304" s="23" t="s">
        <v>378</v>
      </c>
      <c r="D304" t="s">
        <v>151</v>
      </c>
      <c r="E304" t="s">
        <v>289</v>
      </c>
      <c r="F304">
        <v>3</v>
      </c>
      <c r="G304" s="2">
        <v>23</v>
      </c>
      <c r="H304" s="3">
        <f>1960.78431372549*23</f>
        <v>45098.039215686265</v>
      </c>
      <c r="I304" s="3">
        <f t="shared" si="3"/>
        <v>54117.647058823517</v>
      </c>
      <c r="J304" s="5" t="s">
        <v>13</v>
      </c>
    </row>
    <row r="305" spans="1:11">
      <c r="A305">
        <v>322</v>
      </c>
      <c r="B305" s="5" t="s">
        <v>346</v>
      </c>
      <c r="C305" t="s">
        <v>71</v>
      </c>
      <c r="D305" t="s">
        <v>78</v>
      </c>
      <c r="E305" t="s">
        <v>293</v>
      </c>
      <c r="F305">
        <v>2</v>
      </c>
      <c r="G305" s="2">
        <v>2</v>
      </c>
      <c r="H305" s="2">
        <f>+G305*2250</f>
        <v>4500</v>
      </c>
      <c r="I305" s="2">
        <f t="shared" si="3"/>
        <v>5400</v>
      </c>
      <c r="J305" s="5" t="s">
        <v>13</v>
      </c>
    </row>
    <row r="306" spans="1:11">
      <c r="A306">
        <v>323</v>
      </c>
      <c r="B306" s="24" t="s">
        <v>442</v>
      </c>
      <c r="C306" t="s">
        <v>14</v>
      </c>
      <c r="D306" t="s">
        <v>53</v>
      </c>
      <c r="E306" t="s">
        <v>294</v>
      </c>
      <c r="F306">
        <v>3</v>
      </c>
      <c r="G306" s="2">
        <v>20</v>
      </c>
      <c r="H306" s="2">
        <f>3300*20</f>
        <v>66000</v>
      </c>
      <c r="I306" s="2">
        <f t="shared" si="3"/>
        <v>79200</v>
      </c>
      <c r="J306" t="s">
        <v>16</v>
      </c>
    </row>
    <row r="307" spans="1:11">
      <c r="A307">
        <v>324</v>
      </c>
      <c r="B307" s="24" t="s">
        <v>449</v>
      </c>
      <c r="C307" s="5" t="s">
        <v>14</v>
      </c>
      <c r="D307" t="s">
        <v>61</v>
      </c>
      <c r="E307" t="s">
        <v>294</v>
      </c>
      <c r="F307">
        <v>3</v>
      </c>
      <c r="G307" s="2">
        <v>23</v>
      </c>
      <c r="H307" s="2">
        <f>23*3500</f>
        <v>80500</v>
      </c>
      <c r="I307" s="2">
        <f t="shared" si="3"/>
        <v>96600</v>
      </c>
      <c r="J307" t="s">
        <v>16</v>
      </c>
    </row>
    <row r="308" spans="1:11">
      <c r="A308">
        <v>325</v>
      </c>
      <c r="C308" s="23" t="s">
        <v>327</v>
      </c>
      <c r="D308" t="s">
        <v>40</v>
      </c>
      <c r="E308" t="s">
        <v>295</v>
      </c>
      <c r="F308">
        <v>3</v>
      </c>
      <c r="G308" s="3">
        <v>22.5</v>
      </c>
      <c r="H308" s="3">
        <f>+I308/1.2</f>
        <v>30882.352941176468</v>
      </c>
      <c r="I308" s="3">
        <v>37058.823529411762</v>
      </c>
      <c r="J308" s="5" t="s">
        <v>13</v>
      </c>
    </row>
    <row r="309" spans="1:11">
      <c r="A309">
        <v>326</v>
      </c>
      <c r="C309" t="s">
        <v>368</v>
      </c>
      <c r="D309" t="s">
        <v>48</v>
      </c>
      <c r="E309" t="s">
        <v>295</v>
      </c>
      <c r="F309">
        <v>3</v>
      </c>
      <c r="G309" s="2">
        <v>15</v>
      </c>
      <c r="H309" s="2">
        <f>1604*15</f>
        <v>24060</v>
      </c>
      <c r="I309" s="2">
        <f>+H309*1.2</f>
        <v>28872</v>
      </c>
      <c r="J309" t="s">
        <v>16</v>
      </c>
    </row>
    <row r="310" spans="1:11">
      <c r="A310">
        <v>327</v>
      </c>
      <c r="C310" s="23" t="s">
        <v>327</v>
      </c>
      <c r="D310" t="s">
        <v>38</v>
      </c>
      <c r="E310" t="s">
        <v>295</v>
      </c>
      <c r="F310">
        <v>3</v>
      </c>
      <c r="G310" s="3">
        <v>24.055</v>
      </c>
      <c r="H310" s="3">
        <f>+I310/1.2</f>
        <v>21225</v>
      </c>
      <c r="I310" s="3">
        <v>25470</v>
      </c>
      <c r="J310" s="5" t="s">
        <v>13</v>
      </c>
    </row>
    <row r="311" spans="1:11">
      <c r="A311">
        <v>328</v>
      </c>
      <c r="B311" t="s">
        <v>296</v>
      </c>
      <c r="C311" t="s">
        <v>24</v>
      </c>
      <c r="D311" t="s">
        <v>44</v>
      </c>
      <c r="E311" t="s">
        <v>295</v>
      </c>
      <c r="F311">
        <v>3</v>
      </c>
      <c r="G311" s="2">
        <v>17</v>
      </c>
      <c r="H311" s="2">
        <v>0</v>
      </c>
      <c r="I311" s="2">
        <v>0</v>
      </c>
      <c r="J311" t="s">
        <v>16</v>
      </c>
    </row>
    <row r="312" spans="1:11">
      <c r="A312">
        <v>329</v>
      </c>
      <c r="B312" t="s">
        <v>297</v>
      </c>
      <c r="C312" t="s">
        <v>24</v>
      </c>
      <c r="D312" t="s">
        <v>42</v>
      </c>
      <c r="E312" t="s">
        <v>295</v>
      </c>
      <c r="F312">
        <v>3</v>
      </c>
      <c r="G312" s="2">
        <v>23</v>
      </c>
      <c r="H312" s="2">
        <v>0</v>
      </c>
      <c r="I312" s="2">
        <v>0</v>
      </c>
      <c r="J312" t="s">
        <v>16</v>
      </c>
    </row>
    <row r="313" spans="1:11">
      <c r="A313">
        <v>330</v>
      </c>
      <c r="B313" s="10" t="s">
        <v>298</v>
      </c>
      <c r="C313" s="10" t="s">
        <v>24</v>
      </c>
      <c r="D313" s="10" t="s">
        <v>46</v>
      </c>
      <c r="E313" s="10" t="s">
        <v>295</v>
      </c>
      <c r="F313" s="10">
        <v>3</v>
      </c>
      <c r="G313" s="13">
        <v>23</v>
      </c>
      <c r="H313" s="13">
        <v>0</v>
      </c>
      <c r="I313" s="13">
        <v>0</v>
      </c>
      <c r="J313" s="10" t="s">
        <v>16</v>
      </c>
      <c r="K313" s="10"/>
    </row>
    <row r="314" spans="1:11">
      <c r="A314">
        <v>331</v>
      </c>
      <c r="B314" t="s">
        <v>299</v>
      </c>
      <c r="C314" t="s">
        <v>24</v>
      </c>
      <c r="D314" t="s">
        <v>300</v>
      </c>
      <c r="E314" t="s">
        <v>295</v>
      </c>
      <c r="F314">
        <v>3</v>
      </c>
      <c r="G314" s="2">
        <v>2</v>
      </c>
      <c r="H314" s="2">
        <v>0</v>
      </c>
      <c r="I314" s="2">
        <v>0</v>
      </c>
      <c r="J314" t="s">
        <v>16</v>
      </c>
    </row>
    <row r="315" spans="1:11">
      <c r="A315">
        <v>332</v>
      </c>
      <c r="C315" t="s">
        <v>24</v>
      </c>
      <c r="D315" t="s">
        <v>24</v>
      </c>
      <c r="E315" t="s">
        <v>301</v>
      </c>
      <c r="F315">
        <v>3</v>
      </c>
      <c r="G315" s="2">
        <v>121</v>
      </c>
      <c r="H315" s="2">
        <v>0</v>
      </c>
      <c r="I315" s="2">
        <v>0</v>
      </c>
      <c r="J315" t="s">
        <v>16</v>
      </c>
    </row>
    <row r="316" spans="1:11">
      <c r="A316">
        <v>333</v>
      </c>
      <c r="C316" t="s">
        <v>24</v>
      </c>
      <c r="D316" t="s">
        <v>24</v>
      </c>
      <c r="E316" t="s">
        <v>301</v>
      </c>
      <c r="F316">
        <v>3</v>
      </c>
      <c r="G316" s="2">
        <v>245</v>
      </c>
      <c r="H316" s="2">
        <v>0</v>
      </c>
      <c r="I316" s="2">
        <v>0</v>
      </c>
      <c r="J316" t="s">
        <v>16</v>
      </c>
    </row>
    <row r="317" spans="1:11">
      <c r="A317">
        <v>334</v>
      </c>
      <c r="C317" t="s">
        <v>24</v>
      </c>
      <c r="D317" t="s">
        <v>24</v>
      </c>
      <c r="E317" t="s">
        <v>301</v>
      </c>
      <c r="F317">
        <v>4</v>
      </c>
      <c r="G317" s="2">
        <v>99</v>
      </c>
      <c r="H317" s="2">
        <v>0</v>
      </c>
      <c r="I317" s="2">
        <v>0</v>
      </c>
      <c r="J317" t="s">
        <v>16</v>
      </c>
    </row>
    <row r="318" spans="1:11">
      <c r="A318">
        <v>335</v>
      </c>
      <c r="B318" s="35" t="s">
        <v>216</v>
      </c>
      <c r="C318" t="s">
        <v>18</v>
      </c>
      <c r="D318" t="s">
        <v>217</v>
      </c>
      <c r="E318" t="s">
        <v>301</v>
      </c>
      <c r="F318">
        <v>1</v>
      </c>
      <c r="G318" s="2">
        <v>19</v>
      </c>
      <c r="H318" s="2">
        <v>32680</v>
      </c>
      <c r="I318" s="2">
        <v>39216</v>
      </c>
      <c r="J318" t="s">
        <v>13</v>
      </c>
    </row>
    <row r="319" spans="1:11">
      <c r="A319">
        <v>336</v>
      </c>
      <c r="B319" t="s">
        <v>302</v>
      </c>
      <c r="C319" t="s">
        <v>18</v>
      </c>
      <c r="D319" t="s">
        <v>285</v>
      </c>
      <c r="E319" t="s">
        <v>301</v>
      </c>
      <c r="F319">
        <v>1</v>
      </c>
      <c r="G319" s="2">
        <v>19</v>
      </c>
      <c r="H319" s="3">
        <v>34580</v>
      </c>
      <c r="I319" s="3">
        <v>41496</v>
      </c>
      <c r="J319" t="s">
        <v>13</v>
      </c>
    </row>
    <row r="320" spans="1:11">
      <c r="A320">
        <v>337</v>
      </c>
      <c r="B320" t="s">
        <v>303</v>
      </c>
      <c r="C320" t="s">
        <v>18</v>
      </c>
      <c r="D320" t="s">
        <v>304</v>
      </c>
      <c r="E320" t="s">
        <v>301</v>
      </c>
      <c r="F320">
        <v>1</v>
      </c>
      <c r="G320" s="2">
        <v>19</v>
      </c>
      <c r="H320" s="2">
        <v>47310</v>
      </c>
      <c r="I320" s="2">
        <v>56772</v>
      </c>
      <c r="J320" t="s">
        <v>13</v>
      </c>
    </row>
    <row r="321" spans="1:10">
      <c r="A321">
        <v>338</v>
      </c>
      <c r="C321" t="s">
        <v>110</v>
      </c>
      <c r="D321" t="s">
        <v>305</v>
      </c>
      <c r="E321" t="s">
        <v>301</v>
      </c>
      <c r="F321">
        <v>1</v>
      </c>
      <c r="G321" s="2">
        <v>19</v>
      </c>
      <c r="H321" s="2">
        <f>1217*19</f>
        <v>23123</v>
      </c>
      <c r="I321" s="2">
        <f>+H321*1.2</f>
        <v>27747.599999999999</v>
      </c>
      <c r="J321" t="s">
        <v>16</v>
      </c>
    </row>
    <row r="322" spans="1:10">
      <c r="A322">
        <v>339</v>
      </c>
      <c r="C322" t="s">
        <v>110</v>
      </c>
      <c r="D322" t="s">
        <v>305</v>
      </c>
      <c r="E322" t="s">
        <v>301</v>
      </c>
      <c r="F322">
        <v>2</v>
      </c>
      <c r="G322" s="2">
        <v>20</v>
      </c>
      <c r="H322" s="2">
        <f>1217*20</f>
        <v>24340</v>
      </c>
      <c r="I322" s="2">
        <f>+H322*1.2</f>
        <v>29208</v>
      </c>
      <c r="J322" t="s">
        <v>16</v>
      </c>
    </row>
    <row r="323" spans="1:10">
      <c r="A323">
        <v>340</v>
      </c>
      <c r="C323" s="34" t="s">
        <v>378</v>
      </c>
      <c r="D323" t="s">
        <v>285</v>
      </c>
      <c r="E323" t="s">
        <v>301</v>
      </c>
      <c r="F323">
        <v>2</v>
      </c>
      <c r="G323" s="2">
        <v>20</v>
      </c>
      <c r="H323" s="3">
        <f>1862.75*20</f>
        <v>37255</v>
      </c>
      <c r="I323" s="3">
        <f>+H323*1.2</f>
        <v>44706</v>
      </c>
      <c r="J323" s="5" t="s">
        <v>13</v>
      </c>
    </row>
    <row r="324" spans="1:10">
      <c r="A324">
        <v>341</v>
      </c>
      <c r="C324" t="s">
        <v>378</v>
      </c>
      <c r="D324" t="s">
        <v>304</v>
      </c>
      <c r="E324" t="s">
        <v>301</v>
      </c>
      <c r="F324">
        <v>2</v>
      </c>
      <c r="G324" s="2">
        <v>20</v>
      </c>
      <c r="H324" s="3">
        <f>2549.02*20</f>
        <v>50980.4</v>
      </c>
      <c r="I324" s="3">
        <f>+H324*1.2</f>
        <v>61176.479999999996</v>
      </c>
      <c r="J324" s="5" t="s">
        <v>13</v>
      </c>
    </row>
    <row r="325" spans="1:10">
      <c r="A325">
        <v>342</v>
      </c>
      <c r="C325" t="s">
        <v>110</v>
      </c>
      <c r="D325" t="s">
        <v>234</v>
      </c>
      <c r="E325" t="s">
        <v>301</v>
      </c>
      <c r="F325">
        <v>2</v>
      </c>
      <c r="G325" s="2">
        <v>20</v>
      </c>
      <c r="H325" s="3">
        <f>+I325/1.2</f>
        <v>26217.228464419473</v>
      </c>
      <c r="I325" s="3">
        <v>31460.674157303365</v>
      </c>
      <c r="J325" s="5" t="s">
        <v>13</v>
      </c>
    </row>
    <row r="326" spans="1:10">
      <c r="A326">
        <v>343</v>
      </c>
      <c r="C326" t="s">
        <v>110</v>
      </c>
      <c r="D326" t="s">
        <v>234</v>
      </c>
      <c r="E326" t="s">
        <v>301</v>
      </c>
      <c r="F326">
        <v>3</v>
      </c>
      <c r="G326" s="2">
        <v>20</v>
      </c>
      <c r="H326" s="3">
        <f>+I326/1.2</f>
        <v>26217.228464419473</v>
      </c>
      <c r="I326" s="3">
        <v>31460.674157303365</v>
      </c>
      <c r="J326" s="5" t="s">
        <v>13</v>
      </c>
    </row>
    <row r="327" spans="1:10">
      <c r="A327">
        <v>344</v>
      </c>
      <c r="C327" t="s">
        <v>378</v>
      </c>
      <c r="D327" t="s">
        <v>304</v>
      </c>
      <c r="E327" t="s">
        <v>301</v>
      </c>
      <c r="F327">
        <v>3</v>
      </c>
      <c r="G327" s="2">
        <v>23</v>
      </c>
      <c r="H327" s="3">
        <f>2549.02*23</f>
        <v>58627.46</v>
      </c>
      <c r="I327" s="3">
        <f>+H327*1.2</f>
        <v>70352.95199999999</v>
      </c>
      <c r="J327" s="5" t="s">
        <v>13</v>
      </c>
    </row>
    <row r="328" spans="1:10">
      <c r="A328">
        <v>345</v>
      </c>
      <c r="B328" s="5" t="s">
        <v>371</v>
      </c>
      <c r="C328" t="s">
        <v>122</v>
      </c>
      <c r="D328" t="s">
        <v>123</v>
      </c>
      <c r="E328" t="s">
        <v>301</v>
      </c>
      <c r="F328">
        <v>3</v>
      </c>
      <c r="G328" s="2">
        <v>18</v>
      </c>
      <c r="H328" s="2">
        <v>52416</v>
      </c>
      <c r="I328">
        <v>62899.199999999997</v>
      </c>
      <c r="J328" s="5" t="s">
        <v>13</v>
      </c>
    </row>
    <row r="329" spans="1:10">
      <c r="A329">
        <v>346</v>
      </c>
      <c r="C329" t="s">
        <v>110</v>
      </c>
      <c r="D329" t="s">
        <v>64</v>
      </c>
      <c r="E329" t="s">
        <v>301</v>
      </c>
      <c r="F329">
        <v>3</v>
      </c>
      <c r="G329" s="2">
        <v>23</v>
      </c>
      <c r="H329" s="2">
        <f>+I329/1.2</f>
        <v>45224.719101123585</v>
      </c>
      <c r="I329" s="3">
        <v>54269.662921348303</v>
      </c>
      <c r="J329" s="5" t="s">
        <v>13</v>
      </c>
    </row>
    <row r="330" spans="1:10">
      <c r="A330">
        <v>347</v>
      </c>
      <c r="B330" s="24" t="s">
        <v>439</v>
      </c>
      <c r="C330" t="s">
        <v>14</v>
      </c>
      <c r="D330" t="s">
        <v>236</v>
      </c>
      <c r="E330" t="s">
        <v>301</v>
      </c>
      <c r="F330">
        <v>3</v>
      </c>
      <c r="G330" s="2">
        <v>21</v>
      </c>
      <c r="H330" s="2">
        <f>21*700</f>
        <v>14700</v>
      </c>
      <c r="I330" s="2">
        <f>+H330*1.2</f>
        <v>17640</v>
      </c>
      <c r="J330" t="s">
        <v>16</v>
      </c>
    </row>
    <row r="331" spans="1:10">
      <c r="A331">
        <v>348</v>
      </c>
      <c r="B331" s="18" t="s">
        <v>378</v>
      </c>
      <c r="C331" t="s">
        <v>10</v>
      </c>
      <c r="D331" t="s">
        <v>31</v>
      </c>
      <c r="E331" t="s">
        <v>301</v>
      </c>
      <c r="F331">
        <v>3</v>
      </c>
      <c r="G331" s="2">
        <v>23</v>
      </c>
      <c r="H331" s="2">
        <f>+I331/1.2</f>
        <v>45098.039215686273</v>
      </c>
      <c r="I331" s="3">
        <v>54117.647058823524</v>
      </c>
      <c r="J331" s="5" t="s">
        <v>13</v>
      </c>
    </row>
    <row r="332" spans="1:10">
      <c r="A332">
        <v>349</v>
      </c>
      <c r="C332" s="18" t="s">
        <v>367</v>
      </c>
      <c r="D332" t="s">
        <v>237</v>
      </c>
      <c r="E332" t="s">
        <v>301</v>
      </c>
      <c r="F332">
        <v>3</v>
      </c>
      <c r="G332" s="2">
        <v>23</v>
      </c>
      <c r="H332" s="3">
        <f>+I332/1.2</f>
        <v>30377.358490566039</v>
      </c>
      <c r="I332" s="3">
        <v>36452.830188679247</v>
      </c>
      <c r="J332" s="5" t="s">
        <v>13</v>
      </c>
    </row>
    <row r="333" spans="1:10">
      <c r="A333">
        <v>350</v>
      </c>
      <c r="C333" t="s">
        <v>368</v>
      </c>
      <c r="D333" t="s">
        <v>29</v>
      </c>
      <c r="E333" t="s">
        <v>306</v>
      </c>
      <c r="F333">
        <v>3</v>
      </c>
      <c r="G333" s="2">
        <v>23</v>
      </c>
      <c r="H333" s="2">
        <f>3962*23</f>
        <v>91126</v>
      </c>
      <c r="I333" s="2">
        <f>+H333*1.2</f>
        <v>109351.2</v>
      </c>
      <c r="J333" t="s">
        <v>16</v>
      </c>
    </row>
    <row r="334" spans="1:10">
      <c r="A334">
        <v>351</v>
      </c>
      <c r="C334" t="s">
        <v>368</v>
      </c>
      <c r="D334" t="s">
        <v>51</v>
      </c>
      <c r="E334" t="s">
        <v>306</v>
      </c>
      <c r="F334">
        <v>3</v>
      </c>
      <c r="G334" s="2">
        <v>23</v>
      </c>
      <c r="H334" s="2">
        <f>23*3962</f>
        <v>91126</v>
      </c>
      <c r="I334" s="2">
        <f>+H334*1.2</f>
        <v>109351.2</v>
      </c>
      <c r="J334" t="s">
        <v>16</v>
      </c>
    </row>
    <row r="335" spans="1:10">
      <c r="A335">
        <v>352</v>
      </c>
      <c r="C335" t="s">
        <v>327</v>
      </c>
      <c r="D335" t="s">
        <v>288</v>
      </c>
      <c r="E335" t="s">
        <v>306</v>
      </c>
      <c r="F335">
        <v>3</v>
      </c>
      <c r="G335" s="2">
        <v>19</v>
      </c>
      <c r="H335" s="2">
        <f>19*2745</f>
        <v>52155</v>
      </c>
      <c r="I335" s="2">
        <f>+H335*1.2</f>
        <v>62586</v>
      </c>
      <c r="J335" t="s">
        <v>16</v>
      </c>
    </row>
    <row r="336" spans="1:10">
      <c r="A336">
        <v>353</v>
      </c>
      <c r="C336" t="s">
        <v>368</v>
      </c>
      <c r="D336" t="s">
        <v>287</v>
      </c>
      <c r="E336" t="s">
        <v>306</v>
      </c>
      <c r="F336">
        <v>4</v>
      </c>
      <c r="G336" s="2">
        <v>21</v>
      </c>
      <c r="H336" s="2">
        <f>21*2971.69811320755</f>
        <v>62405.660377358545</v>
      </c>
      <c r="I336" s="3">
        <f>+H336*1.2</f>
        <v>74886.792452830254</v>
      </c>
      <c r="J336" s="5" t="s">
        <v>13</v>
      </c>
    </row>
    <row r="337" spans="1:10">
      <c r="A337">
        <v>354</v>
      </c>
      <c r="B337" t="s">
        <v>307</v>
      </c>
      <c r="C337" t="s">
        <v>35</v>
      </c>
      <c r="D337" t="s">
        <v>170</v>
      </c>
      <c r="E337" t="s">
        <v>308</v>
      </c>
      <c r="F337">
        <v>1</v>
      </c>
      <c r="G337" s="2">
        <v>19</v>
      </c>
      <c r="H337" s="2">
        <v>27265</v>
      </c>
      <c r="I337" s="2">
        <v>32718</v>
      </c>
      <c r="J337" t="s">
        <v>13</v>
      </c>
    </row>
    <row r="338" spans="1:10">
      <c r="A338">
        <v>355</v>
      </c>
      <c r="B338" s="4" t="s">
        <v>392</v>
      </c>
      <c r="C338" t="s">
        <v>60</v>
      </c>
      <c r="D338" t="s">
        <v>185</v>
      </c>
      <c r="E338" t="s">
        <v>309</v>
      </c>
      <c r="F338">
        <v>1</v>
      </c>
      <c r="G338" s="2">
        <v>19</v>
      </c>
      <c r="H338" s="2">
        <v>35055</v>
      </c>
      <c r="I338" s="2">
        <v>42066</v>
      </c>
      <c r="J338" s="5" t="s">
        <v>13</v>
      </c>
    </row>
    <row r="339" spans="1:10">
      <c r="A339">
        <v>356</v>
      </c>
      <c r="B339" t="s">
        <v>310</v>
      </c>
      <c r="C339" t="s">
        <v>35</v>
      </c>
      <c r="D339" t="s">
        <v>176</v>
      </c>
      <c r="E339" t="s">
        <v>309</v>
      </c>
      <c r="F339">
        <v>1</v>
      </c>
      <c r="G339" s="2">
        <v>15</v>
      </c>
      <c r="H339" s="2">
        <v>24375</v>
      </c>
      <c r="I339" s="2">
        <v>29250</v>
      </c>
      <c r="J339" t="s">
        <v>13</v>
      </c>
    </row>
    <row r="340" spans="1:10">
      <c r="A340">
        <v>357</v>
      </c>
      <c r="B340" t="s">
        <v>311</v>
      </c>
      <c r="C340" t="s">
        <v>10</v>
      </c>
      <c r="D340" t="s">
        <v>177</v>
      </c>
      <c r="E340" t="s">
        <v>309</v>
      </c>
      <c r="F340">
        <v>1</v>
      </c>
      <c r="G340" s="2">
        <v>19</v>
      </c>
      <c r="H340" s="2">
        <v>17670</v>
      </c>
      <c r="I340" s="2">
        <v>21204</v>
      </c>
      <c r="J340" t="s">
        <v>13</v>
      </c>
    </row>
    <row r="341" spans="1:10">
      <c r="A341">
        <v>358</v>
      </c>
      <c r="B341" s="4" t="s">
        <v>418</v>
      </c>
      <c r="C341" t="s">
        <v>60</v>
      </c>
      <c r="D341" t="s">
        <v>186</v>
      </c>
      <c r="E341" t="s">
        <v>309</v>
      </c>
      <c r="F341">
        <v>1</v>
      </c>
      <c r="G341" s="2">
        <v>22</v>
      </c>
      <c r="H341" s="2">
        <v>22880</v>
      </c>
      <c r="I341" s="2">
        <v>27456</v>
      </c>
      <c r="J341" s="5" t="s">
        <v>13</v>
      </c>
    </row>
    <row r="342" spans="1:10">
      <c r="A342">
        <v>359</v>
      </c>
      <c r="B342" s="4" t="s">
        <v>428</v>
      </c>
      <c r="C342" t="s">
        <v>60</v>
      </c>
      <c r="D342" t="s">
        <v>312</v>
      </c>
      <c r="E342" t="s">
        <v>309</v>
      </c>
      <c r="F342">
        <v>12</v>
      </c>
      <c r="G342" s="2">
        <v>23</v>
      </c>
      <c r="H342" s="2">
        <v>21620</v>
      </c>
      <c r="I342" s="2">
        <v>25944</v>
      </c>
      <c r="J342" s="5" t="s">
        <v>13</v>
      </c>
    </row>
    <row r="343" spans="1:10">
      <c r="A343">
        <v>360</v>
      </c>
      <c r="B343" s="4" t="s">
        <v>426</v>
      </c>
      <c r="C343" t="s">
        <v>60</v>
      </c>
      <c r="D343" t="s">
        <v>312</v>
      </c>
      <c r="E343" t="s">
        <v>309</v>
      </c>
      <c r="F343">
        <v>1</v>
      </c>
      <c r="G343" s="2">
        <v>19</v>
      </c>
      <c r="H343" s="2">
        <v>17860</v>
      </c>
      <c r="I343" s="2">
        <v>21432</v>
      </c>
      <c r="J343" s="5" t="s">
        <v>13</v>
      </c>
    </row>
    <row r="344" spans="1:10">
      <c r="A344">
        <v>361</v>
      </c>
      <c r="C344" t="s">
        <v>60</v>
      </c>
      <c r="D344" t="s">
        <v>164</v>
      </c>
      <c r="E344" t="s">
        <v>309</v>
      </c>
      <c r="F344">
        <v>2</v>
      </c>
      <c r="G344" s="2">
        <v>1</v>
      </c>
      <c r="H344" s="2">
        <v>37537</v>
      </c>
      <c r="I344">
        <v>45044.4</v>
      </c>
      <c r="J344" t="s">
        <v>16</v>
      </c>
    </row>
    <row r="345" spans="1:10">
      <c r="A345">
        <v>362</v>
      </c>
      <c r="C345" s="18" t="s">
        <v>373</v>
      </c>
      <c r="D345" t="s">
        <v>165</v>
      </c>
      <c r="E345" t="s">
        <v>309</v>
      </c>
      <c r="F345">
        <v>2</v>
      </c>
      <c r="G345" s="2">
        <v>1</v>
      </c>
      <c r="H345" s="2">
        <v>7009.8</v>
      </c>
      <c r="I345" s="2">
        <f>+H345*1.2</f>
        <v>8411.76</v>
      </c>
      <c r="J345" t="s">
        <v>16</v>
      </c>
    </row>
    <row r="346" spans="1:10">
      <c r="A346">
        <v>363</v>
      </c>
      <c r="B346" t="s">
        <v>313</v>
      </c>
      <c r="C346" t="s">
        <v>10</v>
      </c>
      <c r="D346" t="s">
        <v>167</v>
      </c>
      <c r="E346" t="s">
        <v>309</v>
      </c>
      <c r="F346">
        <v>2</v>
      </c>
      <c r="G346" s="2">
        <v>20</v>
      </c>
      <c r="H346" s="2">
        <v>51600</v>
      </c>
      <c r="I346" s="2">
        <v>61920</v>
      </c>
      <c r="J346" t="s">
        <v>13</v>
      </c>
    </row>
    <row r="347" spans="1:10">
      <c r="A347">
        <v>364</v>
      </c>
      <c r="C347" t="s">
        <v>35</v>
      </c>
      <c r="D347" t="s">
        <v>170</v>
      </c>
      <c r="E347" t="s">
        <v>309</v>
      </c>
      <c r="F347">
        <v>2</v>
      </c>
      <c r="G347" s="2">
        <v>13</v>
      </c>
      <c r="H347" s="2">
        <v>18655</v>
      </c>
      <c r="I347" s="2">
        <v>22386</v>
      </c>
      <c r="J347" t="s">
        <v>16</v>
      </c>
    </row>
    <row r="348" spans="1:10">
      <c r="A348">
        <v>365</v>
      </c>
      <c r="B348" t="s">
        <v>314</v>
      </c>
      <c r="C348" t="s">
        <v>35</v>
      </c>
      <c r="D348" t="s">
        <v>172</v>
      </c>
      <c r="E348" t="s">
        <v>309</v>
      </c>
      <c r="F348">
        <v>2</v>
      </c>
      <c r="G348" s="2">
        <v>20</v>
      </c>
      <c r="H348" s="2">
        <v>49700</v>
      </c>
      <c r="I348" s="2">
        <v>59640</v>
      </c>
      <c r="J348" t="s">
        <v>13</v>
      </c>
    </row>
    <row r="349" spans="1:10">
      <c r="A349">
        <v>366</v>
      </c>
      <c r="B349" t="s">
        <v>315</v>
      </c>
      <c r="C349" t="s">
        <v>35</v>
      </c>
      <c r="D349" t="s">
        <v>174</v>
      </c>
      <c r="E349" t="s">
        <v>309</v>
      </c>
      <c r="F349">
        <v>2</v>
      </c>
      <c r="G349" s="2">
        <v>20</v>
      </c>
      <c r="H349" s="2">
        <v>26800</v>
      </c>
      <c r="I349" s="2">
        <v>32160</v>
      </c>
      <c r="J349" t="s">
        <v>13</v>
      </c>
    </row>
    <row r="350" spans="1:10">
      <c r="A350">
        <v>367</v>
      </c>
      <c r="C350" t="s">
        <v>35</v>
      </c>
      <c r="D350" t="s">
        <v>184</v>
      </c>
      <c r="E350" t="s">
        <v>309</v>
      </c>
      <c r="F350">
        <v>2</v>
      </c>
      <c r="G350" s="2">
        <v>20</v>
      </c>
      <c r="H350" s="2">
        <v>34400</v>
      </c>
      <c r="I350" s="2">
        <v>41280</v>
      </c>
      <c r="J350" t="s">
        <v>16</v>
      </c>
    </row>
    <row r="351" spans="1:10">
      <c r="A351">
        <v>368</v>
      </c>
      <c r="B351" t="s">
        <v>316</v>
      </c>
      <c r="C351" t="s">
        <v>35</v>
      </c>
      <c r="D351" t="s">
        <v>176</v>
      </c>
      <c r="E351" t="s">
        <v>309</v>
      </c>
      <c r="F351">
        <v>2</v>
      </c>
      <c r="G351" s="2">
        <v>20</v>
      </c>
      <c r="H351" s="2">
        <v>32500</v>
      </c>
      <c r="I351" s="2">
        <v>39000</v>
      </c>
      <c r="J351" t="s">
        <v>13</v>
      </c>
    </row>
    <row r="352" spans="1:10">
      <c r="A352">
        <v>369</v>
      </c>
      <c r="C352" t="s">
        <v>60</v>
      </c>
      <c r="D352" t="s">
        <v>185</v>
      </c>
      <c r="E352" t="s">
        <v>309</v>
      </c>
      <c r="F352">
        <v>2</v>
      </c>
      <c r="G352" s="2">
        <v>17</v>
      </c>
      <c r="H352" s="2">
        <v>31365</v>
      </c>
      <c r="I352" s="2">
        <v>37638</v>
      </c>
      <c r="J352" t="s">
        <v>16</v>
      </c>
    </row>
    <row r="353" spans="1:10">
      <c r="A353">
        <v>370</v>
      </c>
      <c r="B353" t="s">
        <v>317</v>
      </c>
      <c r="C353" t="s">
        <v>10</v>
      </c>
      <c r="D353" t="s">
        <v>177</v>
      </c>
      <c r="E353" t="s">
        <v>309</v>
      </c>
      <c r="F353">
        <v>2</v>
      </c>
      <c r="G353" s="2">
        <v>21</v>
      </c>
      <c r="H353" s="2">
        <v>19530</v>
      </c>
      <c r="I353" s="2">
        <v>23436</v>
      </c>
      <c r="J353" t="s">
        <v>13</v>
      </c>
    </row>
    <row r="354" spans="1:10">
      <c r="A354">
        <v>371</v>
      </c>
      <c r="C354" t="s">
        <v>373</v>
      </c>
      <c r="D354" t="s">
        <v>240</v>
      </c>
      <c r="E354" t="s">
        <v>309</v>
      </c>
      <c r="F354">
        <v>2</v>
      </c>
      <c r="G354" s="2">
        <v>20</v>
      </c>
      <c r="H354" s="3">
        <f>1519.60784313725*20</f>
        <v>30392.156862745</v>
      </c>
      <c r="I354" s="3">
        <f>+H354*1.2</f>
        <v>36470.588235293995</v>
      </c>
      <c r="J354" s="5" t="s">
        <v>13</v>
      </c>
    </row>
    <row r="355" spans="1:10">
      <c r="A355">
        <v>372</v>
      </c>
      <c r="B355" s="4" t="s">
        <v>419</v>
      </c>
      <c r="C355" t="s">
        <v>60</v>
      </c>
      <c r="D355" t="s">
        <v>186</v>
      </c>
      <c r="E355" t="s">
        <v>309</v>
      </c>
      <c r="F355">
        <v>2</v>
      </c>
      <c r="G355" s="2">
        <v>20</v>
      </c>
      <c r="H355" s="2">
        <v>20800</v>
      </c>
      <c r="I355" s="2">
        <v>24960</v>
      </c>
      <c r="J355" s="5" t="s">
        <v>13</v>
      </c>
    </row>
    <row r="356" spans="1:10">
      <c r="A356">
        <v>373</v>
      </c>
      <c r="B356" s="24" t="s">
        <v>454</v>
      </c>
      <c r="C356" t="s">
        <v>14</v>
      </c>
      <c r="D356" t="s">
        <v>179</v>
      </c>
      <c r="E356" t="s">
        <v>309</v>
      </c>
      <c r="F356">
        <v>2</v>
      </c>
      <c r="G356" s="2">
        <v>18</v>
      </c>
      <c r="H356" s="2">
        <v>29970</v>
      </c>
      <c r="I356" s="2">
        <v>35964</v>
      </c>
      <c r="J356" s="5" t="s">
        <v>13</v>
      </c>
    </row>
    <row r="357" spans="1:10">
      <c r="A357">
        <v>374</v>
      </c>
      <c r="B357" s="4" t="s">
        <v>398</v>
      </c>
      <c r="C357" t="s">
        <v>60</v>
      </c>
      <c r="D357" t="s">
        <v>250</v>
      </c>
      <c r="E357" t="s">
        <v>309</v>
      </c>
      <c r="F357">
        <v>2</v>
      </c>
      <c r="G357" s="2">
        <v>20</v>
      </c>
      <c r="H357" s="2">
        <v>31300</v>
      </c>
      <c r="I357" s="2">
        <v>37560</v>
      </c>
      <c r="J357" s="5" t="s">
        <v>13</v>
      </c>
    </row>
    <row r="358" spans="1:10">
      <c r="A358">
        <v>375</v>
      </c>
      <c r="B358" s="4" t="s">
        <v>422</v>
      </c>
      <c r="C358" t="s">
        <v>60</v>
      </c>
      <c r="D358" t="s">
        <v>210</v>
      </c>
      <c r="E358" t="s">
        <v>309</v>
      </c>
      <c r="F358">
        <v>2</v>
      </c>
      <c r="G358" s="2">
        <v>20</v>
      </c>
      <c r="H358" s="2">
        <v>29200</v>
      </c>
      <c r="I358" s="2">
        <v>35040</v>
      </c>
      <c r="J358" s="5" t="s">
        <v>13</v>
      </c>
    </row>
    <row r="359" spans="1:10">
      <c r="A359">
        <v>376</v>
      </c>
      <c r="B359" t="s">
        <v>318</v>
      </c>
      <c r="C359" t="s">
        <v>10</v>
      </c>
      <c r="D359" t="s">
        <v>183</v>
      </c>
      <c r="E359" t="s">
        <v>309</v>
      </c>
      <c r="F359">
        <v>2</v>
      </c>
      <c r="G359" s="2">
        <v>20</v>
      </c>
      <c r="H359" s="2">
        <v>25500</v>
      </c>
      <c r="I359" s="2">
        <v>30600</v>
      </c>
      <c r="J359" t="s">
        <v>13</v>
      </c>
    </row>
    <row r="360" spans="1:10">
      <c r="A360">
        <v>377</v>
      </c>
      <c r="B360" t="s">
        <v>319</v>
      </c>
      <c r="C360" t="s">
        <v>10</v>
      </c>
      <c r="D360" t="s">
        <v>168</v>
      </c>
      <c r="E360" t="s">
        <v>309</v>
      </c>
      <c r="F360">
        <v>2</v>
      </c>
      <c r="G360" s="2">
        <v>20</v>
      </c>
      <c r="H360" s="2">
        <v>42100</v>
      </c>
      <c r="I360" s="2">
        <v>50520</v>
      </c>
      <c r="J360" t="s">
        <v>13</v>
      </c>
    </row>
    <row r="361" spans="1:10">
      <c r="A361">
        <v>378</v>
      </c>
      <c r="C361" s="17" t="s">
        <v>373</v>
      </c>
      <c r="D361" t="s">
        <v>203</v>
      </c>
      <c r="E361" t="s">
        <v>309</v>
      </c>
      <c r="F361">
        <v>2</v>
      </c>
      <c r="G361" s="2">
        <v>20</v>
      </c>
      <c r="H361" s="2">
        <f>490*20</f>
        <v>9800</v>
      </c>
      <c r="I361" s="2">
        <f>+H361*1.2</f>
        <v>11760</v>
      </c>
      <c r="J361" t="s">
        <v>16</v>
      </c>
    </row>
    <row r="362" spans="1:10">
      <c r="A362">
        <v>379</v>
      </c>
      <c r="C362" s="18" t="s">
        <v>373</v>
      </c>
      <c r="D362" t="s">
        <v>207</v>
      </c>
      <c r="E362" t="s">
        <v>309</v>
      </c>
      <c r="F362">
        <v>2</v>
      </c>
      <c r="G362" s="2">
        <v>20</v>
      </c>
      <c r="H362" s="3">
        <f>882*20</f>
        <v>17640</v>
      </c>
      <c r="I362" s="3">
        <f>+H362*1.2</f>
        <v>21168</v>
      </c>
      <c r="J362" t="s">
        <v>16</v>
      </c>
    </row>
    <row r="363" spans="1:10">
      <c r="A363">
        <v>380</v>
      </c>
      <c r="C363" s="17" t="s">
        <v>373</v>
      </c>
      <c r="D363" t="s">
        <v>209</v>
      </c>
      <c r="E363" t="s">
        <v>309</v>
      </c>
      <c r="F363">
        <v>2</v>
      </c>
      <c r="G363" s="2">
        <v>20</v>
      </c>
      <c r="H363" s="3">
        <f>882*20</f>
        <v>17640</v>
      </c>
      <c r="I363" s="3">
        <f>+H363*1.2</f>
        <v>21168</v>
      </c>
      <c r="J363" t="s">
        <v>16</v>
      </c>
    </row>
    <row r="364" spans="1:10">
      <c r="A364">
        <v>381</v>
      </c>
      <c r="B364" s="4" t="s">
        <v>401</v>
      </c>
      <c r="C364" t="s">
        <v>60</v>
      </c>
      <c r="D364" t="s">
        <v>242</v>
      </c>
      <c r="E364" t="s">
        <v>309</v>
      </c>
      <c r="F364">
        <v>2</v>
      </c>
      <c r="G364" s="2">
        <v>20</v>
      </c>
      <c r="H364" s="2">
        <v>20900</v>
      </c>
      <c r="I364" s="2">
        <v>25080</v>
      </c>
      <c r="J364" s="5" t="s">
        <v>13</v>
      </c>
    </row>
    <row r="365" spans="1:10">
      <c r="A365">
        <v>382</v>
      </c>
      <c r="B365" s="4" t="s">
        <v>414</v>
      </c>
      <c r="C365" t="s">
        <v>60</v>
      </c>
      <c r="D365" t="s">
        <v>243</v>
      </c>
      <c r="E365" t="s">
        <v>309</v>
      </c>
      <c r="F365">
        <v>2</v>
      </c>
      <c r="G365" s="2">
        <v>20</v>
      </c>
      <c r="H365" s="2">
        <v>22980</v>
      </c>
      <c r="I365" s="2">
        <v>27576</v>
      </c>
      <c r="J365" s="5" t="s">
        <v>13</v>
      </c>
    </row>
    <row r="366" spans="1:10">
      <c r="A366">
        <v>383</v>
      </c>
      <c r="B366" s="4" t="s">
        <v>412</v>
      </c>
      <c r="C366" t="s">
        <v>60</v>
      </c>
      <c r="D366" t="s">
        <v>244</v>
      </c>
      <c r="E366" t="s">
        <v>309</v>
      </c>
      <c r="F366">
        <v>2</v>
      </c>
      <c r="G366" s="2">
        <v>20</v>
      </c>
      <c r="H366" s="2">
        <v>18800</v>
      </c>
      <c r="I366" s="2">
        <v>22560</v>
      </c>
      <c r="J366" s="5" t="s">
        <v>13</v>
      </c>
    </row>
    <row r="367" spans="1:10">
      <c r="A367">
        <v>384</v>
      </c>
      <c r="B367" s="4" t="s">
        <v>405</v>
      </c>
      <c r="C367" t="s">
        <v>60</v>
      </c>
      <c r="D367" t="s">
        <v>245</v>
      </c>
      <c r="E367" t="s">
        <v>309</v>
      </c>
      <c r="F367">
        <v>2</v>
      </c>
      <c r="G367" s="2">
        <v>20</v>
      </c>
      <c r="H367" s="2">
        <v>20900</v>
      </c>
      <c r="I367" s="2">
        <v>25080</v>
      </c>
      <c r="J367" s="5" t="s">
        <v>13</v>
      </c>
    </row>
    <row r="368" spans="1:10">
      <c r="A368">
        <v>385</v>
      </c>
      <c r="C368" t="s">
        <v>35</v>
      </c>
      <c r="D368" t="s">
        <v>247</v>
      </c>
      <c r="E368" t="s">
        <v>309</v>
      </c>
      <c r="F368">
        <v>2</v>
      </c>
      <c r="G368" s="2">
        <v>20</v>
      </c>
      <c r="H368" s="2">
        <v>29200</v>
      </c>
      <c r="I368" s="2">
        <v>35040</v>
      </c>
      <c r="J368" t="s">
        <v>16</v>
      </c>
    </row>
    <row r="369" spans="1:10">
      <c r="A369">
        <v>386</v>
      </c>
      <c r="C369" t="s">
        <v>35</v>
      </c>
      <c r="D369" t="s">
        <v>170</v>
      </c>
      <c r="E369" t="s">
        <v>309</v>
      </c>
      <c r="F369">
        <v>2</v>
      </c>
      <c r="G369" s="2">
        <v>7</v>
      </c>
      <c r="H369" s="2">
        <v>10045</v>
      </c>
      <c r="I369" s="2">
        <v>12054</v>
      </c>
      <c r="J369" t="s">
        <v>16</v>
      </c>
    </row>
    <row r="370" spans="1:10">
      <c r="A370">
        <v>387</v>
      </c>
      <c r="C370" t="s">
        <v>110</v>
      </c>
      <c r="D370" t="s">
        <v>248</v>
      </c>
      <c r="E370" t="s">
        <v>309</v>
      </c>
      <c r="F370">
        <v>2</v>
      </c>
      <c r="G370" s="2">
        <v>20</v>
      </c>
      <c r="H370" s="2">
        <v>29600</v>
      </c>
      <c r="I370" s="2">
        <v>35520</v>
      </c>
      <c r="J370" t="s">
        <v>16</v>
      </c>
    </row>
    <row r="371" spans="1:10">
      <c r="A371">
        <v>388</v>
      </c>
      <c r="B371" s="4" t="s">
        <v>424</v>
      </c>
      <c r="C371" t="s">
        <v>60</v>
      </c>
      <c r="D371" t="s">
        <v>249</v>
      </c>
      <c r="E371" t="s">
        <v>309</v>
      </c>
      <c r="F371">
        <v>2</v>
      </c>
      <c r="G371" s="2">
        <v>20</v>
      </c>
      <c r="H371" s="2">
        <v>26120</v>
      </c>
      <c r="I371" s="2">
        <v>31344</v>
      </c>
      <c r="J371" s="5" t="s">
        <v>13</v>
      </c>
    </row>
    <row r="372" spans="1:10">
      <c r="A372">
        <v>389</v>
      </c>
      <c r="B372" t="s">
        <v>271</v>
      </c>
      <c r="C372" t="s">
        <v>35</v>
      </c>
      <c r="D372" t="s">
        <v>181</v>
      </c>
      <c r="E372" t="s">
        <v>309</v>
      </c>
      <c r="F372">
        <v>2</v>
      </c>
      <c r="G372" s="2">
        <v>20</v>
      </c>
      <c r="H372" s="2">
        <v>22740</v>
      </c>
      <c r="I372" s="2">
        <v>27288</v>
      </c>
      <c r="J372" t="s">
        <v>13</v>
      </c>
    </row>
    <row r="373" spans="1:10">
      <c r="A373">
        <v>390</v>
      </c>
      <c r="B373" s="4" t="s">
        <v>427</v>
      </c>
      <c r="C373" t="s">
        <v>60</v>
      </c>
      <c r="D373" t="s">
        <v>312</v>
      </c>
      <c r="E373" t="s">
        <v>309</v>
      </c>
      <c r="F373">
        <v>2</v>
      </c>
      <c r="G373" s="2">
        <v>20</v>
      </c>
      <c r="H373" s="2">
        <v>18800</v>
      </c>
      <c r="I373" s="2">
        <v>22560</v>
      </c>
      <c r="J373" s="5" t="s">
        <v>13</v>
      </c>
    </row>
    <row r="374" spans="1:10">
      <c r="A374">
        <v>391</v>
      </c>
      <c r="C374" s="17" t="s">
        <v>373</v>
      </c>
      <c r="D374" t="s">
        <v>204</v>
      </c>
      <c r="E374" t="s">
        <v>309</v>
      </c>
      <c r="F374">
        <v>2</v>
      </c>
      <c r="G374" s="2">
        <v>20</v>
      </c>
      <c r="H374" s="2">
        <f>20*882</f>
        <v>17640</v>
      </c>
      <c r="I374" s="2">
        <f>+H374*1.2</f>
        <v>21168</v>
      </c>
      <c r="J374" t="s">
        <v>16</v>
      </c>
    </row>
    <row r="375" spans="1:10">
      <c r="A375">
        <v>392</v>
      </c>
      <c r="C375" s="17" t="s">
        <v>373</v>
      </c>
      <c r="D375" t="s">
        <v>205</v>
      </c>
      <c r="E375" t="s">
        <v>309</v>
      </c>
      <c r="F375">
        <v>2</v>
      </c>
      <c r="G375" s="2">
        <v>20</v>
      </c>
      <c r="H375" s="3">
        <f>882.352941176471*20</f>
        <v>17647.05882352942</v>
      </c>
      <c r="I375" s="3">
        <f>+H375*1.2</f>
        <v>21176.470588235305</v>
      </c>
      <c r="J375" s="5" t="s">
        <v>13</v>
      </c>
    </row>
    <row r="376" spans="1:10">
      <c r="A376">
        <v>393</v>
      </c>
      <c r="C376" s="17" t="s">
        <v>367</v>
      </c>
      <c r="D376" t="s">
        <v>198</v>
      </c>
      <c r="E376" t="s">
        <v>309</v>
      </c>
      <c r="F376">
        <v>2</v>
      </c>
      <c r="G376" s="2">
        <v>20</v>
      </c>
      <c r="H376" s="3">
        <f>849.06*20</f>
        <v>16981.199999999997</v>
      </c>
      <c r="I376" s="3">
        <f>+H376*1.2</f>
        <v>20377.439999999995</v>
      </c>
      <c r="J376" s="5" t="s">
        <v>13</v>
      </c>
    </row>
    <row r="377" spans="1:10">
      <c r="A377">
        <v>394</v>
      </c>
      <c r="C377" s="17" t="s">
        <v>367</v>
      </c>
      <c r="D377" t="s">
        <v>200</v>
      </c>
      <c r="E377" t="s">
        <v>309</v>
      </c>
      <c r="F377">
        <v>2</v>
      </c>
      <c r="G377" s="2">
        <v>20</v>
      </c>
      <c r="H377" s="3">
        <f>849.06*20</f>
        <v>16981.199999999997</v>
      </c>
      <c r="I377" s="3">
        <f>+H377*1.2</f>
        <v>20377.439999999995</v>
      </c>
      <c r="J377" s="5" t="s">
        <v>13</v>
      </c>
    </row>
    <row r="378" spans="1:10">
      <c r="A378">
        <v>395</v>
      </c>
      <c r="C378" s="17" t="s">
        <v>373</v>
      </c>
      <c r="D378" t="s">
        <v>202</v>
      </c>
      <c r="E378" t="s">
        <v>309</v>
      </c>
      <c r="F378">
        <v>2</v>
      </c>
      <c r="G378" s="2">
        <v>21</v>
      </c>
      <c r="H378" s="11">
        <f>882.352941176471*21</f>
        <v>18529.411764705888</v>
      </c>
      <c r="I378" s="3">
        <f>+H378*1.2</f>
        <v>22235.294117647067</v>
      </c>
      <c r="J378" t="s">
        <v>16</v>
      </c>
    </row>
    <row r="379" spans="1:10">
      <c r="A379">
        <v>396</v>
      </c>
      <c r="B379" t="s">
        <v>320</v>
      </c>
      <c r="C379" t="s">
        <v>35</v>
      </c>
      <c r="D379" t="s">
        <v>189</v>
      </c>
      <c r="E379" t="s">
        <v>309</v>
      </c>
      <c r="F379">
        <v>2</v>
      </c>
      <c r="G379" s="2">
        <v>20</v>
      </c>
      <c r="H379" s="2">
        <v>45000</v>
      </c>
      <c r="I379" s="2">
        <v>54000</v>
      </c>
      <c r="J379" t="s">
        <v>13</v>
      </c>
    </row>
    <row r="380" spans="1:10" ht="15.75">
      <c r="A380">
        <v>397</v>
      </c>
      <c r="B380" t="s">
        <v>321</v>
      </c>
      <c r="C380" t="s">
        <v>35</v>
      </c>
      <c r="D380" t="s">
        <v>192</v>
      </c>
      <c r="E380" t="s">
        <v>309</v>
      </c>
      <c r="F380">
        <v>2</v>
      </c>
      <c r="G380" s="3">
        <v>15.5</v>
      </c>
      <c r="H380" s="3">
        <f>+I380/1.2</f>
        <v>30225</v>
      </c>
      <c r="I380" s="25">
        <f>1950*15.5*1.2</f>
        <v>36270</v>
      </c>
      <c r="J380" t="s">
        <v>13</v>
      </c>
    </row>
    <row r="381" spans="1:10">
      <c r="A381">
        <v>398</v>
      </c>
      <c r="C381" t="s">
        <v>373</v>
      </c>
      <c r="D381" t="s">
        <v>194</v>
      </c>
      <c r="E381" t="s">
        <v>309</v>
      </c>
      <c r="F381">
        <v>2</v>
      </c>
      <c r="G381" s="2">
        <v>20</v>
      </c>
      <c r="H381" s="2">
        <f>4411.76*20</f>
        <v>88235.200000000012</v>
      </c>
      <c r="I381" s="2">
        <f>+H381*1.2</f>
        <v>105882.24000000001</v>
      </c>
      <c r="J381" t="s">
        <v>16</v>
      </c>
    </row>
    <row r="382" spans="1:10">
      <c r="A382">
        <v>399</v>
      </c>
      <c r="B382" s="19" t="s">
        <v>381</v>
      </c>
      <c r="C382" t="s">
        <v>10</v>
      </c>
      <c r="D382" t="s">
        <v>196</v>
      </c>
      <c r="E382" t="s">
        <v>309</v>
      </c>
      <c r="F382">
        <v>2</v>
      </c>
      <c r="G382" s="2">
        <v>20</v>
      </c>
      <c r="H382" s="2">
        <v>38300</v>
      </c>
      <c r="I382" s="2">
        <v>45960</v>
      </c>
      <c r="J382" s="5" t="s">
        <v>13</v>
      </c>
    </row>
    <row r="383" spans="1:10">
      <c r="A383">
        <v>400</v>
      </c>
      <c r="B383" t="s">
        <v>322</v>
      </c>
      <c r="C383" t="s">
        <v>18</v>
      </c>
      <c r="D383" t="s">
        <v>19</v>
      </c>
      <c r="E383" t="s">
        <v>309</v>
      </c>
      <c r="F383">
        <v>1</v>
      </c>
      <c r="G383" s="2">
        <v>19</v>
      </c>
      <c r="H383" s="2">
        <f>1415*19</f>
        <v>26885</v>
      </c>
      <c r="I383" s="2">
        <f>+H383*1.2</f>
        <v>32262</v>
      </c>
      <c r="J383" t="s">
        <v>13</v>
      </c>
    </row>
    <row r="384" spans="1:10">
      <c r="A384">
        <v>401</v>
      </c>
      <c r="B384" t="s">
        <v>323</v>
      </c>
      <c r="C384" t="s">
        <v>18</v>
      </c>
      <c r="D384" t="s">
        <v>22</v>
      </c>
      <c r="E384" t="s">
        <v>309</v>
      </c>
      <c r="F384">
        <v>1</v>
      </c>
      <c r="G384" s="2">
        <v>19</v>
      </c>
      <c r="H384" s="2">
        <f>1415*19</f>
        <v>26885</v>
      </c>
      <c r="I384" s="2">
        <f>+H384*1.2</f>
        <v>32262</v>
      </c>
      <c r="J384" t="s">
        <v>13</v>
      </c>
    </row>
    <row r="385" spans="1:10">
      <c r="A385">
        <v>402</v>
      </c>
      <c r="B385" t="s">
        <v>324</v>
      </c>
      <c r="C385" t="s">
        <v>18</v>
      </c>
      <c r="D385" t="s">
        <v>19</v>
      </c>
      <c r="E385" t="s">
        <v>309</v>
      </c>
      <c r="F385">
        <v>2</v>
      </c>
      <c r="G385" s="2">
        <v>20</v>
      </c>
      <c r="H385" s="2">
        <f>1415*20</f>
        <v>28300</v>
      </c>
      <c r="I385" s="2">
        <f>+H385*1.2</f>
        <v>33960</v>
      </c>
      <c r="J385" t="s">
        <v>13</v>
      </c>
    </row>
    <row r="386" spans="1:10">
      <c r="A386">
        <v>403</v>
      </c>
      <c r="B386" t="s">
        <v>325</v>
      </c>
      <c r="C386" t="s">
        <v>18</v>
      </c>
      <c r="D386" t="s">
        <v>22</v>
      </c>
      <c r="E386" t="s">
        <v>309</v>
      </c>
      <c r="F386">
        <v>2</v>
      </c>
      <c r="G386" s="2">
        <v>20</v>
      </c>
      <c r="H386" s="2">
        <f>1415*20</f>
        <v>28300</v>
      </c>
      <c r="I386" s="2">
        <f>+H386*1.2</f>
        <v>33960</v>
      </c>
      <c r="J386" t="s">
        <v>13</v>
      </c>
    </row>
    <row r="387" spans="1:10">
      <c r="A387">
        <v>404</v>
      </c>
      <c r="B387" t="s">
        <v>326</v>
      </c>
      <c r="C387" t="s">
        <v>327</v>
      </c>
      <c r="D387" t="s">
        <v>19</v>
      </c>
      <c r="E387" t="s">
        <v>309</v>
      </c>
      <c r="F387">
        <v>3</v>
      </c>
      <c r="G387" s="2">
        <v>23</v>
      </c>
      <c r="H387" s="3">
        <v>30441.19</v>
      </c>
      <c r="I387">
        <v>36529.428</v>
      </c>
      <c r="J387" t="s">
        <v>16</v>
      </c>
    </row>
    <row r="388" spans="1:10">
      <c r="A388">
        <v>405</v>
      </c>
      <c r="B388" t="s">
        <v>328</v>
      </c>
      <c r="C388" t="s">
        <v>327</v>
      </c>
      <c r="D388" t="s">
        <v>22</v>
      </c>
      <c r="E388" t="s">
        <v>309</v>
      </c>
      <c r="F388">
        <v>3</v>
      </c>
      <c r="G388" s="2">
        <v>21</v>
      </c>
      <c r="H388" s="3">
        <v>27794.13</v>
      </c>
      <c r="I388">
        <v>33352.955999999998</v>
      </c>
      <c r="J388" t="s">
        <v>16</v>
      </c>
    </row>
    <row r="389" spans="1:10">
      <c r="A389">
        <v>406</v>
      </c>
      <c r="B389" t="s">
        <v>329</v>
      </c>
      <c r="C389" t="s">
        <v>10</v>
      </c>
      <c r="D389" t="s">
        <v>213</v>
      </c>
      <c r="E389" t="s">
        <v>309</v>
      </c>
      <c r="F389">
        <v>1</v>
      </c>
      <c r="G389" s="2">
        <v>19</v>
      </c>
      <c r="H389" s="2">
        <v>39710</v>
      </c>
      <c r="I389" s="2">
        <v>47652</v>
      </c>
      <c r="J389" t="s">
        <v>13</v>
      </c>
    </row>
    <row r="390" spans="1:10">
      <c r="J390" s="4"/>
    </row>
    <row r="391" spans="1:10">
      <c r="H391" s="5"/>
    </row>
  </sheetData>
  <autoFilter ref="B1:J389" xr:uid="{00000000-0009-0000-0000-000000000000}"/>
  <conditionalFormatting sqref="B31">
    <cfRule type="duplicateValues" dxfId="29" priority="34"/>
  </conditionalFormatting>
  <conditionalFormatting sqref="B35">
    <cfRule type="duplicateValues" dxfId="28" priority="33"/>
  </conditionalFormatting>
  <conditionalFormatting sqref="B69">
    <cfRule type="duplicateValues" dxfId="27" priority="32"/>
  </conditionalFormatting>
  <conditionalFormatting sqref="B111">
    <cfRule type="duplicateValues" dxfId="26" priority="27"/>
  </conditionalFormatting>
  <conditionalFormatting sqref="B107">
    <cfRule type="duplicateValues" dxfId="25" priority="26"/>
  </conditionalFormatting>
  <conditionalFormatting sqref="B103">
    <cfRule type="duplicateValues" dxfId="24" priority="25"/>
  </conditionalFormatting>
  <conditionalFormatting sqref="B67">
    <cfRule type="duplicateValues" dxfId="23" priority="24"/>
  </conditionalFormatting>
  <conditionalFormatting sqref="B163:B186 B338 B124:B149 B66:B71 B188:B189 B217:B221 B151:B159 B73:B75 B55:B64 B77:B103 B105 B119:B122 B107:B117 B192:B197 B199:B215">
    <cfRule type="duplicateValues" dxfId="22" priority="23"/>
  </conditionalFormatting>
  <conditionalFormatting sqref="B130">
    <cfRule type="duplicateValues" dxfId="21" priority="22"/>
  </conditionalFormatting>
  <conditionalFormatting sqref="B125">
    <cfRule type="duplicateValues" dxfId="20" priority="21"/>
  </conditionalFormatting>
  <conditionalFormatting sqref="B199">
    <cfRule type="duplicateValues" dxfId="19" priority="20"/>
  </conditionalFormatting>
  <conditionalFormatting sqref="B121">
    <cfRule type="duplicateValues" dxfId="18" priority="19"/>
  </conditionalFormatting>
  <conditionalFormatting sqref="B122">
    <cfRule type="duplicateValues" dxfId="17" priority="18"/>
  </conditionalFormatting>
  <conditionalFormatting sqref="B123">
    <cfRule type="duplicateValues" dxfId="16" priority="17"/>
  </conditionalFormatting>
  <conditionalFormatting sqref="B188">
    <cfRule type="duplicateValues" dxfId="15" priority="16"/>
  </conditionalFormatting>
  <conditionalFormatting sqref="B207">
    <cfRule type="duplicateValues" dxfId="14" priority="15"/>
  </conditionalFormatting>
  <conditionalFormatting sqref="B200">
    <cfRule type="duplicateValues" dxfId="13" priority="14"/>
  </conditionalFormatting>
  <conditionalFormatting sqref="B108">
    <cfRule type="duplicateValues" dxfId="12" priority="13"/>
  </conditionalFormatting>
  <conditionalFormatting sqref="B203">
    <cfRule type="duplicateValues" dxfId="11" priority="12"/>
  </conditionalFormatting>
  <conditionalFormatting sqref="B202">
    <cfRule type="duplicateValues" dxfId="10" priority="11"/>
  </conditionalFormatting>
  <conditionalFormatting sqref="B201">
    <cfRule type="duplicateValues" dxfId="9" priority="10"/>
  </conditionalFormatting>
  <conditionalFormatting sqref="B25">
    <cfRule type="duplicateValues" dxfId="8" priority="9"/>
  </conditionalFormatting>
  <conditionalFormatting sqref="B124">
    <cfRule type="duplicateValues" dxfId="7" priority="8"/>
  </conditionalFormatting>
  <conditionalFormatting sqref="B139">
    <cfRule type="duplicateValues" dxfId="6" priority="7"/>
  </conditionalFormatting>
  <conditionalFormatting sqref="B206">
    <cfRule type="duplicateValues" dxfId="5" priority="6"/>
  </conditionalFormatting>
  <conditionalFormatting sqref="B136">
    <cfRule type="duplicateValues" dxfId="4" priority="5"/>
  </conditionalFormatting>
  <conditionalFormatting sqref="B134">
    <cfRule type="duplicateValues" dxfId="3" priority="4"/>
  </conditionalFormatting>
  <conditionalFormatting sqref="B131">
    <cfRule type="duplicateValues" dxfId="2" priority="3"/>
  </conditionalFormatting>
  <conditionalFormatting sqref="B135">
    <cfRule type="duplicateValues" dxfId="1" priority="2"/>
  </conditionalFormatting>
  <conditionalFormatting sqref="B109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Hope3K</dc:creator>
  <cp:lastModifiedBy>AMZIL</cp:lastModifiedBy>
  <dcterms:created xsi:type="dcterms:W3CDTF">2021-05-05T10:52:02Z</dcterms:created>
  <dcterms:modified xsi:type="dcterms:W3CDTF">2021-05-06T15:34:24Z</dcterms:modified>
</cp:coreProperties>
</file>