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idpour\Desktop\"/>
    </mc:Choice>
  </mc:AlternateContent>
  <bookViews>
    <workbookView xWindow="0" yWindow="0" windowWidth="20490" windowHeight="7155"/>
  </bookViews>
  <sheets>
    <sheet name="10 نهایی" sheetId="1" r:id="rId1"/>
  </sheets>
  <definedNames>
    <definedName name="_xlnm.Print_Area" localSheetId="0">'10 نهایی'!$A$1:$O$26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M20" i="1"/>
  <c r="M19" i="1"/>
  <c r="M18" i="1"/>
  <c r="L19" i="1"/>
  <c r="L18" i="1"/>
  <c r="I19" i="1"/>
  <c r="I13" i="1"/>
  <c r="L13" i="1"/>
  <c r="K13" i="1"/>
  <c r="J13" i="1"/>
  <c r="L10" i="1"/>
  <c r="J10" i="1"/>
  <c r="I10" i="1"/>
  <c r="H10" i="1"/>
  <c r="G10" i="1"/>
  <c r="K10" i="1" l="1"/>
  <c r="K12" i="1"/>
  <c r="K11" i="1"/>
  <c r="E10" i="1"/>
  <c r="H13" i="1" l="1"/>
  <c r="G13" i="1"/>
  <c r="F13" i="1"/>
  <c r="E13" i="1"/>
  <c r="J12" i="1"/>
  <c r="L12" i="1"/>
  <c r="O21" i="1"/>
  <c r="L21" i="1"/>
  <c r="J21" i="1"/>
  <c r="I21" i="1"/>
  <c r="H21" i="1"/>
  <c r="G21" i="1"/>
  <c r="N20" i="1"/>
  <c r="O20" i="1"/>
  <c r="L20" i="1"/>
  <c r="F10" i="1"/>
  <c r="G20" i="1" l="1"/>
  <c r="H19" i="1"/>
  <c r="G19" i="1"/>
  <c r="G18" i="1"/>
  <c r="J18" i="1" l="1"/>
  <c r="J19" i="1"/>
  <c r="K18" i="1" l="1"/>
  <c r="K21" i="1" s="1"/>
  <c r="M21" i="1" l="1"/>
  <c r="N21" i="1"/>
  <c r="O19" i="1"/>
  <c r="E19" i="1"/>
  <c r="E18" i="1"/>
  <c r="E11" i="1" l="1"/>
  <c r="K19" i="1" s="1"/>
  <c r="N19" i="1" l="1"/>
  <c r="H18" i="1" l="1"/>
  <c r="O18" i="1"/>
</calcChain>
</file>

<file path=xl/sharedStrings.xml><?xml version="1.0" encoding="utf-8"?>
<sst xmlns="http://schemas.openxmlformats.org/spreadsheetml/2006/main" count="65" uniqueCount="41">
  <si>
    <t>شرکت:عمران و توسعه فارس (سهامی عام)</t>
  </si>
  <si>
    <t>سرمایه ثبت شده: 598،437</t>
  </si>
  <si>
    <t>نماد: ثفارس</t>
  </si>
  <si>
    <t>سرمایه ثبت نشده: 401،563</t>
  </si>
  <si>
    <t>کد صنعت: 701007</t>
  </si>
  <si>
    <t>وضعیت ناشر: پذیرفته در بورس تهران</t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</si>
  <si>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</si>
  <si>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</si>
  <si>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</si>
  <si>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</si>
  <si>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</si>
  <si>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</si>
  <si>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</si>
  <si>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</si>
  <si>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</si>
  <si>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</si>
  <si>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نیکان</t>
  </si>
  <si>
    <t>شیراز</t>
  </si>
  <si>
    <t>تجاری-اداری-فرهنگی -اقامتی</t>
  </si>
  <si>
    <t>صدرا</t>
  </si>
  <si>
    <t>مسکونی</t>
  </si>
  <si>
    <t>جمع</t>
  </si>
  <si>
    <t>آمار وضعیت تکمیل پروژه ها :</t>
  </si>
  <si>
    <t>متراژ پروژه سهم شرکت عمران و توسعه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</si>
  <si>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</si>
  <si>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</si>
  <si>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</si>
  <si>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</si>
  <si>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</si>
  <si>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</si>
  <si>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</si>
  <si>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</si>
  <si>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صدرا فاز 2</t>
  </si>
  <si>
    <t>کادر توضیحی مربوط اطلاعات تجمعی از ابتدای سال تا پایان مورخ 30آذر ماه 1395</t>
  </si>
  <si>
    <t>گزارش فعالیت ماهانه دوره منتهی 1395/10/30</t>
  </si>
  <si>
    <t>دی ماه  1395</t>
  </si>
  <si>
    <t>از ابتدای سال مالی تا پایان دی ماه 1395</t>
  </si>
  <si>
    <t>کادر توضیحی مربوط به اطلاعات دوره 1 ماهه منتهی به دی ماه سال 1395</t>
  </si>
  <si>
    <t xml:space="preserve">وصال </t>
  </si>
  <si>
    <t>مسکونی تجاری</t>
  </si>
  <si>
    <t>مبالغ در جدول فوق با توجه به بودجه سه ماهه اول  سال مالی 1396 و اصلاحات آن ارائه گردیده است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</si>
</sst>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2" x14ac:knownFonts="1">
    <font>
      <sz val="11"/>
      <color theme="1"/>
      <name val="Calibri"/>
      <family val="2"/>
      <scheme val="minor"/>
    </font>
    <font>
      <b/>
      <sz val="12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sz val="14"/>
      <name val="B Nazanin"/>
      <charset val="178"/>
    </font>
    <font>
      <b/>
      <sz val="14"/>
      <name val="B Nazanin"/>
      <charset val="178"/>
    </font>
    <font>
      <sz val="11"/>
      <name val="B Nazanin"/>
      <charset val="178"/>
    </font>
    <font>
      <b/>
      <sz val="16"/>
      <name val="B Nazanin"/>
      <charset val="178"/>
    </font>
    <font>
      <b/>
      <i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i/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>
      <alignment horizontal="center" vertical="center" wrapText="1"/>
    </xf>
    <xf numFmtId="3" fontId="5" fillId="3" borderId="9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4" fontId="5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 applyAlignment="1">
      <alignment horizontal="right" vertical="center" readingOrder="2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3" fillId="0" borderId="0" xfId="0" applyFont="1" applyFill="1"/>
    <xf numFmtId="3" fontId="6" fillId="0" borderId="0" xfId="0" applyNumberFormat="1" applyFont="1"/>
    <xf numFmtId="0" fontId="9" fillId="0" borderId="0" xfId="0" applyFont="1" applyFill="1" applyBorder="1" applyAlignment="1">
      <alignment horizontal="right" vertical="center" readingOrder="2"/>
    </xf>
    <xf numFmtId="164" fontId="1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0" fontId="5" fillId="2" borderId="1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2" fontId="5" fillId="0" borderId="9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rightToLeft="1" tabSelected="1" topLeftCell="A14" zoomScaleNormal="100" workbookViewId="0">
      <selection activeCell="D19" sqref="D19"/>
    </sheetView>
  </sheetViews>
  <sheetFormatPr defaultColWidth="8.85546875" defaultRowHeight="18" x14ac:dyDescent="0.45"/>
  <cols>
    <col min="1" max="1" width="16.140625" style="4" customWidth="1"/>
    <col min="2" max="2" width="8.85546875" style="4"/>
    <col min="3" max="3" width="16" style="4" customWidth="1"/>
    <col min="4" max="4" width="13" style="4" customWidth="1"/>
    <col min="5" max="5" width="16.28515625" style="4" customWidth="1"/>
    <col min="6" max="6" width="12.42578125" style="4" bestFit="1" customWidth="1"/>
    <col min="7" max="7" width="15" style="4" customWidth="1"/>
    <col min="8" max="8" width="12.140625" style="4" customWidth="1"/>
    <col min="9" max="9" width="12.42578125" style="4" customWidth="1"/>
    <col min="10" max="10" width="14.7109375" style="4" customWidth="1"/>
    <col min="11" max="11" width="15.85546875" style="4" bestFit="1" customWidth="1"/>
    <col min="12" max="12" width="13" style="4" bestFit="1" customWidth="1"/>
    <col min="13" max="13" width="11.28515625" style="4" bestFit="1" customWidth="1"/>
    <col min="14" max="14" width="12.42578125" style="4" customWidth="1"/>
    <col min="15" max="15" width="13.5703125" style="4" customWidth="1"/>
    <col min="16" max="16384" width="8.85546875" style="4"/>
  </cols>
  <sheetData>
    <row r="1" spans="1:15" s="2" customFormat="1" ht="21" x14ac:dyDescent="0.45">
      <c r="A1" s="43" t="s">
        <v>0</v>
      </c>
      <c r="B1" s="43"/>
      <c r="C1" s="43"/>
      <c r="D1" s="43"/>
      <c r="E1" s="43"/>
      <c r="F1" s="43"/>
      <c r="G1" s="43"/>
      <c r="H1" s="43" t="s">
        <v>1</v>
      </c>
      <c r="I1" s="43"/>
      <c r="J1" s="43"/>
      <c r="K1" s="43"/>
      <c r="L1" s="43"/>
      <c r="M1" s="43"/>
      <c r="N1" s="1"/>
    </row>
    <row r="2" spans="1:15" s="2" customFormat="1" ht="21" x14ac:dyDescent="0.45">
      <c r="A2" s="43" t="s">
        <v>2</v>
      </c>
      <c r="B2" s="43"/>
      <c r="C2" s="43"/>
      <c r="D2" s="43"/>
      <c r="E2" s="43"/>
      <c r="F2" s="43"/>
      <c r="G2" s="43"/>
      <c r="H2" s="43" t="s">
        <v>3</v>
      </c>
      <c r="I2" s="43"/>
      <c r="J2" s="43"/>
      <c r="K2" s="43"/>
      <c r="L2" s="43"/>
      <c r="M2" s="43"/>
      <c r="N2" s="1"/>
    </row>
    <row r="3" spans="1:15" s="2" customFormat="1" ht="21" x14ac:dyDescent="0.45">
      <c r="A3" s="43" t="s">
        <v>4</v>
      </c>
      <c r="B3" s="43"/>
      <c r="C3" s="43"/>
      <c r="D3" s="43"/>
      <c r="E3" s="43"/>
      <c r="F3" s="43"/>
      <c r="G3" s="43"/>
      <c r="H3" s="43" t="s">
        <v>34</v>
      </c>
      <c r="I3" s="43"/>
      <c r="J3" s="43"/>
      <c r="K3" s="43"/>
      <c r="L3" s="43"/>
      <c r="M3" s="43"/>
      <c r="N3" s="1"/>
    </row>
    <row r="4" spans="1:15" s="2" customFormat="1" ht="21" x14ac:dyDescent="0.45">
      <c r="A4" s="43" t="s">
        <v>5</v>
      </c>
      <c r="B4" s="43"/>
      <c r="C4" s="43"/>
      <c r="D4" s="43"/>
      <c r="E4" s="43"/>
      <c r="F4" s="43"/>
      <c r="G4" s="43"/>
      <c r="H4" s="43" t="s">
        <v>6</v>
      </c>
      <c r="I4" s="43"/>
      <c r="J4" s="43"/>
      <c r="K4" s="43"/>
      <c r="L4" s="43"/>
      <c r="M4" s="43"/>
      <c r="N4" s="1"/>
    </row>
    <row r="5" spans="1:15" s="2" customFormat="1" ht="22.5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7" spans="1:15" ht="24.75" thickBot="1" x14ac:dyDescent="0.5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</row>
    <row r="8" spans="1:15" ht="26.25" x14ac:dyDescent="0.45">
      <c r="A8" s="45" t="s">
        <v>8</v>
      </c>
      <c r="B8" s="45" t="s">
        <v>9</v>
      </c>
      <c r="C8" s="45" t="s">
        <v>10</v>
      </c>
      <c r="D8" s="47" t="s">
        <v>11</v>
      </c>
      <c r="E8" s="49" t="s">
        <v>35</v>
      </c>
      <c r="F8" s="50"/>
      <c r="G8" s="50"/>
      <c r="H8" s="51"/>
      <c r="I8" s="49" t="s">
        <v>36</v>
      </c>
      <c r="J8" s="50"/>
      <c r="K8" s="50"/>
      <c r="L8" s="51"/>
    </row>
    <row r="9" spans="1:15" ht="67.5" x14ac:dyDescent="0.45">
      <c r="A9" s="46"/>
      <c r="B9" s="46"/>
      <c r="C9" s="46"/>
      <c r="D9" s="48"/>
      <c r="E9" s="5" t="s">
        <v>12</v>
      </c>
      <c r="F9" s="6" t="s">
        <v>13</v>
      </c>
      <c r="G9" s="6" t="s">
        <v>14</v>
      </c>
      <c r="H9" s="7" t="s">
        <v>15</v>
      </c>
      <c r="I9" s="5" t="s">
        <v>12</v>
      </c>
      <c r="J9" s="6" t="s">
        <v>13</v>
      </c>
      <c r="K9" s="6" t="s">
        <v>14</v>
      </c>
      <c r="L9" s="7" t="s">
        <v>15</v>
      </c>
    </row>
    <row r="10" spans="1:15" ht="45" x14ac:dyDescent="0.45">
      <c r="A10" s="8" t="s">
        <v>16</v>
      </c>
      <c r="B10" s="9" t="s">
        <v>17</v>
      </c>
      <c r="C10" s="9" t="s">
        <v>18</v>
      </c>
      <c r="D10" s="10">
        <v>3</v>
      </c>
      <c r="E10" s="11">
        <f>(((72180000*F10)/1000000)*L18)/100</f>
        <v>8647.9459499999994</v>
      </c>
      <c r="F10" s="12">
        <f>23.45+99.85+29.65</f>
        <v>152.94999999999999</v>
      </c>
      <c r="G10" s="13">
        <f>(15875750000+10552500000)/F10</f>
        <v>172790127.49264467</v>
      </c>
      <c r="H10" s="14">
        <f>(((10552500000+15875750000)/1000000)*L18)/100</f>
        <v>20702.129166666666</v>
      </c>
      <c r="I10" s="15">
        <f>1984+E10</f>
        <v>10631.945949999999</v>
      </c>
      <c r="J10" s="16">
        <f>57.2+F10</f>
        <v>210.14999999999998</v>
      </c>
      <c r="K10" s="16">
        <f>L10/J10*1000000</f>
        <v>139696070.26726943</v>
      </c>
      <c r="L10" s="17">
        <f>8655+H10</f>
        <v>29357.129166666666</v>
      </c>
    </row>
    <row r="11" spans="1:15" ht="41.25" customHeight="1" x14ac:dyDescent="0.45">
      <c r="A11" s="8" t="s">
        <v>19</v>
      </c>
      <c r="B11" s="9" t="s">
        <v>17</v>
      </c>
      <c r="C11" s="9" t="s">
        <v>20</v>
      </c>
      <c r="D11" s="10">
        <v>0</v>
      </c>
      <c r="E11" s="11">
        <f>(((10000000*F11)/1000000)*L19)/100</f>
        <v>0</v>
      </c>
      <c r="F11" s="12">
        <v>0</v>
      </c>
      <c r="G11" s="16">
        <v>0</v>
      </c>
      <c r="H11" s="14">
        <v>0</v>
      </c>
      <c r="I11" s="15">
        <v>837</v>
      </c>
      <c r="J11" s="13">
        <v>90.5</v>
      </c>
      <c r="K11" s="16">
        <f>L11/J11*1000000</f>
        <v>18906077.348066296</v>
      </c>
      <c r="L11" s="17">
        <v>1711</v>
      </c>
    </row>
    <row r="12" spans="1:15" ht="24.75" thickBot="1" x14ac:dyDescent="0.5">
      <c r="A12" s="8" t="s">
        <v>38</v>
      </c>
      <c r="B12" s="9" t="s">
        <v>17</v>
      </c>
      <c r="C12" s="9" t="s">
        <v>39</v>
      </c>
      <c r="D12" s="10">
        <v>0</v>
      </c>
      <c r="E12" s="11">
        <v>0</v>
      </c>
      <c r="F12" s="12">
        <v>0</v>
      </c>
      <c r="G12" s="16">
        <v>0</v>
      </c>
      <c r="H12" s="14">
        <v>0</v>
      </c>
      <c r="I12" s="15">
        <v>19361</v>
      </c>
      <c r="J12" s="13">
        <f>722+209.61</f>
        <v>931.61</v>
      </c>
      <c r="K12" s="16">
        <f>L12/J12*1000000</f>
        <v>39088245.081096165</v>
      </c>
      <c r="L12" s="17">
        <f>28054+8361</f>
        <v>36415</v>
      </c>
    </row>
    <row r="13" spans="1:15" ht="24.75" thickBot="1" x14ac:dyDescent="0.5">
      <c r="A13" s="18" t="s">
        <v>21</v>
      </c>
      <c r="B13" s="19"/>
      <c r="C13" s="20"/>
      <c r="D13" s="20"/>
      <c r="E13" s="21">
        <f t="shared" ref="E13:H13" si="0">SUM(E10:E12)</f>
        <v>8647.9459499999994</v>
      </c>
      <c r="F13" s="22">
        <f t="shared" si="0"/>
        <v>152.94999999999999</v>
      </c>
      <c r="G13" s="21">
        <f t="shared" si="0"/>
        <v>172790127.49264467</v>
      </c>
      <c r="H13" s="21">
        <f t="shared" si="0"/>
        <v>20702.129166666666</v>
      </c>
      <c r="I13" s="21">
        <f>SUM(I10:I12)</f>
        <v>30829.945950000001</v>
      </c>
      <c r="J13" s="22">
        <f>SUM(J10:J12)</f>
        <v>1232.26</v>
      </c>
      <c r="K13" s="21">
        <f>L13/J13*1000000</f>
        <v>54763709.904295094</v>
      </c>
      <c r="L13" s="21">
        <f>SUM(L10:L12)</f>
        <v>67483.129166666666</v>
      </c>
    </row>
    <row r="14" spans="1:15" ht="18.75" thickTop="1" x14ac:dyDescent="0.45"/>
    <row r="15" spans="1:15" ht="21.75" thickBot="1" x14ac:dyDescent="0.5">
      <c r="A15" s="52" t="s">
        <v>22</v>
      </c>
      <c r="B15" s="52"/>
      <c r="C15" s="52"/>
      <c r="D15" s="52"/>
      <c r="E15" s="52"/>
      <c r="F15" s="52"/>
      <c r="G15" s="52"/>
      <c r="H15" s="52"/>
      <c r="I15" s="52"/>
      <c r="J15" s="52"/>
    </row>
    <row r="16" spans="1:15" ht="24" x14ac:dyDescent="0.45">
      <c r="A16" s="53" t="s">
        <v>8</v>
      </c>
      <c r="B16" s="53" t="s">
        <v>9</v>
      </c>
      <c r="C16" s="53" t="s">
        <v>10</v>
      </c>
      <c r="D16" s="53" t="s">
        <v>11</v>
      </c>
      <c r="E16" s="55" t="s">
        <v>23</v>
      </c>
      <c r="F16" s="57" t="s">
        <v>24</v>
      </c>
      <c r="G16" s="58"/>
      <c r="H16" s="58"/>
      <c r="I16" s="58"/>
      <c r="J16" s="59" t="s">
        <v>25</v>
      </c>
      <c r="K16" s="60"/>
      <c r="L16" s="58" t="s">
        <v>26</v>
      </c>
      <c r="M16" s="58"/>
      <c r="N16" s="58"/>
      <c r="O16" s="62"/>
    </row>
    <row r="17" spans="1:15" ht="112.5" x14ac:dyDescent="0.45">
      <c r="A17" s="54"/>
      <c r="B17" s="54"/>
      <c r="C17" s="54"/>
      <c r="D17" s="54"/>
      <c r="E17" s="56"/>
      <c r="F17" s="5" t="s">
        <v>27</v>
      </c>
      <c r="G17" s="6" t="s">
        <v>28</v>
      </c>
      <c r="H17" s="6" t="s">
        <v>29</v>
      </c>
      <c r="I17" s="23" t="s">
        <v>30</v>
      </c>
      <c r="J17" s="24" t="s">
        <v>31</v>
      </c>
      <c r="K17" s="7" t="s">
        <v>28</v>
      </c>
      <c r="L17" s="25" t="s">
        <v>27</v>
      </c>
      <c r="M17" s="6" t="s">
        <v>28</v>
      </c>
      <c r="N17" s="6" t="s">
        <v>29</v>
      </c>
      <c r="O17" s="7" t="s">
        <v>30</v>
      </c>
    </row>
    <row r="18" spans="1:15" ht="42" x14ac:dyDescent="0.45">
      <c r="A18" s="26" t="s">
        <v>16</v>
      </c>
      <c r="B18" s="27" t="s">
        <v>17</v>
      </c>
      <c r="C18" s="27" t="s">
        <v>18</v>
      </c>
      <c r="D18" s="28">
        <v>444</v>
      </c>
      <c r="E18" s="29">
        <f>26137*79.7%</f>
        <v>20831.189000000002</v>
      </c>
      <c r="F18" s="64">
        <v>77.5</v>
      </c>
      <c r="G18" s="13">
        <f>752284+1984</f>
        <v>754268</v>
      </c>
      <c r="H18" s="65">
        <f>I18-G18</f>
        <v>85783</v>
      </c>
      <c r="I18" s="13">
        <v>840051</v>
      </c>
      <c r="J18" s="30">
        <f>F10</f>
        <v>152.94999999999999</v>
      </c>
      <c r="K18" s="17">
        <f>E10</f>
        <v>8647.9459499999994</v>
      </c>
      <c r="L18" s="31">
        <f>(10/12)+F18</f>
        <v>78.333333333333329</v>
      </c>
      <c r="M18" s="16">
        <f>(G18+K18)</f>
        <v>762915.94594999996</v>
      </c>
      <c r="N18" s="16">
        <f>O18-M18</f>
        <v>77135.054050000035</v>
      </c>
      <c r="O18" s="17">
        <f>I18</f>
        <v>840051</v>
      </c>
    </row>
    <row r="19" spans="1:15" ht="24" x14ac:dyDescent="0.45">
      <c r="A19" s="26" t="s">
        <v>32</v>
      </c>
      <c r="B19" s="27" t="s">
        <v>17</v>
      </c>
      <c r="C19" s="27" t="s">
        <v>20</v>
      </c>
      <c r="D19" s="28">
        <v>656</v>
      </c>
      <c r="E19" s="29">
        <f>61000*92%</f>
        <v>56120</v>
      </c>
      <c r="F19" s="64">
        <v>92.5</v>
      </c>
      <c r="G19" s="13">
        <f>485041+51763</f>
        <v>536804</v>
      </c>
      <c r="H19" s="65">
        <f>I19-G19</f>
        <v>24396</v>
      </c>
      <c r="I19" s="13">
        <f>561200</f>
        <v>561200</v>
      </c>
      <c r="J19" s="12">
        <f>F11</f>
        <v>0</v>
      </c>
      <c r="K19" s="17">
        <f>E11</f>
        <v>0</v>
      </c>
      <c r="L19" s="31">
        <f>(10/12)+F19</f>
        <v>93.333333333333329</v>
      </c>
      <c r="M19" s="16">
        <f>(G19+K19)</f>
        <v>536804</v>
      </c>
      <c r="N19" s="16">
        <f>O19-M19</f>
        <v>24396</v>
      </c>
      <c r="O19" s="17">
        <f>I19</f>
        <v>561200</v>
      </c>
    </row>
    <row r="20" spans="1:15" ht="24.75" thickBot="1" x14ac:dyDescent="0.5">
      <c r="A20" s="26" t="s">
        <v>38</v>
      </c>
      <c r="B20" s="27" t="s">
        <v>17</v>
      </c>
      <c r="C20" s="27" t="s">
        <v>39</v>
      </c>
      <c r="D20" s="28">
        <v>39</v>
      </c>
      <c r="E20" s="29">
        <v>2576</v>
      </c>
      <c r="F20" s="11">
        <v>100</v>
      </c>
      <c r="G20" s="13">
        <f>19361</f>
        <v>19361</v>
      </c>
      <c r="H20" s="65">
        <v>0</v>
      </c>
      <c r="I20" s="13">
        <v>19361</v>
      </c>
      <c r="J20" s="12"/>
      <c r="K20" s="17"/>
      <c r="L20" s="31">
        <f>F20</f>
        <v>100</v>
      </c>
      <c r="M20" s="16">
        <f>(G20+K20)</f>
        <v>19361</v>
      </c>
      <c r="N20" s="16">
        <f>O20-M20</f>
        <v>0</v>
      </c>
      <c r="O20" s="17">
        <f>I20</f>
        <v>19361</v>
      </c>
    </row>
    <row r="21" spans="1:15" ht="24.75" thickBot="1" x14ac:dyDescent="0.5">
      <c r="A21" s="63" t="s">
        <v>21</v>
      </c>
      <c r="B21" s="63"/>
      <c r="C21" s="63"/>
      <c r="D21" s="19"/>
      <c r="E21" s="20"/>
      <c r="F21" s="20"/>
      <c r="G21" s="21">
        <f t="shared" ref="G21:O21" si="1">SUM(G18:G20)</f>
        <v>1310433</v>
      </c>
      <c r="H21" s="21">
        <f t="shared" si="1"/>
        <v>110179</v>
      </c>
      <c r="I21" s="21">
        <f t="shared" si="1"/>
        <v>1420612</v>
      </c>
      <c r="J21" s="22">
        <f t="shared" si="1"/>
        <v>152.94999999999999</v>
      </c>
      <c r="K21" s="21">
        <f t="shared" si="1"/>
        <v>8647.9459499999994</v>
      </c>
      <c r="L21" s="21">
        <f t="shared" si="1"/>
        <v>271.66666666666663</v>
      </c>
      <c r="M21" s="21">
        <f t="shared" si="1"/>
        <v>1319080.9459500001</v>
      </c>
      <c r="N21" s="21">
        <f t="shared" si="1"/>
        <v>101531.05405000004</v>
      </c>
      <c r="O21" s="21">
        <f t="shared" si="1"/>
        <v>1420612</v>
      </c>
    </row>
    <row r="22" spans="1:15" s="32" customFormat="1" ht="21.75" thickTop="1" x14ac:dyDescent="0.25"/>
    <row r="23" spans="1:15" s="2" customFormat="1" ht="24.75" thickBot="1" x14ac:dyDescent="0.55000000000000004">
      <c r="A23" s="61" t="s">
        <v>37</v>
      </c>
      <c r="B23" s="61"/>
      <c r="C23" s="61"/>
      <c r="D23" s="61"/>
      <c r="E23" s="61"/>
      <c r="F23" s="61"/>
      <c r="G23" s="33"/>
      <c r="H23" s="33"/>
      <c r="I23" s="34"/>
      <c r="J23" s="33"/>
      <c r="K23" s="33"/>
      <c r="L23" s="33"/>
      <c r="M23" s="33"/>
      <c r="N23" s="33"/>
      <c r="O23" s="35"/>
    </row>
    <row r="24" spans="1:15" s="40" customFormat="1" ht="21" x14ac:dyDescent="0.4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15" s="2" customFormat="1" ht="6" customHeight="1" x14ac:dyDescent="0.4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s="2" customFormat="1" ht="24.75" thickBot="1" x14ac:dyDescent="0.55000000000000004">
      <c r="A26" s="61" t="s">
        <v>33</v>
      </c>
      <c r="B26" s="61"/>
      <c r="C26" s="61"/>
      <c r="D26" s="61"/>
      <c r="E26" s="61"/>
      <c r="F26" s="61"/>
      <c r="G26" s="37"/>
      <c r="H26" s="38"/>
      <c r="I26" s="38"/>
      <c r="J26" s="38"/>
      <c r="K26" s="38"/>
      <c r="L26" s="38"/>
      <c r="M26" s="38"/>
      <c r="N26" s="38"/>
      <c r="O26" s="39"/>
    </row>
    <row r="27" spans="1:15" s="40" customFormat="1" ht="21" x14ac:dyDescent="0.45">
      <c r="A27" s="42" t="s">
        <v>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  <row r="29" spans="1:15" x14ac:dyDescent="0.45">
      <c r="G29" s="41"/>
    </row>
    <row r="30" spans="1:15" s="40" customFormat="1" ht="21" x14ac:dyDescent="0.4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</sheetData>
  <mergeCells count="30">
    <mergeCell ref="A26:F26"/>
    <mergeCell ref="L16:O16"/>
    <mergeCell ref="A21:C21"/>
    <mergeCell ref="A23:F23"/>
    <mergeCell ref="A24:O24"/>
    <mergeCell ref="I8:L8"/>
    <mergeCell ref="A15:J15"/>
    <mergeCell ref="A16:A17"/>
    <mergeCell ref="B16:B17"/>
    <mergeCell ref="C16:C17"/>
    <mergeCell ref="D16:D17"/>
    <mergeCell ref="E16:E17"/>
    <mergeCell ref="F16:I16"/>
    <mergeCell ref="J16:K16"/>
    <mergeCell ref="A27:O27"/>
    <mergeCell ref="A30:O30"/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</mergeCells>
  <pageMargins left="0.7" right="0.7" top="0.75" bottom="0.75" header="0.3" footer="0.3"/>
  <pageSetup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نهایی</vt:lpstr>
      <vt:lpstr>'10 نهایی'!Print_Area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shahidpour</dc:creator>
  <cp:lastModifiedBy>shahidpour</cp:lastModifiedBy>
  <cp:lastPrinted>2017-01-22T06:39:04Z</cp:lastPrinted>
  <dcterms:created xsi:type="dcterms:W3CDTF">2016-11-27T06:41:43Z</dcterms:created>
  <dcterms:modified xsi:type="dcterms:W3CDTF">2017-01-22T06:46:24Z</dcterms:modified>
</cp:coreProperties>
</file>