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idpour\Desktop\"/>
    </mc:Choice>
  </mc:AlternateContent>
  <bookViews>
    <workbookView xWindow="0" yWindow="0" windowWidth="20490" windowHeight="7155"/>
  </bookViews>
  <sheets>
    <sheet name="10 نهایی" sheetId="1" r:id="rId1"/>
  </sheets>
  <definedNames>
    <definedName name="_xlnm.Print_Area" localSheetId="0">'10 نهایی'!$A$1:$O$26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N18" i="1" l="1"/>
  <c r="M18" i="1"/>
  <c r="L18" i="1"/>
  <c r="L12" i="1"/>
  <c r="L13" i="1" s="1"/>
  <c r="I10" i="1"/>
  <c r="M20" i="1" l="1"/>
  <c r="M19" i="1"/>
  <c r="L19" i="1"/>
  <c r="I19" i="1"/>
  <c r="I13" i="1"/>
  <c r="J13" i="1"/>
  <c r="J10" i="1"/>
  <c r="H10" i="1"/>
  <c r="E10" i="1" l="1"/>
  <c r="H13" i="1" l="1"/>
  <c r="F13" i="1"/>
  <c r="E13" i="1"/>
  <c r="O21" i="1"/>
  <c r="L21" i="1"/>
  <c r="J21" i="1"/>
  <c r="I21" i="1"/>
  <c r="H21" i="1"/>
  <c r="G21" i="1"/>
  <c r="N20" i="1"/>
  <c r="O20" i="1"/>
  <c r="L20" i="1"/>
  <c r="F10" i="1"/>
  <c r="G20" i="1" l="1"/>
  <c r="H19" i="1"/>
  <c r="G19" i="1"/>
  <c r="G18" i="1"/>
  <c r="J18" i="1" l="1"/>
  <c r="J19" i="1"/>
  <c r="K18" i="1" l="1"/>
  <c r="K21" i="1" s="1"/>
  <c r="M21" i="1" l="1"/>
  <c r="N21" i="1"/>
  <c r="O19" i="1"/>
  <c r="E19" i="1"/>
  <c r="E18" i="1"/>
  <c r="E11" i="1" l="1"/>
  <c r="K19" i="1" s="1"/>
  <c r="N19" i="1" l="1"/>
  <c r="H18" i="1" l="1"/>
  <c r="O18" i="1"/>
</calcChain>
</file>

<file path=xl/sharedStrings.xml><?xml version="1.0" encoding="utf-8"?>
<sst xmlns="http://schemas.openxmlformats.org/spreadsheetml/2006/main" count="66" uniqueCount="42">
  <si>
    <t>شرکت:عمران و توسعه فارس (سهامی عام)</t>
  </si>
  <si>
    <t>سرمایه ثبت شده: 598،437</t>
  </si>
  <si>
    <t>نماد: ثفارس</t>
  </si>
  <si>
    <t>سرمایه ثبت نشده: 401،563</t>
  </si>
  <si>
    <t>کد صنعت: 701007</t>
  </si>
  <si>
    <t>وضعیت ناشر: پذیرفته در بورس تهران</t>
  </si>
  <si>
    <t>سال مالی منتهی به 1396/06/31</t>
  </si>
  <si>
    <t>پروژه های واگذار شده :</t>
  </si>
  <si>
    <t>نام پروژه</t>
  </si>
  <si>
    <t>محل پروژه</t>
  </si>
  <si>
    <t>کاربری</t>
  </si>
  <si>
    <t>واحد</t>
  </si>
  <si>
    <t>بهای تمام شده (میلیون ریال)</t>
  </si>
  <si>
    <t>متراژ فروش</t>
  </si>
  <si>
    <t>نرخ فروش (ریال)</t>
  </si>
  <si>
    <t>مبلغ فروش (میلیون ریال)</t>
  </si>
  <si>
    <t>نیکان</t>
  </si>
  <si>
    <t>شیراز</t>
  </si>
  <si>
    <t>تجاری-اداری-فرهنگی -اقامتی</t>
  </si>
  <si>
    <t>صدرا</t>
  </si>
  <si>
    <t>مسکونی</t>
  </si>
  <si>
    <t>جمع</t>
  </si>
  <si>
    <t>آمار وضعیت تکمیل پروژه ها :</t>
  </si>
  <si>
    <t>متراژ پروژه سهم شرکت عمران و توسعه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</si>
  <si>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</si>
  <si>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</si>
  <si>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</si>
  <si>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</si>
  <si>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</si>
  <si>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</si>
  <si>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</si>
  <si>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</si>
  <si>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صدرا فاز 2</t>
  </si>
  <si>
    <t>کادر توضیحی مربوط اطلاعات تجمعی از ابتدای سال تا پایان مورخ 30آذر ماه 1395</t>
  </si>
  <si>
    <t>گزارش فعالیت ماهانه دوره منتهی 1395/10/30</t>
  </si>
  <si>
    <t>دی ماه  1395</t>
  </si>
  <si>
    <t>از ابتدای سال مالی تا پایان دی ماه 1395</t>
  </si>
  <si>
    <t>کادر توضیحی مربوط به اطلاعات دوره 1 ماهه منتهی به دی ماه سال 1395</t>
  </si>
  <si>
    <t xml:space="preserve">وصال </t>
  </si>
  <si>
    <t>مسکونی تجاری</t>
  </si>
  <si>
    <t>مبالغ در جدول فوق با توجه به بودجه سه ماهه اول  سال مالی 1396 و اصلاحات آن ارائه گردیده است  .</t>
  </si>
  <si>
    <t>محاسبات فروش و بهای تمام شده فروش براساس تعداد واحدهای فروخته شده در چهار ماه اول سال مالی منتهی به 31 شهریور ماه 1396 می باشد.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</si>
</sst>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3" x14ac:knownFonts="1">
    <font>
      <sz val="11"/>
      <color theme="1"/>
      <name val="Calibri"/>
      <family val="2"/>
      <scheme val="minor"/>
    </font>
    <font>
      <b/>
      <sz val="12"/>
      <name val="B Nazanin"/>
      <charset val="178"/>
    </font>
    <font>
      <sz val="12"/>
      <color theme="1"/>
      <name val="B Nazanin"/>
      <charset val="178"/>
    </font>
    <font>
      <sz val="11"/>
      <color theme="1"/>
      <name val="B Nazanin"/>
      <charset val="178"/>
    </font>
    <font>
      <sz val="14"/>
      <name val="B Nazanin"/>
      <charset val="178"/>
    </font>
    <font>
      <b/>
      <sz val="14"/>
      <name val="B Nazanin"/>
      <charset val="178"/>
    </font>
    <font>
      <sz val="11"/>
      <name val="B Nazanin"/>
      <charset val="178"/>
    </font>
    <font>
      <b/>
      <sz val="16"/>
      <name val="B Nazanin"/>
      <charset val="178"/>
    </font>
    <font>
      <b/>
      <i/>
      <sz val="14"/>
      <color theme="1"/>
      <name val="B Nazanin"/>
      <charset val="178"/>
    </font>
    <font>
      <b/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i/>
      <sz val="12"/>
      <color theme="1"/>
      <name val="B Nazanin"/>
      <charset val="178"/>
    </font>
    <font>
      <b/>
      <sz val="14"/>
      <color rgb="FFFF000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3" fontId="5" fillId="0" borderId="9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5" fillId="4" borderId="13" xfId="0" applyNumberFormat="1" applyFont="1" applyFill="1" applyBorder="1" applyAlignment="1">
      <alignment horizontal="center" vertical="center" wrapText="1"/>
    </xf>
    <xf numFmtId="4" fontId="5" fillId="4" borderId="13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 wrapText="1"/>
    </xf>
    <xf numFmtId="4" fontId="5" fillId="3" borderId="9" xfId="0" applyNumberFormat="1" applyFont="1" applyFill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0" fontId="9" fillId="0" borderId="0" xfId="0" applyFont="1" applyBorder="1" applyAlignment="1">
      <alignment horizontal="right" vertical="center" readingOrder="2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3" fillId="0" borderId="0" xfId="0" applyFont="1" applyFill="1"/>
    <xf numFmtId="3" fontId="6" fillId="0" borderId="0" xfId="0" applyNumberFormat="1" applyFont="1"/>
    <xf numFmtId="2" fontId="5" fillId="0" borderId="9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3" fontId="12" fillId="0" borderId="9" xfId="0" applyNumberFormat="1" applyFont="1" applyFill="1" applyBorder="1" applyAlignment="1">
      <alignment horizontal="center" vertical="center" wrapText="1"/>
    </xf>
    <xf numFmtId="4" fontId="12" fillId="0" borderId="1" xfId="0" applyNumberFormat="1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3" fontId="12" fillId="0" borderId="10" xfId="0" applyNumberFormat="1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readingOrder="2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rightToLeft="1" tabSelected="1" topLeftCell="A19" zoomScaleNormal="100" workbookViewId="0">
      <selection activeCell="A28" sqref="A28:O28"/>
    </sheetView>
  </sheetViews>
  <sheetFormatPr defaultColWidth="8.85546875" defaultRowHeight="18" x14ac:dyDescent="0.45"/>
  <cols>
    <col min="1" max="1" width="16.140625" style="4" customWidth="1"/>
    <col min="2" max="2" width="8.85546875" style="4"/>
    <col min="3" max="3" width="16" style="4" customWidth="1"/>
    <col min="4" max="4" width="13" style="4" customWidth="1"/>
    <col min="5" max="5" width="16.28515625" style="4" customWidth="1"/>
    <col min="6" max="6" width="12.42578125" style="4" bestFit="1" customWidth="1"/>
    <col min="7" max="7" width="15" style="4" customWidth="1"/>
    <col min="8" max="8" width="12.140625" style="4" customWidth="1"/>
    <col min="9" max="9" width="12.42578125" style="4" customWidth="1"/>
    <col min="10" max="10" width="14.7109375" style="4" customWidth="1"/>
    <col min="11" max="11" width="17.140625" style="4" bestFit="1" customWidth="1"/>
    <col min="12" max="12" width="13" style="4" bestFit="1" customWidth="1"/>
    <col min="13" max="13" width="20.28515625" style="4" bestFit="1" customWidth="1"/>
    <col min="14" max="14" width="12.42578125" style="4" customWidth="1"/>
    <col min="15" max="15" width="13.5703125" style="4" customWidth="1"/>
    <col min="16" max="16384" width="8.85546875" style="4"/>
  </cols>
  <sheetData>
    <row r="1" spans="1:15" s="2" customFormat="1" ht="21" x14ac:dyDescent="0.45">
      <c r="A1" s="64" t="s">
        <v>0</v>
      </c>
      <c r="B1" s="64"/>
      <c r="C1" s="64"/>
      <c r="D1" s="64"/>
      <c r="E1" s="64"/>
      <c r="F1" s="64"/>
      <c r="G1" s="64"/>
      <c r="H1" s="64" t="s">
        <v>1</v>
      </c>
      <c r="I1" s="64"/>
      <c r="J1" s="64"/>
      <c r="K1" s="64"/>
      <c r="L1" s="64"/>
      <c r="M1" s="64"/>
      <c r="N1" s="1"/>
    </row>
    <row r="2" spans="1:15" s="2" customFormat="1" ht="21" x14ac:dyDescent="0.45">
      <c r="A2" s="64" t="s">
        <v>2</v>
      </c>
      <c r="B2" s="64"/>
      <c r="C2" s="64"/>
      <c r="D2" s="64"/>
      <c r="E2" s="64"/>
      <c r="F2" s="64"/>
      <c r="G2" s="64"/>
      <c r="H2" s="64" t="s">
        <v>3</v>
      </c>
      <c r="I2" s="64"/>
      <c r="J2" s="64"/>
      <c r="K2" s="64"/>
      <c r="L2" s="64"/>
      <c r="M2" s="64"/>
      <c r="N2" s="1"/>
    </row>
    <row r="3" spans="1:15" s="2" customFormat="1" ht="21" x14ac:dyDescent="0.45">
      <c r="A3" s="64" t="s">
        <v>4</v>
      </c>
      <c r="B3" s="64"/>
      <c r="C3" s="64"/>
      <c r="D3" s="64"/>
      <c r="E3" s="64"/>
      <c r="F3" s="64"/>
      <c r="G3" s="64"/>
      <c r="H3" s="64" t="s">
        <v>34</v>
      </c>
      <c r="I3" s="64"/>
      <c r="J3" s="64"/>
      <c r="K3" s="64"/>
      <c r="L3" s="64"/>
      <c r="M3" s="64"/>
      <c r="N3" s="1"/>
    </row>
    <row r="4" spans="1:15" s="2" customFormat="1" ht="21" x14ac:dyDescent="0.45">
      <c r="A4" s="64" t="s">
        <v>5</v>
      </c>
      <c r="B4" s="64"/>
      <c r="C4" s="64"/>
      <c r="D4" s="64"/>
      <c r="E4" s="64"/>
      <c r="F4" s="64"/>
      <c r="G4" s="64"/>
      <c r="H4" s="64" t="s">
        <v>6</v>
      </c>
      <c r="I4" s="64"/>
      <c r="J4" s="64"/>
      <c r="K4" s="64"/>
      <c r="L4" s="64"/>
      <c r="M4" s="64"/>
      <c r="N4" s="1"/>
    </row>
    <row r="5" spans="1:15" s="2" customFormat="1" ht="22.5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</row>
    <row r="7" spans="1:15" ht="24.75" thickBot="1" x14ac:dyDescent="0.5">
      <c r="A7" s="65" t="s">
        <v>7</v>
      </c>
      <c r="B7" s="65"/>
      <c r="C7" s="65"/>
      <c r="D7" s="65"/>
      <c r="E7" s="65"/>
      <c r="F7" s="65"/>
      <c r="G7" s="65"/>
      <c r="H7" s="65"/>
      <c r="I7" s="65"/>
      <c r="J7" s="65"/>
    </row>
    <row r="8" spans="1:15" ht="26.25" x14ac:dyDescent="0.45">
      <c r="A8" s="66" t="s">
        <v>8</v>
      </c>
      <c r="B8" s="66" t="s">
        <v>9</v>
      </c>
      <c r="C8" s="66" t="s">
        <v>10</v>
      </c>
      <c r="D8" s="68" t="s">
        <v>11</v>
      </c>
      <c r="E8" s="53" t="s">
        <v>35</v>
      </c>
      <c r="F8" s="54"/>
      <c r="G8" s="54"/>
      <c r="H8" s="55"/>
      <c r="I8" s="53" t="s">
        <v>36</v>
      </c>
      <c r="J8" s="54"/>
      <c r="K8" s="54"/>
      <c r="L8" s="55"/>
    </row>
    <row r="9" spans="1:15" ht="67.5" x14ac:dyDescent="0.45">
      <c r="A9" s="67"/>
      <c r="B9" s="67"/>
      <c r="C9" s="67"/>
      <c r="D9" s="69"/>
      <c r="E9" s="5" t="s">
        <v>12</v>
      </c>
      <c r="F9" s="6" t="s">
        <v>13</v>
      </c>
      <c r="G9" s="6" t="s">
        <v>14</v>
      </c>
      <c r="H9" s="7" t="s">
        <v>15</v>
      </c>
      <c r="I9" s="5" t="s">
        <v>12</v>
      </c>
      <c r="J9" s="6" t="s">
        <v>13</v>
      </c>
      <c r="K9" s="6" t="s">
        <v>14</v>
      </c>
      <c r="L9" s="7" t="s">
        <v>15</v>
      </c>
    </row>
    <row r="10" spans="1:15" s="43" customFormat="1" ht="45" x14ac:dyDescent="0.45">
      <c r="A10" s="40" t="s">
        <v>16</v>
      </c>
      <c r="B10" s="41" t="s">
        <v>17</v>
      </c>
      <c r="C10" s="41" t="s">
        <v>18</v>
      </c>
      <c r="D10" s="42">
        <v>6</v>
      </c>
      <c r="E10" s="44">
        <f>(((72180000*F10)/1000000)*L18)/100</f>
        <v>8647.9459499999994</v>
      </c>
      <c r="F10" s="45">
        <f>23.45+99.85+29.65</f>
        <v>152.94999999999999</v>
      </c>
      <c r="G10" s="46">
        <v>173000000</v>
      </c>
      <c r="H10" s="47">
        <f>(((10552500000+15875750000)/1000000)*L18)/100</f>
        <v>20702.129166666666</v>
      </c>
      <c r="I10" s="8">
        <f>11572+E10</f>
        <v>20219.945950000001</v>
      </c>
      <c r="J10" s="10">
        <f>57.2+F10</f>
        <v>210.14999999999998</v>
      </c>
      <c r="K10" s="10">
        <v>138299000</v>
      </c>
      <c r="L10" s="11">
        <f>8655+H10</f>
        <v>29357.129166666666</v>
      </c>
      <c r="M10" s="4"/>
    </row>
    <row r="11" spans="1:15" s="43" customFormat="1" ht="41.25" customHeight="1" x14ac:dyDescent="0.45">
      <c r="A11" s="40" t="s">
        <v>19</v>
      </c>
      <c r="B11" s="41" t="s">
        <v>17</v>
      </c>
      <c r="C11" s="41" t="s">
        <v>20</v>
      </c>
      <c r="D11" s="42">
        <v>1</v>
      </c>
      <c r="E11" s="8">
        <f>(((10000000*F11)/1000000)*L19)/100</f>
        <v>0</v>
      </c>
      <c r="F11" s="9">
        <v>0</v>
      </c>
      <c r="G11" s="10">
        <v>0</v>
      </c>
      <c r="H11" s="11">
        <v>0</v>
      </c>
      <c r="I11" s="8">
        <v>845</v>
      </c>
      <c r="J11" s="10">
        <v>90.5</v>
      </c>
      <c r="K11" s="10">
        <v>20441989</v>
      </c>
      <c r="L11" s="11">
        <v>1727</v>
      </c>
      <c r="M11" s="4"/>
    </row>
    <row r="12" spans="1:15" s="43" customFormat="1" ht="24.75" thickBot="1" x14ac:dyDescent="0.5">
      <c r="A12" s="40" t="s">
        <v>38</v>
      </c>
      <c r="B12" s="41" t="s">
        <v>17</v>
      </c>
      <c r="C12" s="41" t="s">
        <v>39</v>
      </c>
      <c r="D12" s="42">
        <v>7</v>
      </c>
      <c r="E12" s="8">
        <v>0</v>
      </c>
      <c r="F12" s="9">
        <v>0</v>
      </c>
      <c r="G12" s="10">
        <v>0</v>
      </c>
      <c r="H12" s="11">
        <v>0</v>
      </c>
      <c r="I12" s="8">
        <v>1438</v>
      </c>
      <c r="J12" s="10">
        <v>209.61</v>
      </c>
      <c r="K12" s="10">
        <v>39888364</v>
      </c>
      <c r="L12" s="11">
        <f>8361</f>
        <v>8361</v>
      </c>
      <c r="M12" s="4"/>
    </row>
    <row r="13" spans="1:15" ht="24.75" thickBot="1" x14ac:dyDescent="0.5">
      <c r="A13" s="14" t="s">
        <v>21</v>
      </c>
      <c r="B13" s="15"/>
      <c r="C13" s="16"/>
      <c r="D13" s="16"/>
      <c r="E13" s="17">
        <f t="shared" ref="E13:H13" si="0">SUM(E10:E12)</f>
        <v>8647.9459499999994</v>
      </c>
      <c r="F13" s="18">
        <f t="shared" si="0"/>
        <v>152.94999999999999</v>
      </c>
      <c r="G13" s="17">
        <v>0</v>
      </c>
      <c r="H13" s="17">
        <f t="shared" si="0"/>
        <v>20702.129166666666</v>
      </c>
      <c r="I13" s="17">
        <f>SUM(I10:I12)</f>
        <v>22502.945950000001</v>
      </c>
      <c r="J13" s="18">
        <f>SUM(J10:J12)</f>
        <v>510.26</v>
      </c>
      <c r="K13" s="17">
        <v>0</v>
      </c>
      <c r="L13" s="17">
        <f>SUM(L10:L12)</f>
        <v>39445.129166666666</v>
      </c>
    </row>
    <row r="14" spans="1:15" ht="18.75" thickTop="1" x14ac:dyDescent="0.45">
      <c r="I14" s="37"/>
      <c r="L14" s="37"/>
    </row>
    <row r="15" spans="1:15" ht="21.75" thickBot="1" x14ac:dyDescent="0.5">
      <c r="A15" s="56" t="s">
        <v>22</v>
      </c>
      <c r="B15" s="56"/>
      <c r="C15" s="56"/>
      <c r="D15" s="56"/>
      <c r="E15" s="56"/>
      <c r="F15" s="56"/>
      <c r="G15" s="56"/>
      <c r="H15" s="56"/>
      <c r="I15" s="56"/>
      <c r="J15" s="56"/>
    </row>
    <row r="16" spans="1:15" ht="24" x14ac:dyDescent="0.45">
      <c r="A16" s="57" t="s">
        <v>8</v>
      </c>
      <c r="B16" s="57" t="s">
        <v>9</v>
      </c>
      <c r="C16" s="57" t="s">
        <v>10</v>
      </c>
      <c r="D16" s="57" t="s">
        <v>11</v>
      </c>
      <c r="E16" s="59" t="s">
        <v>23</v>
      </c>
      <c r="F16" s="61" t="s">
        <v>24</v>
      </c>
      <c r="G16" s="49"/>
      <c r="H16" s="49"/>
      <c r="I16" s="49"/>
      <c r="J16" s="62" t="s">
        <v>25</v>
      </c>
      <c r="K16" s="63"/>
      <c r="L16" s="49" t="s">
        <v>26</v>
      </c>
      <c r="M16" s="49"/>
      <c r="N16" s="49"/>
      <c r="O16" s="50"/>
    </row>
    <row r="17" spans="1:15" ht="112.5" x14ac:dyDescent="0.45">
      <c r="A17" s="58"/>
      <c r="B17" s="58"/>
      <c r="C17" s="58"/>
      <c r="D17" s="58"/>
      <c r="E17" s="60"/>
      <c r="F17" s="5" t="s">
        <v>27</v>
      </c>
      <c r="G17" s="6" t="s">
        <v>28</v>
      </c>
      <c r="H17" s="6" t="s">
        <v>29</v>
      </c>
      <c r="I17" s="19" t="s">
        <v>30</v>
      </c>
      <c r="J17" s="20" t="s">
        <v>31</v>
      </c>
      <c r="K17" s="7" t="s">
        <v>28</v>
      </c>
      <c r="L17" s="21" t="s">
        <v>27</v>
      </c>
      <c r="M17" s="6" t="s">
        <v>28</v>
      </c>
      <c r="N17" s="6" t="s">
        <v>29</v>
      </c>
      <c r="O17" s="7" t="s">
        <v>30</v>
      </c>
    </row>
    <row r="18" spans="1:15" ht="42" x14ac:dyDescent="0.45">
      <c r="A18" s="22" t="s">
        <v>16</v>
      </c>
      <c r="B18" s="23" t="s">
        <v>17</v>
      </c>
      <c r="C18" s="23" t="s">
        <v>18</v>
      </c>
      <c r="D18" s="24">
        <v>444</v>
      </c>
      <c r="E18" s="25">
        <f>26137*79.7%</f>
        <v>20831.189000000002</v>
      </c>
      <c r="F18" s="38">
        <v>77.5</v>
      </c>
      <c r="G18" s="10">
        <f>752284+1984</f>
        <v>754268</v>
      </c>
      <c r="H18" s="39">
        <f>I18-G18</f>
        <v>85783</v>
      </c>
      <c r="I18" s="10">
        <v>840051</v>
      </c>
      <c r="J18" s="26">
        <f>F10</f>
        <v>152.94999999999999</v>
      </c>
      <c r="K18" s="13">
        <f>E10</f>
        <v>8647.9459499999994</v>
      </c>
      <c r="L18" s="27">
        <f>(10/12)+F18</f>
        <v>78.333333333333329</v>
      </c>
      <c r="M18" s="12">
        <f>(G18+K18)</f>
        <v>762915.94594999996</v>
      </c>
      <c r="N18" s="12">
        <f>O18-M18</f>
        <v>77135.054050000035</v>
      </c>
      <c r="O18" s="13">
        <f>I18</f>
        <v>840051</v>
      </c>
    </row>
    <row r="19" spans="1:15" ht="24" x14ac:dyDescent="0.45">
      <c r="A19" s="22" t="s">
        <v>32</v>
      </c>
      <c r="B19" s="23" t="s">
        <v>17</v>
      </c>
      <c r="C19" s="23" t="s">
        <v>20</v>
      </c>
      <c r="D19" s="24">
        <v>656</v>
      </c>
      <c r="E19" s="25">
        <f>61000*92%</f>
        <v>56120</v>
      </c>
      <c r="F19" s="38">
        <v>92.5</v>
      </c>
      <c r="G19" s="10">
        <f>485041+51763</f>
        <v>536804</v>
      </c>
      <c r="H19" s="39">
        <f>I19-G19</f>
        <v>24396</v>
      </c>
      <c r="I19" s="10">
        <f>561200</f>
        <v>561200</v>
      </c>
      <c r="J19" s="9">
        <f>F11</f>
        <v>0</v>
      </c>
      <c r="K19" s="13">
        <f>E11</f>
        <v>0</v>
      </c>
      <c r="L19" s="27">
        <f>(10/12)+F19</f>
        <v>93.333333333333329</v>
      </c>
      <c r="M19" s="12">
        <f>(G19+K19)</f>
        <v>536804</v>
      </c>
      <c r="N19" s="12">
        <f>O19-M19</f>
        <v>24396</v>
      </c>
      <c r="O19" s="13">
        <f>I19</f>
        <v>561200</v>
      </c>
    </row>
    <row r="20" spans="1:15" ht="24.75" thickBot="1" x14ac:dyDescent="0.5">
      <c r="A20" s="22" t="s">
        <v>38</v>
      </c>
      <c r="B20" s="23" t="s">
        <v>17</v>
      </c>
      <c r="C20" s="23" t="s">
        <v>39</v>
      </c>
      <c r="D20" s="24">
        <v>39</v>
      </c>
      <c r="E20" s="25">
        <v>2576</v>
      </c>
      <c r="F20" s="8">
        <v>100</v>
      </c>
      <c r="G20" s="10">
        <f>19361</f>
        <v>19361</v>
      </c>
      <c r="H20" s="39">
        <v>0</v>
      </c>
      <c r="I20" s="10">
        <v>19361</v>
      </c>
      <c r="J20" s="9">
        <v>0</v>
      </c>
      <c r="K20" s="13">
        <v>0</v>
      </c>
      <c r="L20" s="27">
        <f>F20</f>
        <v>100</v>
      </c>
      <c r="M20" s="12">
        <f>(G20+K20)</f>
        <v>19361</v>
      </c>
      <c r="N20" s="12">
        <f>O20-M20</f>
        <v>0</v>
      </c>
      <c r="O20" s="13">
        <f>I20</f>
        <v>19361</v>
      </c>
    </row>
    <row r="21" spans="1:15" ht="24.75" thickBot="1" x14ac:dyDescent="0.5">
      <c r="A21" s="51" t="s">
        <v>21</v>
      </c>
      <c r="B21" s="51"/>
      <c r="C21" s="51"/>
      <c r="D21" s="15"/>
      <c r="E21" s="16"/>
      <c r="F21" s="16"/>
      <c r="G21" s="17">
        <f t="shared" ref="G21:O21" si="1">SUM(G18:G20)</f>
        <v>1310433</v>
      </c>
      <c r="H21" s="17">
        <f t="shared" si="1"/>
        <v>110179</v>
      </c>
      <c r="I21" s="17">
        <f t="shared" si="1"/>
        <v>1420612</v>
      </c>
      <c r="J21" s="18">
        <f t="shared" si="1"/>
        <v>152.94999999999999</v>
      </c>
      <c r="K21" s="17">
        <f t="shared" si="1"/>
        <v>8647.9459499999994</v>
      </c>
      <c r="L21" s="17">
        <f t="shared" si="1"/>
        <v>271.66666666666663</v>
      </c>
      <c r="M21" s="17">
        <f t="shared" si="1"/>
        <v>1319080.9459500001</v>
      </c>
      <c r="N21" s="17">
        <f t="shared" si="1"/>
        <v>101531.05405000004</v>
      </c>
      <c r="O21" s="17">
        <f t="shared" si="1"/>
        <v>1420612</v>
      </c>
    </row>
    <row r="22" spans="1:15" s="28" customFormat="1" ht="21.75" thickTop="1" x14ac:dyDescent="0.25"/>
    <row r="23" spans="1:15" s="2" customFormat="1" ht="24.75" thickBot="1" x14ac:dyDescent="0.55000000000000004">
      <c r="A23" s="48" t="s">
        <v>37</v>
      </c>
      <c r="B23" s="48"/>
      <c r="C23" s="48"/>
      <c r="D23" s="48"/>
      <c r="E23" s="48"/>
      <c r="F23" s="48"/>
      <c r="G23" s="29"/>
      <c r="H23" s="29"/>
      <c r="I23" s="30"/>
      <c r="J23" s="29"/>
      <c r="K23" s="29"/>
      <c r="L23" s="29"/>
      <c r="M23" s="29"/>
      <c r="N23" s="29"/>
      <c r="O23" s="31"/>
    </row>
    <row r="24" spans="1:15" s="36" customFormat="1" ht="21" x14ac:dyDescent="0.4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s="2" customFormat="1" ht="6" customHeight="1" x14ac:dyDescent="0.4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 s="2" customFormat="1" ht="24.75" thickBot="1" x14ac:dyDescent="0.55000000000000004">
      <c r="A26" s="48" t="s">
        <v>33</v>
      </c>
      <c r="B26" s="48"/>
      <c r="C26" s="48"/>
      <c r="D26" s="48"/>
      <c r="E26" s="48"/>
      <c r="F26" s="48"/>
      <c r="G26" s="33"/>
      <c r="H26" s="34"/>
      <c r="I26" s="34"/>
      <c r="J26" s="34"/>
      <c r="K26" s="34"/>
      <c r="L26" s="34"/>
      <c r="M26" s="34"/>
      <c r="N26" s="34"/>
      <c r="O26" s="35"/>
    </row>
    <row r="27" spans="1:15" s="36" customFormat="1" ht="21" x14ac:dyDescent="0.45">
      <c r="A27" s="52" t="s">
        <v>40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</row>
    <row r="28" spans="1:15" s="36" customFormat="1" ht="21" x14ac:dyDescent="0.45">
      <c r="A28" s="52" t="s">
        <v>41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x14ac:dyDescent="0.45">
      <c r="G29" s="37"/>
    </row>
    <row r="30" spans="1:15" s="36" customFormat="1" ht="21" x14ac:dyDescent="0.4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</sheetData>
  <mergeCells count="31">
    <mergeCell ref="A28:O28"/>
    <mergeCell ref="A27:O27"/>
    <mergeCell ref="A30:O30"/>
    <mergeCell ref="A1:G1"/>
    <mergeCell ref="H1:M1"/>
    <mergeCell ref="A2:G2"/>
    <mergeCell ref="H2:M2"/>
    <mergeCell ref="A3:G3"/>
    <mergeCell ref="H3:M3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A15:J15"/>
    <mergeCell ref="A16:A17"/>
    <mergeCell ref="B16:B17"/>
    <mergeCell ref="C16:C17"/>
    <mergeCell ref="D16:D17"/>
    <mergeCell ref="E16:E17"/>
    <mergeCell ref="F16:I16"/>
    <mergeCell ref="J16:K16"/>
    <mergeCell ref="A26:F26"/>
    <mergeCell ref="L16:O16"/>
    <mergeCell ref="A21:C21"/>
    <mergeCell ref="A23:F23"/>
    <mergeCell ref="A24:O24"/>
  </mergeCells>
  <pageMargins left="0.7" right="0.7" top="0.75" bottom="0.75" header="0.3" footer="0.3"/>
  <pageSetup scale="5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 نهایی</vt:lpstr>
      <vt:lpstr>'10 نهایی'!Print_Area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shahidpour</dc:creator>
  <cp:lastModifiedBy>shahidpour</cp:lastModifiedBy>
  <cp:lastPrinted>2017-01-22T11:02:37Z</cp:lastPrinted>
  <dcterms:created xsi:type="dcterms:W3CDTF">2016-11-27T06:41:43Z</dcterms:created>
  <dcterms:modified xsi:type="dcterms:W3CDTF">2017-01-22T11:03:56Z</dcterms:modified>
</cp:coreProperties>
</file>