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filterPrivacy="1" defaultThemeVersion="124226"/>
  <bookViews>
    <workbookView xWindow="240" yWindow="165" windowWidth="3900" windowHeight="2730" activeTab="4"/>
  </bookViews>
  <sheets>
    <sheet name="پیوست1" sheetId="8" r:id="rId1"/>
    <sheet name="پیوست2" sheetId="4" r:id="rId2"/>
    <sheet name="پیوست3" sheetId="9" r:id="rId3"/>
    <sheet name="پیوست 4" sheetId="12" r:id="rId4"/>
    <sheet name="پیوست 5" sheetId="13" r:id="rId5"/>
  </sheets>
  <externalReferences>
    <externalReference r:id="rId6"/>
  </externalReferences>
  <definedNames>
    <definedName name="_xlnm._FilterDatabase" localSheetId="3" hidden="1">'پیوست 4'!$C$18:$C$40</definedName>
    <definedName name="_xlnm._FilterDatabase" localSheetId="4" hidden="1">'پیوست 5'!$A$3:$V$3</definedName>
    <definedName name="_xlnm._FilterDatabase" localSheetId="0" hidden="1">پیوست1!$A$3:$AB$3</definedName>
    <definedName name="_xlnm._FilterDatabase" localSheetId="1" hidden="1">پیوست2!$A$6:$AJ$155</definedName>
    <definedName name="_xlnm._FilterDatabase" localSheetId="2" hidden="1">پیوست3!$C$18:$Q$41</definedName>
    <definedName name="_xlnm.Print_Area" localSheetId="3">'پیوست 4'!$B$2:$K$152</definedName>
    <definedName name="_xlnm.Print_Area" localSheetId="4">'پیوست 5'!$C$2:$V$12</definedName>
    <definedName name="_xlnm.Print_Area" localSheetId="0">پیوست1!$D$2:$X$152</definedName>
    <definedName name="_xlnm.Print_Area" localSheetId="1">پیوست2!$A$2:$J$155</definedName>
    <definedName name="_xlnm.Print_Area" localSheetId="2">پیوست3!$B$2:$Q$152</definedName>
    <definedName name="_xlnm.Print_Titles" localSheetId="3">'پیوست 4'!$2:$4</definedName>
    <definedName name="_xlnm.Print_Titles" localSheetId="4">'پیوست 5'!$2:$3</definedName>
    <definedName name="_xlnm.Print_Titles" localSheetId="0">پیوست1!$2:$3</definedName>
    <definedName name="_xlnm.Print_Titles" localSheetId="1">پیوست2!$2:$6</definedName>
    <definedName name="_xlnm.Print_Titles" localSheetId="2">پیوست3!$2:$5</definedName>
  </definedNames>
  <calcPr calcId="125725"/>
</workbook>
</file>

<file path=xl/calcChain.xml><?xml version="1.0" encoding="utf-8"?>
<calcChain xmlns="http://schemas.openxmlformats.org/spreadsheetml/2006/main">
  <c r="L147" i="12"/>
  <c r="L143"/>
  <c r="L133"/>
  <c r="L121"/>
  <c r="L114"/>
  <c r="L103"/>
  <c r="L149"/>
  <c r="L146"/>
  <c r="L142"/>
  <c r="L140"/>
  <c r="L145"/>
  <c r="L136"/>
  <c r="L135"/>
  <c r="L137"/>
  <c r="L134"/>
  <c r="L128"/>
  <c r="L130"/>
  <c r="L132"/>
  <c r="L129"/>
  <c r="L127"/>
  <c r="L126"/>
  <c r="L123"/>
  <c r="L120"/>
  <c r="L125"/>
  <c r="L118"/>
  <c r="L119"/>
  <c r="L113"/>
  <c r="L110"/>
  <c r="L112"/>
  <c r="L117"/>
  <c r="L116"/>
  <c r="L122"/>
  <c r="L108"/>
  <c r="L107"/>
  <c r="L106"/>
  <c r="L109"/>
  <c r="L104"/>
  <c r="L102"/>
  <c r="L101"/>
  <c r="L105"/>
  <c r="L95"/>
  <c r="L98"/>
  <c r="L97"/>
  <c r="L99"/>
  <c r="L100"/>
  <c r="L92"/>
  <c r="L90"/>
  <c r="L94"/>
  <c r="L96"/>
  <c r="L91"/>
  <c r="L111"/>
  <c r="L88"/>
  <c r="L87"/>
  <c r="L83"/>
  <c r="L89"/>
  <c r="L86"/>
  <c r="L85"/>
  <c r="L93"/>
  <c r="L82"/>
  <c r="L81"/>
  <c r="L76"/>
  <c r="L79"/>
  <c r="L77"/>
  <c r="L75"/>
  <c r="L67"/>
  <c r="L68"/>
  <c r="L69"/>
  <c r="L70"/>
  <c r="L74"/>
  <c r="L78"/>
  <c r="L72"/>
  <c r="L65"/>
  <c r="L66"/>
  <c r="L64"/>
  <c r="L62"/>
  <c r="L61"/>
  <c r="L60"/>
  <c r="L63"/>
  <c r="L59"/>
  <c r="L148"/>
  <c r="L144"/>
  <c r="L141"/>
  <c r="L139"/>
  <c r="L138"/>
  <c r="L131"/>
  <c r="L124"/>
  <c r="L115"/>
  <c r="L84"/>
  <c r="L80"/>
  <c r="L73"/>
  <c r="L71"/>
  <c r="L51"/>
  <c r="L53"/>
  <c r="L57"/>
  <c r="L56"/>
  <c r="L55"/>
  <c r="L54"/>
  <c r="L52"/>
  <c r="L50"/>
  <c r="L48"/>
  <c r="L49"/>
  <c r="L47"/>
  <c r="L46"/>
  <c r="L45"/>
  <c r="L44"/>
  <c r="L42"/>
  <c r="L41"/>
  <c r="L40"/>
  <c r="L39"/>
  <c r="L38"/>
  <c r="L34"/>
  <c r="L35"/>
  <c r="L36"/>
  <c r="L33"/>
  <c r="L32"/>
  <c r="L37"/>
  <c r="L31"/>
  <c r="L28"/>
  <c r="L26"/>
  <c r="L30"/>
  <c r="L27"/>
  <c r="L24"/>
  <c r="L22"/>
  <c r="L21"/>
  <c r="L25"/>
  <c r="L29"/>
  <c r="L19"/>
  <c r="L18"/>
  <c r="L20"/>
  <c r="L23"/>
  <c r="L14"/>
  <c r="L16"/>
  <c r="L11"/>
  <c r="L10"/>
  <c r="L13"/>
  <c r="L9"/>
  <c r="L15"/>
  <c r="L17"/>
  <c r="L12"/>
  <c r="L7"/>
  <c r="L8"/>
  <c r="L6"/>
  <c r="L5"/>
  <c r="L150" l="1"/>
  <c r="T8" i="4"/>
  <c r="L43" i="12"/>
  <c r="L58"/>
  <c r="T43" i="4" l="1"/>
  <c r="U43"/>
  <c r="Q43"/>
  <c r="R41"/>
  <c r="S41"/>
  <c r="U40"/>
  <c r="Q40"/>
  <c r="R40"/>
  <c r="S38"/>
  <c r="T38"/>
  <c r="U36"/>
  <c r="Q36"/>
  <c r="R36"/>
  <c r="S34"/>
  <c r="T34"/>
  <c r="U32"/>
  <c r="Q32"/>
  <c r="R32"/>
  <c r="S26"/>
  <c r="T26"/>
  <c r="U30"/>
  <c r="Q30"/>
  <c r="R30"/>
  <c r="R23"/>
  <c r="S23"/>
  <c r="T21"/>
  <c r="U21"/>
  <c r="Q21"/>
  <c r="S20"/>
  <c r="T20"/>
  <c r="T17"/>
  <c r="U17"/>
  <c r="Q17"/>
  <c r="S16"/>
  <c r="T16"/>
  <c r="T13"/>
  <c r="U13"/>
  <c r="Q13"/>
  <c r="S28"/>
  <c r="T28"/>
  <c r="U10"/>
  <c r="Q10"/>
  <c r="R10"/>
  <c r="S12"/>
  <c r="T12"/>
  <c r="U44"/>
  <c r="Q44"/>
  <c r="R44"/>
  <c r="S42"/>
  <c r="T42"/>
  <c r="U18"/>
  <c r="Q18"/>
  <c r="R18"/>
  <c r="R39"/>
  <c r="S39"/>
  <c r="T37"/>
  <c r="U37"/>
  <c r="Q37"/>
  <c r="R35"/>
  <c r="S35"/>
  <c r="T33"/>
  <c r="U33"/>
  <c r="Q33"/>
  <c r="R31"/>
  <c r="S31"/>
  <c r="T27"/>
  <c r="U27"/>
  <c r="Q27"/>
  <c r="R25"/>
  <c r="S25"/>
  <c r="U22"/>
  <c r="Q22"/>
  <c r="R22"/>
  <c r="S24"/>
  <c r="T24"/>
  <c r="T19"/>
  <c r="U19"/>
  <c r="Q19"/>
  <c r="R29"/>
  <c r="S29"/>
  <c r="T15"/>
  <c r="U15"/>
  <c r="Q15"/>
  <c r="S14"/>
  <c r="T14"/>
  <c r="T11"/>
  <c r="U11"/>
  <c r="Q11"/>
  <c r="R9"/>
  <c r="S9"/>
  <c r="U8"/>
  <c r="Q8"/>
  <c r="R8"/>
  <c r="R43"/>
  <c r="S43"/>
  <c r="T41"/>
  <c r="U41"/>
  <c r="Q41"/>
  <c r="S40"/>
  <c r="T40"/>
  <c r="U38"/>
  <c r="Q38"/>
  <c r="R38"/>
  <c r="S36"/>
  <c r="T36"/>
  <c r="U34"/>
  <c r="Q34"/>
  <c r="R34"/>
  <c r="S32"/>
  <c r="T32"/>
  <c r="U26"/>
  <c r="Q26"/>
  <c r="R26"/>
  <c r="S30"/>
  <c r="T30"/>
  <c r="T23"/>
  <c r="U23"/>
  <c r="Q23"/>
  <c r="R21"/>
  <c r="S21"/>
  <c r="U20"/>
  <c r="Q20"/>
  <c r="R20"/>
  <c r="R17"/>
  <c r="S17"/>
  <c r="U16"/>
  <c r="Q16"/>
  <c r="R16"/>
  <c r="R13"/>
  <c r="S13"/>
  <c r="U28"/>
  <c r="Q28"/>
  <c r="R28"/>
  <c r="S10"/>
  <c r="T10"/>
  <c r="U12"/>
  <c r="Q12"/>
  <c r="R12"/>
  <c r="S44"/>
  <c r="T44"/>
  <c r="U42"/>
  <c r="Q42"/>
  <c r="R42"/>
  <c r="S18"/>
  <c r="T18"/>
  <c r="T39"/>
  <c r="U39"/>
  <c r="Q39"/>
  <c r="R37"/>
  <c r="S37"/>
  <c r="T35"/>
  <c r="U35"/>
  <c r="Q35"/>
  <c r="R33"/>
  <c r="S33"/>
  <c r="T31"/>
  <c r="U31"/>
  <c r="Q31"/>
  <c r="R27"/>
  <c r="S27"/>
  <c r="T25"/>
  <c r="U25"/>
  <c r="Q25"/>
  <c r="S22"/>
  <c r="T22"/>
  <c r="U24"/>
  <c r="Q24"/>
  <c r="R24"/>
  <c r="R19"/>
  <c r="S19"/>
  <c r="T29"/>
  <c r="U29"/>
  <c r="Q29"/>
  <c r="R15"/>
  <c r="S15"/>
  <c r="U14"/>
  <c r="Q14"/>
  <c r="R14"/>
  <c r="R11"/>
  <c r="S11"/>
  <c r="T9"/>
  <c r="U9"/>
  <c r="Q9"/>
  <c r="S8"/>
  <c r="R67"/>
  <c r="T67"/>
  <c r="Q83"/>
  <c r="R99"/>
  <c r="T99"/>
  <c r="Q64"/>
  <c r="R137"/>
  <c r="T137"/>
  <c r="Q91"/>
  <c r="R72"/>
  <c r="T72"/>
  <c r="Q68"/>
  <c r="Q70"/>
  <c r="R70"/>
  <c r="T62"/>
  <c r="Q65"/>
  <c r="R65"/>
  <c r="T75"/>
  <c r="Q82"/>
  <c r="R82"/>
  <c r="T80"/>
  <c r="Q122"/>
  <c r="R122"/>
  <c r="T87"/>
  <c r="Q93"/>
  <c r="R93"/>
  <c r="T102"/>
  <c r="Q103"/>
  <c r="R103"/>
  <c r="T109"/>
  <c r="Q121"/>
  <c r="R121"/>
  <c r="T89"/>
  <c r="Q97"/>
  <c r="R97"/>
  <c r="T106"/>
  <c r="Q105"/>
  <c r="R105"/>
  <c r="T112"/>
  <c r="Q117"/>
  <c r="R117"/>
  <c r="T113"/>
  <c r="Q114"/>
  <c r="R114"/>
  <c r="T120"/>
  <c r="Q124"/>
  <c r="R124"/>
  <c r="T133"/>
  <c r="Q129"/>
  <c r="R129"/>
  <c r="T136"/>
  <c r="Q134"/>
  <c r="R134"/>
  <c r="T132"/>
  <c r="Q138"/>
  <c r="R138"/>
  <c r="R144"/>
  <c r="T142"/>
  <c r="Q142"/>
  <c r="R146"/>
  <c r="T148"/>
  <c r="Q148"/>
  <c r="R149"/>
  <c r="Q69"/>
  <c r="T69"/>
  <c r="R95"/>
  <c r="T127"/>
  <c r="Q127"/>
  <c r="S85"/>
  <c r="S111"/>
  <c r="S131"/>
  <c r="S71"/>
  <c r="S73"/>
  <c r="S74"/>
  <c r="S78"/>
  <c r="S86"/>
  <c r="S101"/>
  <c r="S119"/>
  <c r="S104"/>
  <c r="S90"/>
  <c r="S108"/>
  <c r="S115"/>
  <c r="S116"/>
  <c r="S128"/>
  <c r="S139"/>
  <c r="S126"/>
  <c r="S118"/>
  <c r="S143"/>
  <c r="S150"/>
  <c r="S77"/>
  <c r="S135"/>
  <c r="U85"/>
  <c r="U111"/>
  <c r="U131"/>
  <c r="U71"/>
  <c r="U73"/>
  <c r="U74"/>
  <c r="U78"/>
  <c r="U86"/>
  <c r="U101"/>
  <c r="U119"/>
  <c r="U104"/>
  <c r="U90"/>
  <c r="U108"/>
  <c r="U115"/>
  <c r="U116"/>
  <c r="U128"/>
  <c r="U139"/>
  <c r="U126"/>
  <c r="U118"/>
  <c r="U143"/>
  <c r="U150"/>
  <c r="U77"/>
  <c r="U135"/>
  <c r="Q67"/>
  <c r="R83"/>
  <c r="T83"/>
  <c r="Q99"/>
  <c r="R64"/>
  <c r="T64"/>
  <c r="Q137"/>
  <c r="R91"/>
  <c r="T91"/>
  <c r="Q72"/>
  <c r="R68"/>
  <c r="T68"/>
  <c r="T70"/>
  <c r="Q62"/>
  <c r="R62"/>
  <c r="T65"/>
  <c r="Q75"/>
  <c r="R75"/>
  <c r="T82"/>
  <c r="Q80"/>
  <c r="R80"/>
  <c r="T122"/>
  <c r="Q87"/>
  <c r="R87"/>
  <c r="T93"/>
  <c r="Q102"/>
  <c r="R102"/>
  <c r="T103"/>
  <c r="Q109"/>
  <c r="R109"/>
  <c r="T121"/>
  <c r="Q89"/>
  <c r="R89"/>
  <c r="T97"/>
  <c r="Q106"/>
  <c r="R106"/>
  <c r="T105"/>
  <c r="Q112"/>
  <c r="R112"/>
  <c r="T117"/>
  <c r="Q113"/>
  <c r="R113"/>
  <c r="T114"/>
  <c r="Q120"/>
  <c r="R120"/>
  <c r="T124"/>
  <c r="Q133"/>
  <c r="R133"/>
  <c r="T129"/>
  <c r="Q136"/>
  <c r="R136"/>
  <c r="T134"/>
  <c r="Q132"/>
  <c r="R132"/>
  <c r="T138"/>
  <c r="T144"/>
  <c r="Q144"/>
  <c r="R142"/>
  <c r="Q146"/>
  <c r="T146"/>
  <c r="R148"/>
  <c r="T149"/>
  <c r="Q149"/>
  <c r="R69"/>
  <c r="Q95"/>
  <c r="T95"/>
  <c r="R127"/>
  <c r="S66"/>
  <c r="S81"/>
  <c r="S145"/>
  <c r="S61"/>
  <c r="S63"/>
  <c r="S79"/>
  <c r="S107"/>
  <c r="S84"/>
  <c r="S88"/>
  <c r="S96"/>
  <c r="S92"/>
  <c r="S94"/>
  <c r="S100"/>
  <c r="S110"/>
  <c r="S98"/>
  <c r="S76"/>
  <c r="S140"/>
  <c r="S123"/>
  <c r="S130"/>
  <c r="S141"/>
  <c r="S147"/>
  <c r="S151"/>
  <c r="S125"/>
  <c r="U66"/>
  <c r="U81"/>
  <c r="U145"/>
  <c r="U61"/>
  <c r="U63"/>
  <c r="U79"/>
  <c r="U107"/>
  <c r="U84"/>
  <c r="U88"/>
  <c r="U96"/>
  <c r="U92"/>
  <c r="U94"/>
  <c r="U100"/>
  <c r="U95"/>
  <c r="U149"/>
  <c r="U146"/>
  <c r="U144"/>
  <c r="U132"/>
  <c r="U136"/>
  <c r="U133"/>
  <c r="U120"/>
  <c r="U113"/>
  <c r="U112"/>
  <c r="U106"/>
  <c r="U89"/>
  <c r="U109"/>
  <c r="U102"/>
  <c r="U87"/>
  <c r="U80"/>
  <c r="U75"/>
  <c r="U62"/>
  <c r="U68"/>
  <c r="U91"/>
  <c r="U64"/>
  <c r="U83"/>
  <c r="S95"/>
  <c r="S149"/>
  <c r="S146"/>
  <c r="S144"/>
  <c r="S132"/>
  <c r="S136"/>
  <c r="S133"/>
  <c r="S120"/>
  <c r="S113"/>
  <c r="S112"/>
  <c r="S106"/>
  <c r="S89"/>
  <c r="S109"/>
  <c r="S102"/>
  <c r="S87"/>
  <c r="S80"/>
  <c r="S75"/>
  <c r="S62"/>
  <c r="S68"/>
  <c r="S91"/>
  <c r="S64"/>
  <c r="S83"/>
  <c r="T135"/>
  <c r="T125"/>
  <c r="R125"/>
  <c r="T77"/>
  <c r="R151"/>
  <c r="Q151"/>
  <c r="T150"/>
  <c r="T147"/>
  <c r="R147"/>
  <c r="T143"/>
  <c r="R141"/>
  <c r="Q141"/>
  <c r="T118"/>
  <c r="Q130"/>
  <c r="R130"/>
  <c r="Q126"/>
  <c r="T123"/>
  <c r="R123"/>
  <c r="Q139"/>
  <c r="Q140"/>
  <c r="R140"/>
  <c r="T128"/>
  <c r="T76"/>
  <c r="R76"/>
  <c r="Q116"/>
  <c r="Q98"/>
  <c r="R98"/>
  <c r="Q115"/>
  <c r="Q110"/>
  <c r="R110"/>
  <c r="Q108"/>
  <c r="Q100"/>
  <c r="R100"/>
  <c r="Q90"/>
  <c r="Q94"/>
  <c r="R94"/>
  <c r="Q104"/>
  <c r="Q92"/>
  <c r="R92"/>
  <c r="Q119"/>
  <c r="T96"/>
  <c r="R96"/>
  <c r="Q101"/>
  <c r="Q88"/>
  <c r="R88"/>
  <c r="Q86"/>
  <c r="Q84"/>
  <c r="R84"/>
  <c r="Q78"/>
  <c r="Q107"/>
  <c r="R107"/>
  <c r="Q74"/>
  <c r="Q79"/>
  <c r="R79"/>
  <c r="Q73"/>
  <c r="R63"/>
  <c r="Q63"/>
  <c r="T71"/>
  <c r="R61"/>
  <c r="Q61"/>
  <c r="T131"/>
  <c r="R145"/>
  <c r="Q145"/>
  <c r="T111"/>
  <c r="R81"/>
  <c r="Q81"/>
  <c r="T85"/>
  <c r="R66"/>
  <c r="U125"/>
  <c r="U147"/>
  <c r="U130"/>
  <c r="U140"/>
  <c r="U98"/>
  <c r="U127"/>
  <c r="U69"/>
  <c r="U148"/>
  <c r="U142"/>
  <c r="U138"/>
  <c r="U134"/>
  <c r="U129"/>
  <c r="U124"/>
  <c r="U114"/>
  <c r="U117"/>
  <c r="U105"/>
  <c r="U97"/>
  <c r="U121"/>
  <c r="U103"/>
  <c r="U93"/>
  <c r="U122"/>
  <c r="U82"/>
  <c r="U65"/>
  <c r="U70"/>
  <c r="U72"/>
  <c r="U137"/>
  <c r="U99"/>
  <c r="U67"/>
  <c r="S127"/>
  <c r="S69"/>
  <c r="S148"/>
  <c r="S142"/>
  <c r="S138"/>
  <c r="S134"/>
  <c r="S129"/>
  <c r="S124"/>
  <c r="S114"/>
  <c r="S117"/>
  <c r="S105"/>
  <c r="S97"/>
  <c r="S121"/>
  <c r="S103"/>
  <c r="S93"/>
  <c r="S122"/>
  <c r="S82"/>
  <c r="S65"/>
  <c r="S70"/>
  <c r="S72"/>
  <c r="S137"/>
  <c r="S99"/>
  <c r="S67"/>
  <c r="R135"/>
  <c r="Q135"/>
  <c r="Q125"/>
  <c r="R77"/>
  <c r="Q77"/>
  <c r="T151"/>
  <c r="R150"/>
  <c r="Q150"/>
  <c r="Q147"/>
  <c r="R143"/>
  <c r="Q143"/>
  <c r="T141"/>
  <c r="R118"/>
  <c r="Q118"/>
  <c r="T130"/>
  <c r="T126"/>
  <c r="R126"/>
  <c r="Q123"/>
  <c r="T139"/>
  <c r="R139"/>
  <c r="T140"/>
  <c r="Q128"/>
  <c r="R128"/>
  <c r="Q76"/>
  <c r="T116"/>
  <c r="R116"/>
  <c r="T98"/>
  <c r="T115"/>
  <c r="R115"/>
  <c r="T110"/>
  <c r="T108"/>
  <c r="R108"/>
  <c r="T100"/>
  <c r="T90"/>
  <c r="R90"/>
  <c r="T94"/>
  <c r="T104"/>
  <c r="R104"/>
  <c r="T92"/>
  <c r="T119"/>
  <c r="R119"/>
  <c r="Q96"/>
  <c r="T101"/>
  <c r="R101"/>
  <c r="T88"/>
  <c r="T86"/>
  <c r="R86"/>
  <c r="T84"/>
  <c r="T78"/>
  <c r="R78"/>
  <c r="T107"/>
  <c r="T74"/>
  <c r="R74"/>
  <c r="T79"/>
  <c r="T73"/>
  <c r="R73"/>
  <c r="T63"/>
  <c r="R71"/>
  <c r="Q71"/>
  <c r="T61"/>
  <c r="R131"/>
  <c r="Q131"/>
  <c r="T145"/>
  <c r="R111"/>
  <c r="Q111"/>
  <c r="T81"/>
  <c r="R85"/>
  <c r="Q85"/>
  <c r="T66"/>
  <c r="U151"/>
  <c r="U141"/>
  <c r="U123"/>
  <c r="U76"/>
  <c r="U110"/>
  <c r="Q66"/>
  <c r="Q152" l="1"/>
  <c r="U152"/>
  <c r="T152"/>
  <c r="R152"/>
  <c r="S152"/>
  <c r="Y140" i="8"/>
  <c r="Y115" l="1"/>
  <c r="Y77"/>
  <c r="Y137"/>
  <c r="Y94"/>
  <c r="Y60"/>
  <c r="Y123"/>
  <c r="Y127"/>
  <c r="Y106"/>
  <c r="Y85"/>
  <c r="Y68"/>
  <c r="Y118"/>
  <c r="Y147"/>
  <c r="Y143"/>
  <c r="Y133"/>
  <c r="Y121"/>
  <c r="Y110"/>
  <c r="Y100"/>
  <c r="Y89"/>
  <c r="Y81"/>
  <c r="Y72"/>
  <c r="Y64"/>
  <c r="Y146"/>
  <c r="Y96"/>
  <c r="Y71"/>
  <c r="Y139"/>
  <c r="Y148"/>
  <c r="Y141"/>
  <c r="Y135"/>
  <c r="Y131"/>
  <c r="Y125"/>
  <c r="Y117"/>
  <c r="Y113"/>
  <c r="Y108"/>
  <c r="Y104"/>
  <c r="Y97"/>
  <c r="Y91"/>
  <c r="Y87"/>
  <c r="Y83"/>
  <c r="Y79"/>
  <c r="Y75"/>
  <c r="Y70"/>
  <c r="Y66"/>
  <c r="Y62"/>
  <c r="Y58"/>
  <c r="Y130"/>
  <c r="Y102"/>
  <c r="Y74"/>
  <c r="Y144"/>
  <c r="Y109"/>
  <c r="Y132"/>
  <c r="Y88"/>
  <c r="Y9"/>
  <c r="Y142"/>
  <c r="Y120"/>
  <c r="Y99"/>
  <c r="Y80"/>
  <c r="Y63"/>
  <c r="Y98"/>
  <c r="Y101"/>
  <c r="Y119"/>
  <c r="Y136"/>
  <c r="Y126"/>
  <c r="Y114"/>
  <c r="Y105"/>
  <c r="Y92"/>
  <c r="Y84"/>
  <c r="Y76"/>
  <c r="Y67"/>
  <c r="Y59"/>
  <c r="Y111"/>
  <c r="Y124"/>
  <c r="Y145"/>
  <c r="Y138"/>
  <c r="Y134"/>
  <c r="Y129"/>
  <c r="Y122"/>
  <c r="Y116"/>
  <c r="Y112"/>
  <c r="Y107"/>
  <c r="Y103"/>
  <c r="Y95"/>
  <c r="Y90"/>
  <c r="Y86"/>
  <c r="Y82"/>
  <c r="Y78"/>
  <c r="Y73"/>
  <c r="Y69"/>
  <c r="Y65"/>
  <c r="Y61"/>
  <c r="Y93"/>
  <c r="Y128"/>
  <c r="Y41"/>
  <c r="C42"/>
  <c r="C57"/>
  <c r="AA58" i="4"/>
  <c r="C151" i="8" l="1"/>
  <c r="Y149"/>
  <c r="Y8"/>
  <c r="Y39"/>
  <c r="S46" i="4"/>
  <c r="T46"/>
  <c r="U46"/>
  <c r="R47"/>
  <c r="T47"/>
  <c r="S54"/>
  <c r="T54"/>
  <c r="U54"/>
  <c r="R56"/>
  <c r="T56"/>
  <c r="S55"/>
  <c r="T55"/>
  <c r="U55"/>
  <c r="R59"/>
  <c r="T59"/>
  <c r="S58"/>
  <c r="T58"/>
  <c r="U58"/>
  <c r="T48"/>
  <c r="T49"/>
  <c r="U50"/>
  <c r="Q50"/>
  <c r="T52"/>
  <c r="U53"/>
  <c r="Q53"/>
  <c r="T57"/>
  <c r="U51"/>
  <c r="Q51"/>
  <c r="R57"/>
  <c r="R49"/>
  <c r="S53"/>
  <c r="S48"/>
  <c r="R51"/>
  <c r="R50"/>
  <c r="S57"/>
  <c r="S49"/>
  <c r="R46"/>
  <c r="Q46"/>
  <c r="S47"/>
  <c r="U47"/>
  <c r="Q47"/>
  <c r="R54"/>
  <c r="Q54"/>
  <c r="S56"/>
  <c r="U56"/>
  <c r="Q56"/>
  <c r="R55"/>
  <c r="Q55"/>
  <c r="S59"/>
  <c r="U59"/>
  <c r="Q59"/>
  <c r="R58"/>
  <c r="Q58"/>
  <c r="U48"/>
  <c r="U49"/>
  <c r="Q49"/>
  <c r="T50"/>
  <c r="U52"/>
  <c r="Q52"/>
  <c r="T53"/>
  <c r="U57"/>
  <c r="Q57"/>
  <c r="T51"/>
  <c r="R48"/>
  <c r="R52"/>
  <c r="S51"/>
  <c r="S50"/>
  <c r="R53"/>
  <c r="Q48"/>
  <c r="S52"/>
  <c r="AA151"/>
  <c r="AA42"/>
  <c r="AA43"/>
  <c r="R60" l="1"/>
  <c r="U60"/>
  <c r="S60"/>
  <c r="Q60"/>
  <c r="T60"/>
  <c r="K8"/>
  <c r="L8"/>
  <c r="N9"/>
  <c r="K11"/>
  <c r="L11"/>
  <c r="N14"/>
  <c r="K15"/>
  <c r="L15"/>
  <c r="N29"/>
  <c r="K19"/>
  <c r="L19"/>
  <c r="N24"/>
  <c r="K22"/>
  <c r="L22"/>
  <c r="N25"/>
  <c r="K27"/>
  <c r="L27"/>
  <c r="N31"/>
  <c r="K33"/>
  <c r="L33"/>
  <c r="N35"/>
  <c r="K37"/>
  <c r="L37"/>
  <c r="N39"/>
  <c r="K18"/>
  <c r="L18"/>
  <c r="N42"/>
  <c r="K44"/>
  <c r="M10"/>
  <c r="M13"/>
  <c r="M17"/>
  <c r="M21"/>
  <c r="M30"/>
  <c r="M32"/>
  <c r="M36"/>
  <c r="M40"/>
  <c r="M43"/>
  <c r="O10"/>
  <c r="O13"/>
  <c r="O17"/>
  <c r="O21"/>
  <c r="O30"/>
  <c r="O32"/>
  <c r="O36"/>
  <c r="O40"/>
  <c r="O41"/>
  <c r="K12"/>
  <c r="L10"/>
  <c r="N10"/>
  <c r="K28"/>
  <c r="L13"/>
  <c r="N13"/>
  <c r="K16"/>
  <c r="N8"/>
  <c r="K9"/>
  <c r="L9"/>
  <c r="N11"/>
  <c r="K14"/>
  <c r="L14"/>
  <c r="N15"/>
  <c r="K29"/>
  <c r="L29"/>
  <c r="N19"/>
  <c r="K24"/>
  <c r="L24"/>
  <c r="N22"/>
  <c r="K25"/>
  <c r="L25"/>
  <c r="N27"/>
  <c r="K31"/>
  <c r="L31"/>
  <c r="N33"/>
  <c r="K35"/>
  <c r="L35"/>
  <c r="N37"/>
  <c r="K39"/>
  <c r="L39"/>
  <c r="N18"/>
  <c r="K42"/>
  <c r="L42"/>
  <c r="N44"/>
  <c r="L44"/>
  <c r="M12"/>
  <c r="M28"/>
  <c r="M16"/>
  <c r="M20"/>
  <c r="M23"/>
  <c r="M26"/>
  <c r="M34"/>
  <c r="M38"/>
  <c r="M41"/>
  <c r="O12"/>
  <c r="O28"/>
  <c r="O16"/>
  <c r="O20"/>
  <c r="O23"/>
  <c r="O26"/>
  <c r="O34"/>
  <c r="O38"/>
  <c r="O42"/>
  <c r="L12"/>
  <c r="K10"/>
  <c r="N28"/>
  <c r="L16"/>
  <c r="L17"/>
  <c r="N17"/>
  <c r="K20"/>
  <c r="L21"/>
  <c r="N21"/>
  <c r="K23"/>
  <c r="L30"/>
  <c r="N30"/>
  <c r="K26"/>
  <c r="L32"/>
  <c r="N32"/>
  <c r="K34"/>
  <c r="L36"/>
  <c r="N36"/>
  <c r="K38"/>
  <c r="L40"/>
  <c r="N40"/>
  <c r="K41"/>
  <c r="K43"/>
  <c r="M9"/>
  <c r="M14"/>
  <c r="M29"/>
  <c r="M24"/>
  <c r="M25"/>
  <c r="M31"/>
  <c r="M35"/>
  <c r="M39"/>
  <c r="M42"/>
  <c r="O9"/>
  <c r="O14"/>
  <c r="O29"/>
  <c r="O24"/>
  <c r="O25"/>
  <c r="O31"/>
  <c r="O35"/>
  <c r="O39"/>
  <c r="O43"/>
  <c r="N12"/>
  <c r="L28"/>
  <c r="K13"/>
  <c r="N16"/>
  <c r="K17"/>
  <c r="L20"/>
  <c r="N20"/>
  <c r="K21"/>
  <c r="L23"/>
  <c r="N23"/>
  <c r="K30"/>
  <c r="L26"/>
  <c r="N26"/>
  <c r="K32"/>
  <c r="L34"/>
  <c r="N34"/>
  <c r="K36"/>
  <c r="L38"/>
  <c r="N38"/>
  <c r="K40"/>
  <c r="L41"/>
  <c r="N41"/>
  <c r="L43"/>
  <c r="N43"/>
  <c r="M8"/>
  <c r="M11"/>
  <c r="M15"/>
  <c r="M19"/>
  <c r="M22"/>
  <c r="M27"/>
  <c r="M33"/>
  <c r="M37"/>
  <c r="M18"/>
  <c r="M44"/>
  <c r="O8"/>
  <c r="O11"/>
  <c r="O15"/>
  <c r="O19"/>
  <c r="O22"/>
  <c r="O27"/>
  <c r="O33"/>
  <c r="O37"/>
  <c r="O18"/>
  <c r="O44"/>
  <c r="M46"/>
  <c r="N46"/>
  <c r="O47"/>
  <c r="K47"/>
  <c r="L47"/>
  <c r="M54"/>
  <c r="N54"/>
  <c r="O56"/>
  <c r="K56"/>
  <c r="L56"/>
  <c r="M55"/>
  <c r="N55"/>
  <c r="O59"/>
  <c r="K59"/>
  <c r="L59"/>
  <c r="M58"/>
  <c r="N58"/>
  <c r="O67"/>
  <c r="K67"/>
  <c r="L67"/>
  <c r="M83"/>
  <c r="N83"/>
  <c r="O99"/>
  <c r="K99"/>
  <c r="L99"/>
  <c r="M64"/>
  <c r="N64"/>
  <c r="O137"/>
  <c r="K137"/>
  <c r="L137"/>
  <c r="M91"/>
  <c r="N91"/>
  <c r="O72"/>
  <c r="K72"/>
  <c r="L72"/>
  <c r="M68"/>
  <c r="N68"/>
  <c r="O70"/>
  <c r="K70"/>
  <c r="L70"/>
  <c r="M62"/>
  <c r="N62"/>
  <c r="O65"/>
  <c r="K65"/>
  <c r="L65"/>
  <c r="M75"/>
  <c r="N75"/>
  <c r="N82"/>
  <c r="O82"/>
  <c r="K82"/>
  <c r="L80"/>
  <c r="M80"/>
  <c r="N122"/>
  <c r="O122"/>
  <c r="K122"/>
  <c r="L87"/>
  <c r="M87"/>
  <c r="N93"/>
  <c r="O93"/>
  <c r="K93"/>
  <c r="L102"/>
  <c r="M102"/>
  <c r="N103"/>
  <c r="O103"/>
  <c r="K103"/>
  <c r="L109"/>
  <c r="M109"/>
  <c r="N121"/>
  <c r="O121"/>
  <c r="K121"/>
  <c r="L89"/>
  <c r="M89"/>
  <c r="N97"/>
  <c r="O97"/>
  <c r="K97"/>
  <c r="L106"/>
  <c r="M106"/>
  <c r="N105"/>
  <c r="O105"/>
  <c r="K105"/>
  <c r="L112"/>
  <c r="M112"/>
  <c r="N117"/>
  <c r="O117"/>
  <c r="K117"/>
  <c r="L113"/>
  <c r="M113"/>
  <c r="N114"/>
  <c r="O114"/>
  <c r="K114"/>
  <c r="O120"/>
  <c r="L120"/>
  <c r="N124"/>
  <c r="O124"/>
  <c r="K124"/>
  <c r="L133"/>
  <c r="M133"/>
  <c r="N129"/>
  <c r="O129"/>
  <c r="K129"/>
  <c r="L136"/>
  <c r="M136"/>
  <c r="N134"/>
  <c r="O134"/>
  <c r="K134"/>
  <c r="L132"/>
  <c r="M132"/>
  <c r="N138"/>
  <c r="O138"/>
  <c r="K138"/>
  <c r="L144"/>
  <c r="M144"/>
  <c r="N142"/>
  <c r="O142"/>
  <c r="K142"/>
  <c r="L146"/>
  <c r="M146"/>
  <c r="N148"/>
  <c r="O148"/>
  <c r="K148"/>
  <c r="L149"/>
  <c r="O46"/>
  <c r="K46"/>
  <c r="L46"/>
  <c r="M47"/>
  <c r="N47"/>
  <c r="O54"/>
  <c r="K54"/>
  <c r="L54"/>
  <c r="M56"/>
  <c r="N56"/>
  <c r="O55"/>
  <c r="K55"/>
  <c r="L55"/>
  <c r="M59"/>
  <c r="N59"/>
  <c r="O58"/>
  <c r="K58"/>
  <c r="L58"/>
  <c r="M67"/>
  <c r="N67"/>
  <c r="O83"/>
  <c r="K83"/>
  <c r="L83"/>
  <c r="M99"/>
  <c r="N99"/>
  <c r="O64"/>
  <c r="K64"/>
  <c r="L64"/>
  <c r="M137"/>
  <c r="N137"/>
  <c r="O91"/>
  <c r="K91"/>
  <c r="L91"/>
  <c r="M72"/>
  <c r="N72"/>
  <c r="O68"/>
  <c r="K68"/>
  <c r="L68"/>
  <c r="M70"/>
  <c r="N70"/>
  <c r="O62"/>
  <c r="K62"/>
  <c r="L62"/>
  <c r="M65"/>
  <c r="N65"/>
  <c r="O75"/>
  <c r="K75"/>
  <c r="L75"/>
  <c r="L82"/>
  <c r="M82"/>
  <c r="N80"/>
  <c r="O80"/>
  <c r="K80"/>
  <c r="L122"/>
  <c r="M122"/>
  <c r="N87"/>
  <c r="O87"/>
  <c r="K87"/>
  <c r="L93"/>
  <c r="M93"/>
  <c r="N102"/>
  <c r="O102"/>
  <c r="K102"/>
  <c r="L103"/>
  <c r="M103"/>
  <c r="N109"/>
  <c r="O109"/>
  <c r="K109"/>
  <c r="L121"/>
  <c r="M121"/>
  <c r="N89"/>
  <c r="O89"/>
  <c r="K89"/>
  <c r="L97"/>
  <c r="M97"/>
  <c r="N106"/>
  <c r="O106"/>
  <c r="K106"/>
  <c r="L105"/>
  <c r="M105"/>
  <c r="N112"/>
  <c r="O112"/>
  <c r="K112"/>
  <c r="L117"/>
  <c r="M117"/>
  <c r="N113"/>
  <c r="O113"/>
  <c r="K113"/>
  <c r="L114"/>
  <c r="M114"/>
  <c r="N120"/>
  <c r="M120"/>
  <c r="K120"/>
  <c r="L124"/>
  <c r="M124"/>
  <c r="N133"/>
  <c r="O133"/>
  <c r="K133"/>
  <c r="L129"/>
  <c r="M129"/>
  <c r="N136"/>
  <c r="O136"/>
  <c r="K136"/>
  <c r="L134"/>
  <c r="M134"/>
  <c r="N132"/>
  <c r="O132"/>
  <c r="K132"/>
  <c r="L138"/>
  <c r="M138"/>
  <c r="N144"/>
  <c r="O144"/>
  <c r="K144"/>
  <c r="L142"/>
  <c r="M142"/>
  <c r="N146"/>
  <c r="O146"/>
  <c r="K146"/>
  <c r="L148"/>
  <c r="M148"/>
  <c r="N149"/>
  <c r="O149"/>
  <c r="K149"/>
  <c r="M149"/>
  <c r="L69"/>
  <c r="M69"/>
  <c r="N95"/>
  <c r="O95"/>
  <c r="K95"/>
  <c r="L127"/>
  <c r="M127"/>
  <c r="N48"/>
  <c r="O48"/>
  <c r="K48"/>
  <c r="L49"/>
  <c r="M49"/>
  <c r="N50"/>
  <c r="O50"/>
  <c r="K50"/>
  <c r="L52"/>
  <c r="M52"/>
  <c r="N53"/>
  <c r="O53"/>
  <c r="K53"/>
  <c r="L57"/>
  <c r="M57"/>
  <c r="N51"/>
  <c r="O51"/>
  <c r="K51"/>
  <c r="L66"/>
  <c r="M66"/>
  <c r="N85"/>
  <c r="O85"/>
  <c r="K85"/>
  <c r="L81"/>
  <c r="M81"/>
  <c r="N111"/>
  <c r="O111"/>
  <c r="K111"/>
  <c r="L145"/>
  <c r="M145"/>
  <c r="N131"/>
  <c r="O131"/>
  <c r="K131"/>
  <c r="L61"/>
  <c r="M61"/>
  <c r="N71"/>
  <c r="O71"/>
  <c r="K71"/>
  <c r="L63"/>
  <c r="M63"/>
  <c r="N73"/>
  <c r="O73"/>
  <c r="K73"/>
  <c r="L79"/>
  <c r="M79"/>
  <c r="N74"/>
  <c r="O74"/>
  <c r="K74"/>
  <c r="L107"/>
  <c r="M107"/>
  <c r="O78"/>
  <c r="K78"/>
  <c r="L78"/>
  <c r="M84"/>
  <c r="N84"/>
  <c r="O86"/>
  <c r="K86"/>
  <c r="L86"/>
  <c r="M88"/>
  <c r="N88"/>
  <c r="O101"/>
  <c r="K101"/>
  <c r="L101"/>
  <c r="M96"/>
  <c r="N96"/>
  <c r="O119"/>
  <c r="K119"/>
  <c r="L119"/>
  <c r="M92"/>
  <c r="N92"/>
  <c r="O104"/>
  <c r="K104"/>
  <c r="L104"/>
  <c r="M94"/>
  <c r="N94"/>
  <c r="O90"/>
  <c r="K90"/>
  <c r="L90"/>
  <c r="M100"/>
  <c r="N100"/>
  <c r="O108"/>
  <c r="K108"/>
  <c r="L108"/>
  <c r="M110"/>
  <c r="N110"/>
  <c r="O115"/>
  <c r="K115"/>
  <c r="L115"/>
  <c r="M98"/>
  <c r="N98"/>
  <c r="O116"/>
  <c r="K116"/>
  <c r="L116"/>
  <c r="M76"/>
  <c r="N76"/>
  <c r="O128"/>
  <c r="K128"/>
  <c r="L128"/>
  <c r="M140"/>
  <c r="N140"/>
  <c r="O139"/>
  <c r="K139"/>
  <c r="L139"/>
  <c r="M123"/>
  <c r="N123"/>
  <c r="O126"/>
  <c r="K126"/>
  <c r="L126"/>
  <c r="M130"/>
  <c r="N130"/>
  <c r="O118"/>
  <c r="K118"/>
  <c r="L118"/>
  <c r="M141"/>
  <c r="N141"/>
  <c r="O143"/>
  <c r="K143"/>
  <c r="L143"/>
  <c r="M147"/>
  <c r="N147"/>
  <c r="O150"/>
  <c r="K150"/>
  <c r="L150"/>
  <c r="M151"/>
  <c r="N151"/>
  <c r="O77"/>
  <c r="K77"/>
  <c r="L77"/>
  <c r="M125"/>
  <c r="N125"/>
  <c r="O135"/>
  <c r="K135"/>
  <c r="L135"/>
  <c r="N69"/>
  <c r="O69"/>
  <c r="K69"/>
  <c r="L95"/>
  <c r="M95"/>
  <c r="N127"/>
  <c r="O127"/>
  <c r="K127"/>
  <c r="L48"/>
  <c r="M48"/>
  <c r="N49"/>
  <c r="O49"/>
  <c r="K49"/>
  <c r="L50"/>
  <c r="M50"/>
  <c r="N52"/>
  <c r="O52"/>
  <c r="K52"/>
  <c r="L53"/>
  <c r="M53"/>
  <c r="N57"/>
  <c r="O57"/>
  <c r="K57"/>
  <c r="L51"/>
  <c r="M51"/>
  <c r="N66"/>
  <c r="O66"/>
  <c r="K66"/>
  <c r="L85"/>
  <c r="M85"/>
  <c r="N81"/>
  <c r="O81"/>
  <c r="K81"/>
  <c r="L111"/>
  <c r="M111"/>
  <c r="N145"/>
  <c r="O145"/>
  <c r="K145"/>
  <c r="L131"/>
  <c r="M131"/>
  <c r="N61"/>
  <c r="O61"/>
  <c r="K61"/>
  <c r="L71"/>
  <c r="M71"/>
  <c r="N63"/>
  <c r="O63"/>
  <c r="K63"/>
  <c r="L73"/>
  <c r="M73"/>
  <c r="N79"/>
  <c r="O79"/>
  <c r="K79"/>
  <c r="L74"/>
  <c r="M74"/>
  <c r="N107"/>
  <c r="O107"/>
  <c r="K107"/>
  <c r="M78"/>
  <c r="N78"/>
  <c r="O84"/>
  <c r="K84"/>
  <c r="L84"/>
  <c r="M86"/>
  <c r="N86"/>
  <c r="O88"/>
  <c r="K88"/>
  <c r="L88"/>
  <c r="M101"/>
  <c r="N101"/>
  <c r="O96"/>
  <c r="K96"/>
  <c r="L96"/>
  <c r="M119"/>
  <c r="N119"/>
  <c r="O92"/>
  <c r="K92"/>
  <c r="L92"/>
  <c r="M104"/>
  <c r="N104"/>
  <c r="O94"/>
  <c r="K94"/>
  <c r="L94"/>
  <c r="M90"/>
  <c r="N90"/>
  <c r="O100"/>
  <c r="K100"/>
  <c r="L100"/>
  <c r="M108"/>
  <c r="N108"/>
  <c r="O110"/>
  <c r="K110"/>
  <c r="L110"/>
  <c r="M115"/>
  <c r="N115"/>
  <c r="O98"/>
  <c r="K98"/>
  <c r="L98"/>
  <c r="M116"/>
  <c r="N116"/>
  <c r="O76"/>
  <c r="K76"/>
  <c r="L76"/>
  <c r="M128"/>
  <c r="N128"/>
  <c r="O140"/>
  <c r="K140"/>
  <c r="L140"/>
  <c r="M139"/>
  <c r="N139"/>
  <c r="O123"/>
  <c r="K123"/>
  <c r="L123"/>
  <c r="M126"/>
  <c r="N126"/>
  <c r="O130"/>
  <c r="K130"/>
  <c r="L130"/>
  <c r="M118"/>
  <c r="N118"/>
  <c r="O141"/>
  <c r="K141"/>
  <c r="L141"/>
  <c r="M143"/>
  <c r="N143"/>
  <c r="O147"/>
  <c r="K147"/>
  <c r="L147"/>
  <c r="M150"/>
  <c r="N150"/>
  <c r="O151"/>
  <c r="K151"/>
  <c r="L151"/>
  <c r="M77"/>
  <c r="N77"/>
  <c r="O125"/>
  <c r="K125"/>
  <c r="L125"/>
  <c r="M135"/>
  <c r="N135"/>
  <c r="M73" i="12" l="1"/>
  <c r="Q73"/>
  <c r="P73"/>
  <c r="N84"/>
  <c r="R84"/>
  <c r="Q84"/>
  <c r="N124"/>
  <c r="R124"/>
  <c r="Q124"/>
  <c r="N138"/>
  <c r="R138"/>
  <c r="Q138"/>
  <c r="N141"/>
  <c r="R141"/>
  <c r="M141"/>
  <c r="N148"/>
  <c r="R148"/>
  <c r="Q148"/>
  <c r="N63"/>
  <c r="R63"/>
  <c r="M63"/>
  <c r="N61"/>
  <c r="R61"/>
  <c r="Q61"/>
  <c r="N64"/>
  <c r="R64"/>
  <c r="M64"/>
  <c r="N65"/>
  <c r="R65"/>
  <c r="Q65"/>
  <c r="N78"/>
  <c r="R78"/>
  <c r="M78"/>
  <c r="N70"/>
  <c r="R70"/>
  <c r="Q70"/>
  <c r="N68"/>
  <c r="R68"/>
  <c r="M68"/>
  <c r="N75"/>
  <c r="Q75"/>
  <c r="M75"/>
  <c r="M79"/>
  <c r="Q79"/>
  <c r="N79"/>
  <c r="M81"/>
  <c r="Q81"/>
  <c r="N81"/>
  <c r="M93"/>
  <c r="Q93"/>
  <c r="N93"/>
  <c r="M86"/>
  <c r="Q86"/>
  <c r="N86"/>
  <c r="M83"/>
  <c r="Q83"/>
  <c r="N83"/>
  <c r="M88"/>
  <c r="Q88"/>
  <c r="N88"/>
  <c r="M91"/>
  <c r="Q91"/>
  <c r="N91"/>
  <c r="M94"/>
  <c r="Q94"/>
  <c r="N94"/>
  <c r="M92"/>
  <c r="Q92"/>
  <c r="N92"/>
  <c r="M99"/>
  <c r="Q99"/>
  <c r="N99"/>
  <c r="M98"/>
  <c r="Q98"/>
  <c r="N98"/>
  <c r="M105"/>
  <c r="Q105"/>
  <c r="N105"/>
  <c r="M102"/>
  <c r="Q102"/>
  <c r="N102"/>
  <c r="M109"/>
  <c r="Q109"/>
  <c r="N109"/>
  <c r="M107"/>
  <c r="Q107"/>
  <c r="N107"/>
  <c r="M122"/>
  <c r="Q122"/>
  <c r="N122"/>
  <c r="M117"/>
  <c r="Q117"/>
  <c r="N117"/>
  <c r="M110"/>
  <c r="Q110"/>
  <c r="N110"/>
  <c r="M119"/>
  <c r="Q119"/>
  <c r="N119"/>
  <c r="M125"/>
  <c r="Q125"/>
  <c r="N125"/>
  <c r="M123"/>
  <c r="Q123"/>
  <c r="N123"/>
  <c r="M127"/>
  <c r="Q127"/>
  <c r="N127"/>
  <c r="M132"/>
  <c r="P132"/>
  <c r="O132"/>
  <c r="N128"/>
  <c r="R128"/>
  <c r="M128"/>
  <c r="N137"/>
  <c r="R137"/>
  <c r="M137"/>
  <c r="N136"/>
  <c r="R136"/>
  <c r="M136"/>
  <c r="N140"/>
  <c r="R140"/>
  <c r="M140"/>
  <c r="N146"/>
  <c r="R146"/>
  <c r="M146"/>
  <c r="N103"/>
  <c r="R103"/>
  <c r="M103"/>
  <c r="N121"/>
  <c r="R121"/>
  <c r="M121"/>
  <c r="N143"/>
  <c r="R143"/>
  <c r="M143"/>
  <c r="O71"/>
  <c r="P71"/>
  <c r="N71"/>
  <c r="O80"/>
  <c r="N80"/>
  <c r="R80"/>
  <c r="P115"/>
  <c r="O115"/>
  <c r="Q115"/>
  <c r="P131"/>
  <c r="O131"/>
  <c r="Q131"/>
  <c r="P139"/>
  <c r="O139"/>
  <c r="Q139"/>
  <c r="P144"/>
  <c r="M144"/>
  <c r="O144"/>
  <c r="P59"/>
  <c r="M59"/>
  <c r="O59"/>
  <c r="P60"/>
  <c r="M60"/>
  <c r="O60"/>
  <c r="P62"/>
  <c r="M62"/>
  <c r="O62"/>
  <c r="P66"/>
  <c r="M66"/>
  <c r="O66"/>
  <c r="P72"/>
  <c r="M72"/>
  <c r="O72"/>
  <c r="P74"/>
  <c r="M74"/>
  <c r="O74"/>
  <c r="P69"/>
  <c r="M69"/>
  <c r="O69"/>
  <c r="P67"/>
  <c r="M67"/>
  <c r="O67"/>
  <c r="O77"/>
  <c r="N77"/>
  <c r="P77"/>
  <c r="O76"/>
  <c r="N76"/>
  <c r="P76"/>
  <c r="O82"/>
  <c r="N82"/>
  <c r="O73"/>
  <c r="N73"/>
  <c r="R73"/>
  <c r="P84"/>
  <c r="M84"/>
  <c r="O84"/>
  <c r="P124"/>
  <c r="M124"/>
  <c r="O124"/>
  <c r="P138"/>
  <c r="M138"/>
  <c r="O138"/>
  <c r="P141"/>
  <c r="O141"/>
  <c r="Q141"/>
  <c r="P148"/>
  <c r="O148"/>
  <c r="M148"/>
  <c r="P63"/>
  <c r="O63"/>
  <c r="Q63"/>
  <c r="P61"/>
  <c r="O61"/>
  <c r="M61"/>
  <c r="P64"/>
  <c r="O64"/>
  <c r="Q64"/>
  <c r="P65"/>
  <c r="O65"/>
  <c r="M65"/>
  <c r="P78"/>
  <c r="O78"/>
  <c r="Q78"/>
  <c r="P70"/>
  <c r="O70"/>
  <c r="M70"/>
  <c r="P68"/>
  <c r="O68"/>
  <c r="Q68"/>
  <c r="O75"/>
  <c r="P75"/>
  <c r="R75"/>
  <c r="O79"/>
  <c r="P79"/>
  <c r="R79"/>
  <c r="O81"/>
  <c r="P81"/>
  <c r="R81"/>
  <c r="O93"/>
  <c r="P93"/>
  <c r="R93"/>
  <c r="O86"/>
  <c r="P86"/>
  <c r="R86"/>
  <c r="O83"/>
  <c r="P83"/>
  <c r="R83"/>
  <c r="O88"/>
  <c r="P88"/>
  <c r="R88"/>
  <c r="O91"/>
  <c r="P91"/>
  <c r="R91"/>
  <c r="O94"/>
  <c r="P94"/>
  <c r="R94"/>
  <c r="O92"/>
  <c r="P92"/>
  <c r="R92"/>
  <c r="O99"/>
  <c r="P99"/>
  <c r="R99"/>
  <c r="O98"/>
  <c r="P98"/>
  <c r="R98"/>
  <c r="O105"/>
  <c r="P105"/>
  <c r="R105"/>
  <c r="O102"/>
  <c r="P102"/>
  <c r="R102"/>
  <c r="O109"/>
  <c r="P109"/>
  <c r="R109"/>
  <c r="O107"/>
  <c r="P107"/>
  <c r="R107"/>
  <c r="O122"/>
  <c r="P122"/>
  <c r="R122"/>
  <c r="O117"/>
  <c r="P117"/>
  <c r="R117"/>
  <c r="O110"/>
  <c r="P110"/>
  <c r="R110"/>
  <c r="O119"/>
  <c r="P119"/>
  <c r="R119"/>
  <c r="O125"/>
  <c r="P125"/>
  <c r="R125"/>
  <c r="O123"/>
  <c r="P123"/>
  <c r="R123"/>
  <c r="O127"/>
  <c r="P127"/>
  <c r="R127"/>
  <c r="N132"/>
  <c r="R132"/>
  <c r="Q132"/>
  <c r="P128"/>
  <c r="O128"/>
  <c r="Q128"/>
  <c r="P137"/>
  <c r="O137"/>
  <c r="Q137"/>
  <c r="P136"/>
  <c r="O136"/>
  <c r="Q136"/>
  <c r="P140"/>
  <c r="O140"/>
  <c r="Q140"/>
  <c r="P146"/>
  <c r="O146"/>
  <c r="Q146"/>
  <c r="P103"/>
  <c r="O103"/>
  <c r="Q103"/>
  <c r="P121"/>
  <c r="O121"/>
  <c r="Q121"/>
  <c r="P143"/>
  <c r="O143"/>
  <c r="Q143"/>
  <c r="Q71"/>
  <c r="R71"/>
  <c r="Q80"/>
  <c r="N115"/>
  <c r="M115"/>
  <c r="R131"/>
  <c r="N139"/>
  <c r="M139"/>
  <c r="R144"/>
  <c r="N59"/>
  <c r="Q59"/>
  <c r="R60"/>
  <c r="N62"/>
  <c r="Q62"/>
  <c r="R66"/>
  <c r="N72"/>
  <c r="Q72"/>
  <c r="R74"/>
  <c r="N69"/>
  <c r="Q69"/>
  <c r="R67"/>
  <c r="M77"/>
  <c r="R77"/>
  <c r="Q76"/>
  <c r="M82"/>
  <c r="R82"/>
  <c r="M85"/>
  <c r="Q85"/>
  <c r="R85"/>
  <c r="M89"/>
  <c r="Q89"/>
  <c r="R89"/>
  <c r="M87"/>
  <c r="Q87"/>
  <c r="R87"/>
  <c r="M111"/>
  <c r="Q111"/>
  <c r="R111"/>
  <c r="M96"/>
  <c r="Q96"/>
  <c r="R96"/>
  <c r="M90"/>
  <c r="Q90"/>
  <c r="R90"/>
  <c r="M100"/>
  <c r="Q100"/>
  <c r="R100"/>
  <c r="M97"/>
  <c r="Q97"/>
  <c r="R97"/>
  <c r="M95"/>
  <c r="Q95"/>
  <c r="R95"/>
  <c r="M101"/>
  <c r="Q101"/>
  <c r="R101"/>
  <c r="M104"/>
  <c r="Q104"/>
  <c r="R104"/>
  <c r="M106"/>
  <c r="Q106"/>
  <c r="R106"/>
  <c r="M108"/>
  <c r="Q108"/>
  <c r="R108"/>
  <c r="M116"/>
  <c r="Q116"/>
  <c r="R116"/>
  <c r="M112"/>
  <c r="Q112"/>
  <c r="R112"/>
  <c r="M113"/>
  <c r="Q113"/>
  <c r="R113"/>
  <c r="M118"/>
  <c r="Q118"/>
  <c r="R118"/>
  <c r="M120"/>
  <c r="Q120"/>
  <c r="R120"/>
  <c r="M126"/>
  <c r="Q126"/>
  <c r="R126"/>
  <c r="M129"/>
  <c r="Q129"/>
  <c r="P129"/>
  <c r="N130"/>
  <c r="R130"/>
  <c r="Q130"/>
  <c r="N134"/>
  <c r="R134"/>
  <c r="Q134"/>
  <c r="N135"/>
  <c r="R135"/>
  <c r="Q135"/>
  <c r="N145"/>
  <c r="R145"/>
  <c r="Q145"/>
  <c r="N142"/>
  <c r="R142"/>
  <c r="Q142"/>
  <c r="N149"/>
  <c r="R149"/>
  <c r="Q149"/>
  <c r="N114"/>
  <c r="R114"/>
  <c r="Q114"/>
  <c r="N133"/>
  <c r="R133"/>
  <c r="Q133"/>
  <c r="N147"/>
  <c r="R147"/>
  <c r="Q147"/>
  <c r="M71"/>
  <c r="M80"/>
  <c r="P80"/>
  <c r="R115"/>
  <c r="N131"/>
  <c r="M131"/>
  <c r="R139"/>
  <c r="N144"/>
  <c r="Q144"/>
  <c r="R59"/>
  <c r="N60"/>
  <c r="Q60"/>
  <c r="R62"/>
  <c r="N66"/>
  <c r="Q66"/>
  <c r="R72"/>
  <c r="N74"/>
  <c r="Q74"/>
  <c r="R69"/>
  <c r="N67"/>
  <c r="Q67"/>
  <c r="Q77"/>
  <c r="M76"/>
  <c r="R76"/>
  <c r="Q82"/>
  <c r="P82"/>
  <c r="O85"/>
  <c r="N85"/>
  <c r="P85"/>
  <c r="O89"/>
  <c r="N89"/>
  <c r="P89"/>
  <c r="O87"/>
  <c r="N87"/>
  <c r="P87"/>
  <c r="O111"/>
  <c r="N111"/>
  <c r="P111"/>
  <c r="O96"/>
  <c r="N96"/>
  <c r="P96"/>
  <c r="O90"/>
  <c r="N90"/>
  <c r="P90"/>
  <c r="O100"/>
  <c r="N100"/>
  <c r="P100"/>
  <c r="O97"/>
  <c r="N97"/>
  <c r="P97"/>
  <c r="O95"/>
  <c r="N95"/>
  <c r="P95"/>
  <c r="O101"/>
  <c r="N101"/>
  <c r="P101"/>
  <c r="O104"/>
  <c r="N104"/>
  <c r="P104"/>
  <c r="O106"/>
  <c r="N106"/>
  <c r="P106"/>
  <c r="O108"/>
  <c r="N108"/>
  <c r="P108"/>
  <c r="O116"/>
  <c r="N116"/>
  <c r="P116"/>
  <c r="O112"/>
  <c r="N112"/>
  <c r="P112"/>
  <c r="O113"/>
  <c r="N113"/>
  <c r="P113"/>
  <c r="O118"/>
  <c r="N118"/>
  <c r="P118"/>
  <c r="O120"/>
  <c r="N120"/>
  <c r="P120"/>
  <c r="O126"/>
  <c r="N126"/>
  <c r="P126"/>
  <c r="O129"/>
  <c r="N129"/>
  <c r="R129"/>
  <c r="P130"/>
  <c r="M130"/>
  <c r="O130"/>
  <c r="P134"/>
  <c r="M134"/>
  <c r="O134"/>
  <c r="P135"/>
  <c r="M135"/>
  <c r="O135"/>
  <c r="P145"/>
  <c r="M145"/>
  <c r="O145"/>
  <c r="P142"/>
  <c r="M142"/>
  <c r="O142"/>
  <c r="P149"/>
  <c r="M149"/>
  <c r="O149"/>
  <c r="P114"/>
  <c r="M114"/>
  <c r="O114"/>
  <c r="P133"/>
  <c r="M133"/>
  <c r="O133"/>
  <c r="P147"/>
  <c r="M147"/>
  <c r="O147"/>
  <c r="R45"/>
  <c r="P45"/>
  <c r="N45"/>
  <c r="R47"/>
  <c r="P47"/>
  <c r="N47"/>
  <c r="R48"/>
  <c r="P48"/>
  <c r="N48"/>
  <c r="R52"/>
  <c r="P52"/>
  <c r="N52"/>
  <c r="R55"/>
  <c r="P55"/>
  <c r="N55"/>
  <c r="R57"/>
  <c r="P57"/>
  <c r="N57"/>
  <c r="R51"/>
  <c r="P51"/>
  <c r="N51"/>
  <c r="O44"/>
  <c r="R44"/>
  <c r="N44"/>
  <c r="O46"/>
  <c r="R46"/>
  <c r="N46"/>
  <c r="P49"/>
  <c r="Q49"/>
  <c r="M49"/>
  <c r="O50"/>
  <c r="R50"/>
  <c r="N50"/>
  <c r="P54"/>
  <c r="Q54"/>
  <c r="M54"/>
  <c r="O56"/>
  <c r="R56"/>
  <c r="N56"/>
  <c r="P53"/>
  <c r="Q53"/>
  <c r="M53"/>
  <c r="Q45"/>
  <c r="O45"/>
  <c r="M45"/>
  <c r="Q47"/>
  <c r="O47"/>
  <c r="M47"/>
  <c r="Q48"/>
  <c r="O48"/>
  <c r="M48"/>
  <c r="Q52"/>
  <c r="O52"/>
  <c r="M52"/>
  <c r="Q55"/>
  <c r="O55"/>
  <c r="M55"/>
  <c r="Q57"/>
  <c r="O57"/>
  <c r="M57"/>
  <c r="Q51"/>
  <c r="O51"/>
  <c r="M51"/>
  <c r="Q44"/>
  <c r="M44"/>
  <c r="P44"/>
  <c r="Q46"/>
  <c r="P46"/>
  <c r="N49"/>
  <c r="Q50"/>
  <c r="P50"/>
  <c r="N54"/>
  <c r="Q56"/>
  <c r="P56"/>
  <c r="N53"/>
  <c r="M46"/>
  <c r="R49"/>
  <c r="O49"/>
  <c r="M50"/>
  <c r="R54"/>
  <c r="O54"/>
  <c r="M56"/>
  <c r="R53"/>
  <c r="O53"/>
  <c r="P42"/>
  <c r="N42"/>
  <c r="R42"/>
  <c r="M42"/>
  <c r="Q42"/>
  <c r="O42"/>
  <c r="L151"/>
  <c r="M40"/>
  <c r="P40"/>
  <c r="N41"/>
  <c r="R41"/>
  <c r="N40"/>
  <c r="R40"/>
  <c r="P41"/>
  <c r="Q40"/>
  <c r="O41"/>
  <c r="O40"/>
  <c r="M41"/>
  <c r="Q41"/>
  <c r="AA44" i="4"/>
  <c r="AA7"/>
  <c r="P58" i="12" l="1"/>
  <c r="Q58"/>
  <c r="N58"/>
  <c r="O58"/>
  <c r="M150"/>
  <c r="R150"/>
  <c r="N150"/>
  <c r="O150"/>
  <c r="M58"/>
  <c r="R58"/>
  <c r="Q150"/>
  <c r="P150"/>
  <c r="Y44" i="8" l="1"/>
  <c r="Y48"/>
  <c r="Y53"/>
  <c r="Y54"/>
  <c r="Y45"/>
  <c r="Y49"/>
  <c r="Y55"/>
  <c r="Y46"/>
  <c r="Y50"/>
  <c r="Y56"/>
  <c r="Y47"/>
  <c r="Y51"/>
  <c r="Y52"/>
  <c r="Y40"/>
  <c r="AA7" l="1"/>
  <c r="AA11"/>
  <c r="AA15"/>
  <c r="AA19"/>
  <c r="AA23"/>
  <c r="AA27"/>
  <c r="AA31"/>
  <c r="AA35"/>
  <c r="AA40"/>
  <c r="AA44"/>
  <c r="AA48"/>
  <c r="AA53"/>
  <c r="AA54"/>
  <c r="AA101"/>
  <c r="AA128"/>
  <c r="AA93"/>
  <c r="AA61"/>
  <c r="AA65"/>
  <c r="AA69"/>
  <c r="AA73"/>
  <c r="AA78"/>
  <c r="AA82"/>
  <c r="AA86"/>
  <c r="AA90"/>
  <c r="AA95"/>
  <c r="AA103"/>
  <c r="AA107"/>
  <c r="AA112"/>
  <c r="AA116"/>
  <c r="AA122"/>
  <c r="AA129"/>
  <c r="AA134"/>
  <c r="AA138"/>
  <c r="AA145"/>
  <c r="AA124"/>
  <c r="AA5"/>
  <c r="AA8"/>
  <c r="AA12"/>
  <c r="AA16"/>
  <c r="AA20"/>
  <c r="AA24"/>
  <c r="AA28"/>
  <c r="AA32"/>
  <c r="AA36"/>
  <c r="AA41"/>
  <c r="AA47"/>
  <c r="AA51"/>
  <c r="AA52"/>
  <c r="AA96"/>
  <c r="AA118"/>
  <c r="AA146"/>
  <c r="AA60"/>
  <c r="AA68"/>
  <c r="AA72"/>
  <c r="AA77"/>
  <c r="AA81"/>
  <c r="AA89"/>
  <c r="AA100"/>
  <c r="AA110"/>
  <c r="AA127"/>
  <c r="AA143"/>
  <c r="AA9"/>
  <c r="AA13"/>
  <c r="AA17"/>
  <c r="AA21"/>
  <c r="AA25"/>
  <c r="AA29"/>
  <c r="AA33"/>
  <c r="AA37"/>
  <c r="AA39"/>
  <c r="AA46"/>
  <c r="AA50"/>
  <c r="AA56"/>
  <c r="AA98"/>
  <c r="AA111"/>
  <c r="AA140"/>
  <c r="AA59"/>
  <c r="AA63"/>
  <c r="AA67"/>
  <c r="AA71"/>
  <c r="AA76"/>
  <c r="AA80"/>
  <c r="AA84"/>
  <c r="AA88"/>
  <c r="AA92"/>
  <c r="AA99"/>
  <c r="AA105"/>
  <c r="AA109"/>
  <c r="AA114"/>
  <c r="AA120"/>
  <c r="AA126"/>
  <c r="AA132"/>
  <c r="AA136"/>
  <c r="AA142"/>
  <c r="AA119"/>
  <c r="AA144"/>
  <c r="AA6"/>
  <c r="AA10"/>
  <c r="AA14"/>
  <c r="AA18"/>
  <c r="AA22"/>
  <c r="AA26"/>
  <c r="AA30"/>
  <c r="AA34"/>
  <c r="AA38"/>
  <c r="AA45"/>
  <c r="AA49"/>
  <c r="AA55"/>
  <c r="AA74"/>
  <c r="AA102"/>
  <c r="AA130"/>
  <c r="AA58"/>
  <c r="AA62"/>
  <c r="AA66"/>
  <c r="AA70"/>
  <c r="AA75"/>
  <c r="AA79"/>
  <c r="AA83"/>
  <c r="AA87"/>
  <c r="AA91"/>
  <c r="AA97"/>
  <c r="AA104"/>
  <c r="AA108"/>
  <c r="AA113"/>
  <c r="AA117"/>
  <c r="AA125"/>
  <c r="AA131"/>
  <c r="AA135"/>
  <c r="AA141"/>
  <c r="AA148"/>
  <c r="AA139"/>
  <c r="AA64"/>
  <c r="AA85"/>
  <c r="AA94"/>
  <c r="AA106"/>
  <c r="AA115"/>
  <c r="AA121"/>
  <c r="AA133"/>
  <c r="AA137"/>
  <c r="AA147"/>
  <c r="AA123"/>
  <c r="AA4"/>
  <c r="R5" i="12" l="1"/>
  <c r="Y38" i="8"/>
  <c r="AA19" i="4"/>
  <c r="AA30"/>
  <c r="AA10"/>
  <c r="AA21"/>
  <c r="AA9"/>
  <c r="AA15"/>
  <c r="AA12"/>
  <c r="AA11"/>
  <c r="AA8"/>
  <c r="AA23"/>
  <c r="AA13"/>
  <c r="AA14"/>
  <c r="AA17"/>
  <c r="AA22"/>
  <c r="AA20"/>
  <c r="AA31"/>
  <c r="AA24"/>
  <c r="AA16"/>
  <c r="AA34"/>
  <c r="AA27"/>
  <c r="AA32"/>
  <c r="AA33"/>
  <c r="AA35"/>
  <c r="AA36"/>
  <c r="AA29"/>
  <c r="AA37"/>
  <c r="AA25"/>
  <c r="AA28"/>
  <c r="AA38"/>
  <c r="AA26"/>
  <c r="AA39"/>
  <c r="AA40"/>
  <c r="AA18"/>
  <c r="AA41"/>
  <c r="AA46"/>
  <c r="AA49"/>
  <c r="AA47"/>
  <c r="AA50"/>
  <c r="AA48"/>
  <c r="AA55"/>
  <c r="AA56"/>
  <c r="AA53"/>
  <c r="AA54"/>
  <c r="AA57"/>
  <c r="AA52"/>
  <c r="AA59"/>
  <c r="AA66"/>
  <c r="AA67"/>
  <c r="AA99"/>
  <c r="AA111"/>
  <c r="AA83"/>
  <c r="AA85"/>
  <c r="AA81"/>
  <c r="AA64"/>
  <c r="AA137"/>
  <c r="AA145"/>
  <c r="AA131"/>
  <c r="AA91"/>
  <c r="AA72"/>
  <c r="AA73"/>
  <c r="AA63"/>
  <c r="AA61"/>
  <c r="AA82"/>
  <c r="AA80"/>
  <c r="AA121"/>
  <c r="AA70"/>
  <c r="AA107"/>
  <c r="AA98"/>
  <c r="AA106"/>
  <c r="AA74"/>
  <c r="AA92"/>
  <c r="AA119"/>
  <c r="AA84"/>
  <c r="AA65"/>
  <c r="AA112"/>
  <c r="AA94"/>
  <c r="AA76"/>
  <c r="AA122"/>
  <c r="AA89"/>
  <c r="AA105"/>
  <c r="AA78"/>
  <c r="AA102"/>
  <c r="AA108"/>
  <c r="AA124"/>
  <c r="AA100"/>
  <c r="AA104"/>
  <c r="AA123"/>
  <c r="AA75"/>
  <c r="AA79"/>
  <c r="AA101"/>
  <c r="AA117"/>
  <c r="AA110"/>
  <c r="AA126"/>
  <c r="AA120"/>
  <c r="AA116"/>
  <c r="AA130"/>
  <c r="AA143"/>
  <c r="AA113"/>
  <c r="AA86"/>
  <c r="AA128"/>
  <c r="AA71"/>
  <c r="AA136"/>
  <c r="AA103"/>
  <c r="AA109"/>
  <c r="AA90"/>
  <c r="AA62"/>
  <c r="AA87"/>
  <c r="AA141"/>
  <c r="AA115"/>
  <c r="AA88"/>
  <c r="AA97"/>
  <c r="AA139"/>
  <c r="AA114"/>
  <c r="AA144"/>
  <c r="AA93"/>
  <c r="AA96"/>
  <c r="AA149"/>
  <c r="AA133"/>
  <c r="AA146"/>
  <c r="AA142"/>
  <c r="AA68"/>
  <c r="AA129"/>
  <c r="AA118"/>
  <c r="AA134"/>
  <c r="AA140"/>
  <c r="AA138"/>
  <c r="AA148"/>
  <c r="AA147"/>
  <c r="AA150"/>
  <c r="AA132"/>
  <c r="AA95"/>
  <c r="AA125"/>
  <c r="AA69"/>
  <c r="AA127"/>
  <c r="AA135"/>
  <c r="AA51"/>
  <c r="AA77"/>
  <c r="O12" i="12" l="1"/>
  <c r="N15"/>
  <c r="R10"/>
  <c r="O6"/>
  <c r="P15"/>
  <c r="M10"/>
  <c r="Q23"/>
  <c r="N9"/>
  <c r="P9"/>
  <c r="N14"/>
  <c r="P30"/>
  <c r="N6"/>
  <c r="R6"/>
  <c r="O15"/>
  <c r="N12"/>
  <c r="R12"/>
  <c r="Q10"/>
  <c r="M23"/>
  <c r="R23"/>
  <c r="O9"/>
  <c r="O25"/>
  <c r="N18"/>
  <c r="R37"/>
  <c r="N25"/>
  <c r="R25"/>
  <c r="R14"/>
  <c r="N30"/>
  <c r="N26"/>
  <c r="P35"/>
  <c r="M37"/>
  <c r="O24"/>
  <c r="N38"/>
  <c r="O14"/>
  <c r="O18"/>
  <c r="R18"/>
  <c r="O30"/>
  <c r="O26"/>
  <c r="R26"/>
  <c r="Q37"/>
  <c r="N24"/>
  <c r="N35"/>
  <c r="O34"/>
  <c r="P38"/>
  <c r="Q5"/>
  <c r="P6"/>
  <c r="M6"/>
  <c r="Q6"/>
  <c r="R15"/>
  <c r="M15"/>
  <c r="Q15"/>
  <c r="P12"/>
  <c r="M12"/>
  <c r="Q12"/>
  <c r="O10"/>
  <c r="N10"/>
  <c r="P10"/>
  <c r="O23"/>
  <c r="N23"/>
  <c r="P23"/>
  <c r="R9"/>
  <c r="M9"/>
  <c r="Q9"/>
  <c r="P25"/>
  <c r="M25"/>
  <c r="Q25"/>
  <c r="P14"/>
  <c r="M14"/>
  <c r="Q14"/>
  <c r="M18"/>
  <c r="Q18"/>
  <c r="P18"/>
  <c r="R30"/>
  <c r="M30"/>
  <c r="Q30"/>
  <c r="M26"/>
  <c r="Q26"/>
  <c r="P26"/>
  <c r="O37"/>
  <c r="N37"/>
  <c r="P37"/>
  <c r="R24"/>
  <c r="P24"/>
  <c r="O35"/>
  <c r="N34"/>
  <c r="R34"/>
  <c r="O38"/>
  <c r="N5"/>
  <c r="P5"/>
  <c r="M24"/>
  <c r="Q24"/>
  <c r="R35"/>
  <c r="M35"/>
  <c r="Q35"/>
  <c r="P34"/>
  <c r="M34"/>
  <c r="Q34"/>
  <c r="R38"/>
  <c r="M38"/>
  <c r="Q38"/>
  <c r="M5"/>
  <c r="O5"/>
  <c r="Q39"/>
  <c r="M39"/>
  <c r="P39"/>
  <c r="R39"/>
  <c r="O39"/>
  <c r="N39"/>
  <c r="P32"/>
  <c r="Q32"/>
  <c r="M32"/>
  <c r="P36"/>
  <c r="N36"/>
  <c r="O36"/>
  <c r="P33"/>
  <c r="Q33"/>
  <c r="M33"/>
  <c r="Q28"/>
  <c r="M28"/>
  <c r="P28"/>
  <c r="Q21"/>
  <c r="M21"/>
  <c r="P21"/>
  <c r="P31"/>
  <c r="Q31"/>
  <c r="M31"/>
  <c r="P27"/>
  <c r="N27"/>
  <c r="O27"/>
  <c r="P19"/>
  <c r="N19"/>
  <c r="O19"/>
  <c r="Q22"/>
  <c r="M22"/>
  <c r="R22"/>
  <c r="P20"/>
  <c r="N20"/>
  <c r="O20"/>
  <c r="Q11"/>
  <c r="M11"/>
  <c r="P11"/>
  <c r="P13"/>
  <c r="Q13"/>
  <c r="M13"/>
  <c r="Q16"/>
  <c r="M16"/>
  <c r="R16"/>
  <c r="P29"/>
  <c r="Q29"/>
  <c r="M29"/>
  <c r="P7"/>
  <c r="Q7"/>
  <c r="M7"/>
  <c r="P8"/>
  <c r="N8"/>
  <c r="O8"/>
  <c r="P17"/>
  <c r="Q17"/>
  <c r="M17"/>
  <c r="R32"/>
  <c r="N32"/>
  <c r="O32"/>
  <c r="R36"/>
  <c r="Q36"/>
  <c r="M36"/>
  <c r="R33"/>
  <c r="N33"/>
  <c r="O33"/>
  <c r="R28"/>
  <c r="O28"/>
  <c r="N28"/>
  <c r="R21"/>
  <c r="O21"/>
  <c r="N21"/>
  <c r="R31"/>
  <c r="N31"/>
  <c r="O31"/>
  <c r="R27"/>
  <c r="Q27"/>
  <c r="M27"/>
  <c r="R19"/>
  <c r="Q19"/>
  <c r="M19"/>
  <c r="P22"/>
  <c r="O22"/>
  <c r="N22"/>
  <c r="R20"/>
  <c r="Q20"/>
  <c r="M20"/>
  <c r="R11"/>
  <c r="O11"/>
  <c r="N11"/>
  <c r="R13"/>
  <c r="N13"/>
  <c r="O13"/>
  <c r="P16"/>
  <c r="O16"/>
  <c r="N16"/>
  <c r="R29"/>
  <c r="N29"/>
  <c r="O29"/>
  <c r="R7"/>
  <c r="N7"/>
  <c r="O7"/>
  <c r="R8"/>
  <c r="Q8"/>
  <c r="M8"/>
  <c r="R17"/>
  <c r="N17"/>
  <c r="O17"/>
  <c r="R43" l="1"/>
  <c r="O43"/>
  <c r="N43"/>
  <c r="M43"/>
  <c r="P43"/>
  <c r="Q43"/>
  <c r="M151" l="1"/>
  <c r="N151"/>
  <c r="O151"/>
  <c r="R151"/>
  <c r="S7" i="4"/>
  <c r="S45" s="1"/>
  <c r="R7"/>
  <c r="R45" s="1"/>
  <c r="T7"/>
  <c r="T45" s="1"/>
  <c r="Q7"/>
  <c r="Q45" s="1"/>
  <c r="Y60" l="1"/>
  <c r="X60" l="1"/>
  <c r="W60"/>
  <c r="X58"/>
  <c r="Z58"/>
  <c r="W58"/>
  <c r="Y58"/>
  <c r="X151"/>
  <c r="W151"/>
  <c r="Y151"/>
  <c r="Z151"/>
  <c r="X42"/>
  <c r="Z42"/>
  <c r="X43"/>
  <c r="Z43"/>
  <c r="W42"/>
  <c r="Y42"/>
  <c r="W43"/>
  <c r="Y43"/>
  <c r="Y44"/>
  <c r="Z44"/>
  <c r="W44"/>
  <c r="X44"/>
  <c r="Z77"/>
  <c r="W77"/>
  <c r="X77"/>
  <c r="Y77"/>
  <c r="X41"/>
  <c r="Z131"/>
  <c r="X132"/>
  <c r="Y41"/>
  <c r="Y131"/>
  <c r="Y132"/>
  <c r="Z41"/>
  <c r="X131"/>
  <c r="Z132"/>
  <c r="W41"/>
  <c r="W131"/>
  <c r="W132"/>
  <c r="Y19"/>
  <c r="Y7"/>
  <c r="Y24"/>
  <c r="Y30"/>
  <c r="Y9"/>
  <c r="Y10"/>
  <c r="Y21"/>
  <c r="Y11"/>
  <c r="Y23"/>
  <c r="Y14"/>
  <c r="Y8"/>
  <c r="Y12"/>
  <c r="Y13"/>
  <c r="Y16"/>
  <c r="Y17"/>
  <c r="Y15"/>
  <c r="Y20"/>
  <c r="Y31"/>
  <c r="Y35"/>
  <c r="Y32"/>
  <c r="Y34"/>
  <c r="Y33"/>
  <c r="Y27"/>
  <c r="Y36"/>
  <c r="Y29"/>
  <c r="Y37"/>
  <c r="Y25"/>
  <c r="Y28"/>
  <c r="Y22"/>
  <c r="Y38"/>
  <c r="Y26"/>
  <c r="Y39"/>
  <c r="Y40"/>
  <c r="Y18"/>
  <c r="Y46"/>
  <c r="Y50"/>
  <c r="Y49"/>
  <c r="Y48"/>
  <c r="Y57"/>
  <c r="Y55"/>
  <c r="Y53"/>
  <c r="Y47"/>
  <c r="Y54"/>
  <c r="Y56"/>
  <c r="Y59"/>
  <c r="Y52"/>
  <c r="Y99"/>
  <c r="Y137"/>
  <c r="Y64"/>
  <c r="Y85"/>
  <c r="Y66"/>
  <c r="Y67"/>
  <c r="X7"/>
  <c r="X30"/>
  <c r="X10"/>
  <c r="X11"/>
  <c r="X14"/>
  <c r="X12"/>
  <c r="X16"/>
  <c r="X15"/>
  <c r="X31"/>
  <c r="X32"/>
  <c r="X33"/>
  <c r="X36"/>
  <c r="X37"/>
  <c r="X28"/>
  <c r="X38"/>
  <c r="X39"/>
  <c r="X18"/>
  <c r="X50"/>
  <c r="X48"/>
  <c r="X55"/>
  <c r="X47"/>
  <c r="X56"/>
  <c r="X52"/>
  <c r="X137"/>
  <c r="X85"/>
  <c r="X67"/>
  <c r="Y83"/>
  <c r="Y111"/>
  <c r="Y81"/>
  <c r="Y145"/>
  <c r="Y91"/>
  <c r="Y72"/>
  <c r="Y82"/>
  <c r="Y73"/>
  <c r="Y112"/>
  <c r="Y94"/>
  <c r="Y105"/>
  <c r="Y106"/>
  <c r="Y61"/>
  <c r="Y119"/>
  <c r="Y74"/>
  <c r="Y89"/>
  <c r="Y84"/>
  <c r="Y63"/>
  <c r="Y65"/>
  <c r="Y121"/>
  <c r="Y70"/>
  <c r="Y62"/>
  <c r="Y92"/>
  <c r="Y75"/>
  <c r="Y113"/>
  <c r="Y130"/>
  <c r="Y116"/>
  <c r="Y103"/>
  <c r="Y100"/>
  <c r="Y97"/>
  <c r="Y71"/>
  <c r="Y101"/>
  <c r="Y80"/>
  <c r="Y102"/>
  <c r="Y98"/>
  <c r="Y123"/>
  <c r="Y120"/>
  <c r="Y142"/>
  <c r="Y86"/>
  <c r="Y124"/>
  <c r="Y109"/>
  <c r="Y110"/>
  <c r="Y136"/>
  <c r="Y88"/>
  <c r="Y79"/>
  <c r="Y68"/>
  <c r="Y141"/>
  <c r="Y78"/>
  <c r="Y133"/>
  <c r="Y87"/>
  <c r="Y107"/>
  <c r="Y143"/>
  <c r="Y128"/>
  <c r="Y115"/>
  <c r="Y122"/>
  <c r="Y96"/>
  <c r="Y76"/>
  <c r="Y149"/>
  <c r="Y117"/>
  <c r="Y129"/>
  <c r="Y139"/>
  <c r="Y90"/>
  <c r="Y104"/>
  <c r="Y144"/>
  <c r="Y146"/>
  <c r="Y93"/>
  <c r="Y114"/>
  <c r="Y134"/>
  <c r="Y140"/>
  <c r="Y147"/>
  <c r="Y118"/>
  <c r="Y138"/>
  <c r="Y148"/>
  <c r="Y108"/>
  <c r="Y126"/>
  <c r="Y150"/>
  <c r="Y127"/>
  <c r="Y95"/>
  <c r="Y125"/>
  <c r="Y51"/>
  <c r="Y135"/>
  <c r="Y69"/>
  <c r="X111"/>
  <c r="X145"/>
  <c r="X72"/>
  <c r="X73"/>
  <c r="X94"/>
  <c r="X106"/>
  <c r="X119"/>
  <c r="X89"/>
  <c r="X63"/>
  <c r="X121"/>
  <c r="X62"/>
  <c r="X75"/>
  <c r="X130"/>
  <c r="X103"/>
  <c r="X97"/>
  <c r="X101"/>
  <c r="X102"/>
  <c r="W19"/>
  <c r="W7"/>
  <c r="W24"/>
  <c r="W30"/>
  <c r="W9"/>
  <c r="W10"/>
  <c r="W21"/>
  <c r="W11"/>
  <c r="W23"/>
  <c r="W14"/>
  <c r="W8"/>
  <c r="W12"/>
  <c r="W13"/>
  <c r="W16"/>
  <c r="W17"/>
  <c r="W15"/>
  <c r="W20"/>
  <c r="W31"/>
  <c r="W35"/>
  <c r="W32"/>
  <c r="W34"/>
  <c r="W33"/>
  <c r="W27"/>
  <c r="W36"/>
  <c r="W29"/>
  <c r="W37"/>
  <c r="W25"/>
  <c r="W28"/>
  <c r="W22"/>
  <c r="W38"/>
  <c r="W26"/>
  <c r="W39"/>
  <c r="W40"/>
  <c r="W18"/>
  <c r="W46"/>
  <c r="W50"/>
  <c r="W49"/>
  <c r="W48"/>
  <c r="W57"/>
  <c r="W55"/>
  <c r="W53"/>
  <c r="W47"/>
  <c r="W54"/>
  <c r="W56"/>
  <c r="W59"/>
  <c r="W52"/>
  <c r="W99"/>
  <c r="W137"/>
  <c r="W64"/>
  <c r="W85"/>
  <c r="W66"/>
  <c r="W67"/>
  <c r="X19"/>
  <c r="X24"/>
  <c r="X9"/>
  <c r="X21"/>
  <c r="X23"/>
  <c r="X8"/>
  <c r="X13"/>
  <c r="X17"/>
  <c r="X20"/>
  <c r="X35"/>
  <c r="X34"/>
  <c r="X27"/>
  <c r="X29"/>
  <c r="X25"/>
  <c r="X22"/>
  <c r="X26"/>
  <c r="X40"/>
  <c r="X46"/>
  <c r="X49"/>
  <c r="X57"/>
  <c r="X53"/>
  <c r="X54"/>
  <c r="X59"/>
  <c r="X99"/>
  <c r="X64"/>
  <c r="X66"/>
  <c r="W83"/>
  <c r="W111"/>
  <c r="W81"/>
  <c r="W145"/>
  <c r="W91"/>
  <c r="W72"/>
  <c r="W82"/>
  <c r="W73"/>
  <c r="W112"/>
  <c r="W94"/>
  <c r="W105"/>
  <c r="W106"/>
  <c r="W61"/>
  <c r="W119"/>
  <c r="W74"/>
  <c r="W89"/>
  <c r="W84"/>
  <c r="W63"/>
  <c r="W65"/>
  <c r="W121"/>
  <c r="W70"/>
  <c r="W62"/>
  <c r="W92"/>
  <c r="W75"/>
  <c r="W113"/>
  <c r="W130"/>
  <c r="W116"/>
  <c r="W103"/>
  <c r="W100"/>
  <c r="W97"/>
  <c r="W71"/>
  <c r="W101"/>
  <c r="W80"/>
  <c r="W102"/>
  <c r="W98"/>
  <c r="W123"/>
  <c r="W120"/>
  <c r="W142"/>
  <c r="W86"/>
  <c r="W124"/>
  <c r="W109"/>
  <c r="W110"/>
  <c r="W136"/>
  <c r="W88"/>
  <c r="W79"/>
  <c r="W68"/>
  <c r="W141"/>
  <c r="W78"/>
  <c r="W133"/>
  <c r="W87"/>
  <c r="W107"/>
  <c r="W143"/>
  <c r="W128"/>
  <c r="W115"/>
  <c r="W122"/>
  <c r="W96"/>
  <c r="W76"/>
  <c r="W149"/>
  <c r="W117"/>
  <c r="W129"/>
  <c r="W139"/>
  <c r="W90"/>
  <c r="W104"/>
  <c r="W144"/>
  <c r="W146"/>
  <c r="W93"/>
  <c r="W114"/>
  <c r="W134"/>
  <c r="W140"/>
  <c r="W147"/>
  <c r="W118"/>
  <c r="W138"/>
  <c r="W148"/>
  <c r="W108"/>
  <c r="W126"/>
  <c r="W150"/>
  <c r="W127"/>
  <c r="W95"/>
  <c r="W125"/>
  <c r="W51"/>
  <c r="W135"/>
  <c r="W69"/>
  <c r="X83"/>
  <c r="X81"/>
  <c r="X91"/>
  <c r="X82"/>
  <c r="X112"/>
  <c r="X105"/>
  <c r="X61"/>
  <c r="X74"/>
  <c r="X84"/>
  <c r="X65"/>
  <c r="X70"/>
  <c r="X92"/>
  <c r="X113"/>
  <c r="X100"/>
  <c r="X80"/>
  <c r="X123"/>
  <c r="X142"/>
  <c r="X124"/>
  <c r="X110"/>
  <c r="X88"/>
  <c r="X68"/>
  <c r="X78"/>
  <c r="X87"/>
  <c r="X143"/>
  <c r="X115"/>
  <c r="X96"/>
  <c r="X149"/>
  <c r="X129"/>
  <c r="X90"/>
  <c r="X144"/>
  <c r="X93"/>
  <c r="X134"/>
  <c r="X147"/>
  <c r="X138"/>
  <c r="X108"/>
  <c r="X150"/>
  <c r="Z127"/>
  <c r="X95"/>
  <c r="Z125"/>
  <c r="Z51"/>
  <c r="X135"/>
  <c r="Z69"/>
  <c r="X116"/>
  <c r="X71"/>
  <c r="X98"/>
  <c r="X120"/>
  <c r="X86"/>
  <c r="X109"/>
  <c r="X136"/>
  <c r="X79"/>
  <c r="X141"/>
  <c r="X133"/>
  <c r="X107"/>
  <c r="X128"/>
  <c r="X122"/>
  <c r="X76"/>
  <c r="X117"/>
  <c r="X139"/>
  <c r="X104"/>
  <c r="X146"/>
  <c r="X114"/>
  <c r="X140"/>
  <c r="X118"/>
  <c r="X148"/>
  <c r="X126"/>
  <c r="X127"/>
  <c r="Z95"/>
  <c r="X125"/>
  <c r="X51"/>
  <c r="Z135"/>
  <c r="X69"/>
  <c r="T153" l="1"/>
  <c r="S153"/>
  <c r="Q153"/>
  <c r="W45"/>
  <c r="R153"/>
  <c r="X45"/>
  <c r="Y152"/>
  <c r="Y45"/>
  <c r="X152"/>
  <c r="W152"/>
  <c r="W153" s="1"/>
  <c r="Y153" l="1"/>
  <c r="X153"/>
  <c r="AA43" i="8"/>
  <c r="Y14"/>
  <c r="Y22"/>
  <c r="Y26"/>
  <c r="Y30"/>
  <c r="Y5"/>
  <c r="Y13"/>
  <c r="Y17"/>
  <c r="Y21"/>
  <c r="Y25"/>
  <c r="Y29"/>
  <c r="Y33"/>
  <c r="Y6"/>
  <c r="Y12"/>
  <c r="Y18"/>
  <c r="Y35"/>
  <c r="Y20"/>
  <c r="Y24"/>
  <c r="Y28"/>
  <c r="Y32"/>
  <c r="Y7"/>
  <c r="Y11"/>
  <c r="Y15"/>
  <c r="Y19"/>
  <c r="Y23"/>
  <c r="Y27"/>
  <c r="Y31"/>
  <c r="Y36"/>
  <c r="Y10"/>
  <c r="Y16"/>
  <c r="Y34"/>
  <c r="Y37"/>
  <c r="Y4"/>
  <c r="Y42" l="1"/>
  <c r="M7" i="4"/>
  <c r="M153" s="1"/>
  <c r="L7"/>
  <c r="L153" s="1"/>
  <c r="K7"/>
  <c r="K153" s="1"/>
  <c r="N7"/>
  <c r="N153" s="1"/>
  <c r="Y43" i="8"/>
  <c r="Y57" s="1"/>
  <c r="AA152" l="1"/>
  <c r="Z87" i="4" l="1"/>
  <c r="Z48"/>
  <c r="Z16"/>
  <c r="Z93"/>
  <c r="Z103"/>
  <c r="Z114"/>
  <c r="Z107"/>
  <c r="Z65"/>
  <c r="Z108"/>
  <c r="Z68"/>
  <c r="Z101"/>
  <c r="Z50"/>
  <c r="Z88"/>
  <c r="Z94"/>
  <c r="Z75"/>
  <c r="Z12"/>
  <c r="Z139"/>
  <c r="Z81"/>
  <c r="Z133"/>
  <c r="Z39"/>
  <c r="Z64"/>
  <c r="Z86"/>
  <c r="Z47"/>
  <c r="Z97"/>
  <c r="Z34"/>
  <c r="Z33"/>
  <c r="Z89"/>
  <c r="Z74"/>
  <c r="Z85"/>
  <c r="Z46"/>
  <c r="Z96"/>
  <c r="Z102"/>
  <c r="Z32"/>
  <c r="Z76"/>
  <c r="Z140"/>
  <c r="Z54"/>
  <c r="Z49"/>
  <c r="Z109"/>
  <c r="Z145"/>
  <c r="Z8"/>
  <c r="Z84"/>
  <c r="Z67"/>
  <c r="Z138"/>
  <c r="Z129"/>
  <c r="Z52"/>
  <c r="Z150"/>
  <c r="Z119"/>
  <c r="Z92"/>
  <c r="Z17"/>
  <c r="Z149"/>
  <c r="Z147"/>
  <c r="Z134"/>
  <c r="Z11"/>
  <c r="Z24"/>
  <c r="Z115"/>
  <c r="AA152"/>
  <c r="Z66"/>
  <c r="Z78"/>
  <c r="Z37"/>
  <c r="Z14"/>
  <c r="Z117"/>
  <c r="Z27"/>
  <c r="Z29"/>
  <c r="Z20"/>
  <c r="Z61"/>
  <c r="Z25"/>
  <c r="Z28"/>
  <c r="Z90"/>
  <c r="Z73"/>
  <c r="Z148"/>
  <c r="Z118"/>
  <c r="Z55"/>
  <c r="Z9"/>
  <c r="Z99"/>
  <c r="Z56"/>
  <c r="Z146"/>
  <c r="Z38"/>
  <c r="Z26"/>
  <c r="Z31"/>
  <c r="Z137"/>
  <c r="Z63"/>
  <c r="Z136"/>
  <c r="Z72"/>
  <c r="Z62"/>
  <c r="Z126"/>
  <c r="Z143"/>
  <c r="Z142"/>
  <c r="Z121"/>
  <c r="Z10"/>
  <c r="Z104"/>
  <c r="Z116"/>
  <c r="Z82"/>
  <c r="Z106"/>
  <c r="Z105"/>
  <c r="Z36"/>
  <c r="Z83"/>
  <c r="Z19"/>
  <c r="Z123"/>
  <c r="Z13"/>
  <c r="Z40"/>
  <c r="Z141"/>
  <c r="Z71"/>
  <c r="Z53"/>
  <c r="Z35"/>
  <c r="Z110"/>
  <c r="U7"/>
  <c r="U45" s="1"/>
  <c r="Z7"/>
  <c r="O7"/>
  <c r="O153" s="1"/>
  <c r="Z30"/>
  <c r="Z130"/>
  <c r="Z111"/>
  <c r="Z22"/>
  <c r="Z21"/>
  <c r="Z23"/>
  <c r="Z122"/>
  <c r="Z98"/>
  <c r="Z15"/>
  <c r="Z113"/>
  <c r="Z91"/>
  <c r="Z144"/>
  <c r="Z80"/>
  <c r="Z128"/>
  <c r="Z112"/>
  <c r="Z57"/>
  <c r="Z120"/>
  <c r="Z100"/>
  <c r="Z70"/>
  <c r="Z124"/>
  <c r="Q151" i="12" l="1"/>
  <c r="P151"/>
  <c r="Z59" i="4" l="1"/>
  <c r="Z79"/>
  <c r="Z152" s="1"/>
  <c r="Z18"/>
  <c r="U153" l="1"/>
  <c r="Z45"/>
  <c r="AA45"/>
  <c r="Z60" l="1"/>
  <c r="Z153" s="1"/>
  <c r="AA153" l="1"/>
  <c r="AA60"/>
</calcChain>
</file>

<file path=xl/sharedStrings.xml><?xml version="1.0" encoding="utf-8"?>
<sst xmlns="http://schemas.openxmlformats.org/spreadsheetml/2006/main" count="1345" uniqueCount="503">
  <si>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</si>
  <si>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</si>
  <si>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</si>
  <si>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</si>
  <si>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</si>
  <si>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</si>
  <si>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</si>
  <si>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</si>
  <si>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</si>
  <si>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</si>
  <si>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</si>
  <si>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</si>
  <si>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</si>
  <si>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</si>
  <si>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</si>
  <si>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</si>
  <si>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</si>
  <si>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</si>
  <si>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</si>
  <si>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</si>
  <si>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</si>
  <si>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</si>
  <si>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</si>
  <si>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</si>
  <si>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</si>
  <si>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</si>
  <si>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</si>
  <si>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</si>
  <si>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</si>
  <si>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</si>
  <si>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</si>
  <si>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</si>
  <si>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</si>
  <si>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</si>
  <si>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</si>
  <si>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</si>
  <si>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</si>
  <si>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</si>
  <si>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</si>
  <si>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</si>
  <si>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</si>
  <si>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</si>
  <si>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</si>
  <si>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</si>
  <si>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</si>
  <si>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</si>
  <si>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</si>
  <si>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</si>
  <si>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</si>
  <si>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</si>
  <si>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</si>
  <si>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</si>
  <si>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</si>
  <si>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</si>
  <si>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</si>
  <si>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</si>
  <si>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</si>
  <si>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</si>
  <si>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</si>
  <si>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</si>
  <si>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</si>
  <si>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</si>
  <si>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</si>
  <si>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</si>
  <si>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</si>
  <si>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</si>
  <si>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شاخصی کارآفرين</t>
  </si>
  <si>
    <t>شاخصی و در اندازه بزرگ</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</si>
  <si>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</si>
  <si>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</si>
  <si>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</si>
  <si>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</si>
  <si>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</si>
  <si>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</si>
  <si>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</si>
  <si>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</si>
  <si>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</si>
  <si>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</si>
  <si>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</si>
  <si>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</si>
  <si>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</si>
  <si>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</si>
  <si>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</si>
  <si>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کارگزاری بورس بیمه</t>
  </si>
  <si>
    <t>صنعت و معدن</t>
  </si>
  <si>
    <t>کارگزاری بانک صنعت و معدن</t>
  </si>
  <si>
    <t>بورسيران</t>
  </si>
  <si>
    <t>کارگزاری بورسیران</t>
  </si>
  <si>
    <t>کارگزاری سرمایه گذاری ملی ایران</t>
  </si>
  <si>
    <t>رضوي</t>
  </si>
  <si>
    <t>کارگزاری رضوی</t>
  </si>
  <si>
    <t>امين کارآفرين</t>
  </si>
  <si>
    <t>فارابي</t>
  </si>
  <si>
    <t>کارگزاری فارابی</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</si>
  <si>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</si>
  <si>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</si>
  <si>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</si>
  <si>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</si>
  <si>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</si>
  <si>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</si>
  <si>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</si>
  <si>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</si>
  <si>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</si>
  <si>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</si>
  <si>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</si>
  <si>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</si>
  <si>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</si>
  <si>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</si>
  <si>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</si>
  <si>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</si>
  <si>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</si>
  <si>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</si>
  <si>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</si>
  <si>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</si>
  <si>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</si>
  <si>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</si>
  <si>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</si>
  <si>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</si>
  <si>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</si>
  <si>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</si>
  <si>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</si>
  <si>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</si>
  <si>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</si>
  <si>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</si>
  <si>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</si>
  <si>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</si>
  <si>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</si>
  <si>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</si>
  <si>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</si>
  <si>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</si>
  <si>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</si>
  <si>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</si>
  <si>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</si>
  <si>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</si>
  <si>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</si>
  <si>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</si>
  <si>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</si>
  <si>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</si>
  <si>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</si>
  <si>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</si>
  <si>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</si>
  <si>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</si>
  <si>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</si>
  <si>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</si>
  <si>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</si>
  <si>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</si>
  <si>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</si>
  <si>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</si>
  <si>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</si>
  <si>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</si>
  <si>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</si>
  <si>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</si>
  <si>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</si>
  <si>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</si>
  <si>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</si>
  <si>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</si>
  <si>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</si>
  <si>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</si>
  <si>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</si>
  <si>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</si>
  <si>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</si>
  <si>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</si>
  <si>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</si>
  <si>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</si>
  <si>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</si>
  <si>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</si>
  <si>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</si>
  <si>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</si>
  <si>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</si>
  <si>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</si>
  <si>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</si>
  <si>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توسعه ملی</t>
  </si>
  <si>
    <t>کارگزاری بانک ملی ایران</t>
  </si>
  <si>
    <t>ارگ</t>
  </si>
  <si>
    <t>دماسنج</t>
  </si>
  <si>
    <t>سپهر کاریزما</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</si>
  <si>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</si>
  <si>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</si>
  <si>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</si>
  <si>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</si>
  <si>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</si>
  <si>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</si>
  <si>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</si>
  <si>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</si>
  <si>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</si>
  <si>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</si>
  <si>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</si>
  <si>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</si>
  <si>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</si>
  <si>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</si>
  <si>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</si>
  <si>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</si>
  <si>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</si>
  <si>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</si>
  <si>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</si>
  <si>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</si>
  <si>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</si>
  <si>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</si>
  <si>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</si>
  <si>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</si>
  <si>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</si>
  <si>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</si>
  <si>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</si>
  <si>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</si>
  <si>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</si>
  <si>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</si>
  <si>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</si>
  <si>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</si>
  <si>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</si>
  <si>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</si>
  <si>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</si>
  <si>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</si>
  <si>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</si>
  <si>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</si>
  <si>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</si>
  <si>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</si>
  <si>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</si>
  <si>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</si>
  <si>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توسعه اندوخته آینده</t>
  </si>
  <si>
    <t>رفاه</t>
  </si>
  <si>
    <t>ممتاز</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</si>
  <si>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</si>
  <si>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</si>
  <si>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</si>
  <si>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</si>
  <si>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</si>
  <si>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</si>
  <si>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</si>
  <si>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</si>
  <si>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</si>
  <si>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</si>
  <si>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</si>
  <si>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</si>
  <si>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</si>
  <si>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</si>
  <si>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</si>
  <si>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</si>
  <si>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</si>
  <si>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</si>
  <si>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</si>
  <si>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</si>
  <si>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</si>
  <si>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</si>
  <si>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</si>
  <si>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</si>
  <si>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</si>
  <si>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</si>
  <si>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</si>
  <si>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</si>
  <si>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</si>
  <si>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</si>
  <si>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</si>
  <si>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</si>
  <si>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</si>
  <si>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</si>
  <si>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</si>
  <si>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</si>
  <si>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</si>
  <si>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</si>
  <si>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</si>
  <si>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</si>
  <si>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</si>
  <si>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</si>
  <si>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</si>
  <si>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</si>
  <si>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</si>
  <si>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</si>
  <si>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</si>
  <si>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</si>
  <si>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</si>
  <si>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</si>
  <si>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</si>
  <si>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</si>
  <si>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</si>
  <si>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</si>
  <si>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</si>
  <si>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</si>
  <si>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</si>
  <si>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</si>
  <si>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</si>
  <si>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</si>
  <si>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</si>
  <si>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</si>
  <si>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</si>
  <si>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</si>
  <si>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</si>
  <si>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</si>
  <si>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</si>
  <si>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</si>
  <si>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</si>
  <si>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</si>
  <si>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</si>
  <si>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</si>
  <si>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</si>
  <si>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</si>
  <si>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</si>
  <si>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</si>
  <si>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</si>
  <si>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</si>
  <si>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</si>
  <si>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</si>
  <si>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</si>
  <si>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</si>
  <si>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</si>
  <si>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</si>
  <si>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</si>
  <si>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</si>
  <si>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</si>
  <si>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</si>
  <si>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</si>
  <si>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</si>
  <si>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</si>
  <si>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</si>
  <si>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</si>
  <si>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</si>
  <si>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</si>
  <si>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</si>
  <si>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</si>
  <si>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</si>
  <si>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</si>
  <si>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</si>
  <si>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</si>
  <si>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</si>
  <si>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</si>
  <si>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</si>
  <si>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</si>
  <si>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</si>
  <si>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</si>
  <si>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</si>
  <si>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</si>
  <si>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</si>
  <si>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</si>
  <si>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</si>
  <si>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</si>
  <si>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</si>
  <si>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</si>
  <si>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</si>
  <si>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</si>
  <si>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</si>
  <si>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</si>
  <si>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</si>
  <si>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</si>
  <si>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</si>
  <si>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</si>
  <si>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</si>
  <si>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</si>
  <si>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</si>
  <si>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</si>
  <si>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</si>
  <si>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</si>
  <si>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</si>
  <si>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</si>
  <si>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نیکوکاری حافظ</t>
  </si>
  <si>
    <t>1393/02/21</t>
  </si>
  <si>
    <t>در اوراق بهادار با درآمد ثابت و در اندازه کوچک</t>
  </si>
  <si>
    <t>اندیشمندان پارس نگر خبره</t>
  </si>
  <si>
    <t>نیکوکاری دانشگاه تهران</t>
  </si>
  <si>
    <t>سپهر آتی</t>
  </si>
  <si>
    <t>نیکی گستران</t>
  </si>
  <si>
    <t>1393/03/05</t>
  </si>
  <si>
    <t>1393/03/10</t>
  </si>
  <si>
    <t>مشاور سرمایه کذاری ارزش پردازان آریان</t>
  </si>
  <si>
    <t>شرکت سبدگردان کاریزما</t>
  </si>
  <si>
    <t>مشاور سرمایه گذاری نیکی گستر</t>
  </si>
  <si>
    <t>ذوب آهن</t>
  </si>
  <si>
    <t>شرکت کارگزاری بانک ملی ایران</t>
  </si>
  <si>
    <t>همیان سپهر</t>
  </si>
  <si>
    <t>شرکت تامین سرمایه سپهر</t>
  </si>
  <si>
    <t>1393/05/14</t>
  </si>
  <si>
    <t>1393/05/26</t>
  </si>
  <si>
    <t>امین تدبیرگران فردا</t>
  </si>
  <si>
    <t>ثابت حامی</t>
  </si>
  <si>
    <t>میعاد ایرانیان</t>
  </si>
  <si>
    <t>1393/06/18</t>
  </si>
  <si>
    <t>افتخار حافظ</t>
  </si>
  <si>
    <t>شركت كارگزاري حافظ</t>
  </si>
  <si>
    <t>1393/06/19</t>
  </si>
  <si>
    <t>1393/06/12</t>
  </si>
  <si>
    <t>1393/06/11</t>
  </si>
  <si>
    <t>کد</t>
  </si>
  <si>
    <t>ارزش کاوان آینده</t>
  </si>
  <si>
    <t>نوین پایدار</t>
  </si>
  <si>
    <t>آشنای دی</t>
  </si>
  <si>
    <t>تدبيرگران آینده</t>
  </si>
  <si>
    <t>ایساتیس پویای یزد</t>
  </si>
  <si>
    <t>پيشگام ایرانیان</t>
  </si>
  <si>
    <t>کل صندوق های سرمایه گذاری</t>
  </si>
  <si>
    <t>بورس اوراق بهادار تهران</t>
  </si>
  <si>
    <t xml:space="preserve">کل صندوقهای سرمایه گذاری   </t>
  </si>
  <si>
    <t>نیکوکاری الزهرا</t>
  </si>
  <si>
    <t>زرین پارسیان</t>
  </si>
  <si>
    <t>1393/07/14</t>
  </si>
  <si>
    <t>1393/07/22</t>
  </si>
  <si>
    <t>1393/03/12</t>
  </si>
  <si>
    <t>مشرک یکم آبان</t>
  </si>
  <si>
    <t>مشترک یکم آبان</t>
  </si>
  <si>
    <t xml:space="preserve">شرکت مرکز مالی ایران </t>
  </si>
  <si>
    <t>1393/09/09</t>
  </si>
  <si>
    <t>با درآمد ثابت کاریزما</t>
  </si>
  <si>
    <t>1393/10/16</t>
  </si>
  <si>
    <t>نیکوکاری ایتام برکت</t>
  </si>
  <si>
    <t>1393/10/30</t>
  </si>
  <si>
    <t>سپرده</t>
  </si>
  <si>
    <t>نقد</t>
  </si>
  <si>
    <t>سایر</t>
  </si>
  <si>
    <t>سال گذشته</t>
  </si>
  <si>
    <t>ماه گذشته</t>
  </si>
  <si>
    <t>توسعه پست بانک</t>
  </si>
  <si>
    <t>كارگزاري بانك توسعه صادرات</t>
  </si>
  <si>
    <t>1393/11/11</t>
  </si>
  <si>
    <t>شاخص سی شرکت بزرگ فیروزه</t>
  </si>
  <si>
    <t>1393/11/28</t>
  </si>
  <si>
    <t>نیکوکاری ندای امید</t>
  </si>
  <si>
    <t>شرکت کارگزاری آبان</t>
  </si>
  <si>
    <t>1393/12/26</t>
  </si>
  <si>
    <t>سهام بزرگ کاردان</t>
  </si>
  <si>
    <t>تامین سرمایه کاردان</t>
  </si>
  <si>
    <t>1394/01/17</t>
  </si>
  <si>
    <t>تجارت شاخصی کاردان</t>
  </si>
  <si>
    <t>با درآمد ثابت کاردان</t>
  </si>
  <si>
    <t>ارزش صندوق در پایان سال 1393(میلیون ريال)</t>
  </si>
  <si>
    <t>اختصاصی بازارگردانی حکمت ایرانیان یکم</t>
  </si>
  <si>
    <t>اختصاصی بازارگردان گروه توسعۀ بهشهر</t>
  </si>
  <si>
    <t>بازارگردانی آرمان اعتلاء کشاورزی</t>
  </si>
  <si>
    <t>بازارگردانی نوین پیشرو</t>
  </si>
  <si>
    <t>بازارگردانی امید لوتوس پارسیان</t>
  </si>
  <si>
    <t>بازارگردانی گنجینه سپهر صادرات</t>
  </si>
  <si>
    <t>شرکت تامین سرمایه لوتوس پارسیان</t>
  </si>
  <si>
    <t>شرکت کارگزاری بانک صادرات ایران</t>
  </si>
  <si>
    <t>شرکت کارگزاری پارسیان</t>
  </si>
  <si>
    <t>شرکت کارگزاری بانک کشاورزی</t>
  </si>
  <si>
    <t>1393/12/23</t>
  </si>
  <si>
    <t>1393/11/05</t>
  </si>
  <si>
    <t>1393/08/15</t>
  </si>
  <si>
    <t>1393/07/12</t>
  </si>
  <si>
    <t>1393/07/08</t>
  </si>
  <si>
    <t>تعهد بازارگردانی سهم</t>
  </si>
  <si>
    <t>بانک اقتصاد نوین</t>
  </si>
  <si>
    <t>بانک پارسیان - تجارت الکترونیک پارسیان- بیمه پارسیان</t>
  </si>
  <si>
    <t>بانک صادرات</t>
  </si>
  <si>
    <t>بانک حکمت ایرانیان</t>
  </si>
  <si>
    <t>ایران دارو - سبحان دارو- تولید دارو - سرمایه گذاری اعتلاء البرز</t>
  </si>
  <si>
    <t>هلدینگ توسعۀ صنایع بهشهر، سرمایه گذاری گروه صنایع بهشهر،  گلتاش،  پاکسان،  مارگارین و بانک اقتصاد نوین</t>
  </si>
  <si>
    <t>گنجینه آرمان شهر(امین شهر سابق)</t>
  </si>
  <si>
    <t>ارزش صندوق های منحل شده در سال 1394</t>
  </si>
  <si>
    <t>تملک حقیقی گروه</t>
  </si>
  <si>
    <t>تملک حقیقی کل</t>
  </si>
  <si>
    <t>گنجینه آرمان شهر</t>
  </si>
  <si>
    <t>اعتمادآفرين پارسيان</t>
  </si>
  <si>
    <t>1394/02/05</t>
  </si>
  <si>
    <t>صندوق سرمایه گذاری اختصاصی بازار گردان بهمن گستر</t>
  </si>
  <si>
    <t>شرکت کارگزاری بهمن</t>
  </si>
  <si>
    <t>1394/02/27</t>
  </si>
  <si>
    <t>با درآمد ثابت گنجینه امید ایرانیان</t>
  </si>
  <si>
    <t>مشترک افق کارگزاری بانک خاورمیانه</t>
  </si>
  <si>
    <t>اندیشه خبرگان سهام</t>
  </si>
  <si>
    <t>در اوراق بهادار با درامد ثابت و با پیش بینی سود</t>
  </si>
  <si>
    <t>تنها در اوراق بهادار با درآمد ثابت و با پیش بینی سود</t>
  </si>
  <si>
    <t>کارگزاری بانک خاورمیانه</t>
  </si>
  <si>
    <t>تامین سرمایه امید</t>
  </si>
  <si>
    <t>1394/03/19</t>
  </si>
  <si>
    <t>1394/03/30</t>
  </si>
  <si>
    <t>شرکت کارگزاری خبرگان سهام</t>
  </si>
  <si>
    <t>1394/03/09</t>
  </si>
  <si>
    <t>اختصاصی و بازارگردانی مپنا آشنا</t>
  </si>
  <si>
    <t>کل ص س مختلط (جمع/ میانگین ساده)</t>
  </si>
  <si>
    <t>از ابتدای تیر ماه سال 1393 *</t>
  </si>
  <si>
    <t>خرداد ماه 1394</t>
  </si>
  <si>
    <t>1394/03/03</t>
  </si>
  <si>
    <t>ارزش صندوق در پایان خرداد 1394 (میلیون ريال)</t>
  </si>
  <si>
    <t>خرداد  ماه 1394</t>
  </si>
  <si>
    <t>گزارش عملکرد صندوق های سرمایه گذاری اختصاصی بازارگردانی در پایان خرداد ماه 1394</t>
  </si>
  <si>
    <t>گزارش عملکرد صندوق های سرمایه گذاری در پایان سال 1393 و خرداد ماه سال 1394 (پیوست 1)</t>
  </si>
  <si>
    <t>ترکیب دارایی های صندوق های سرمایه گذاری در پایان خرداد ماه 1394 (پیوست 2)</t>
  </si>
  <si>
    <t>حجم معاملات سهام و حق تقدم سهام در بازار بورس تهران و بازار اول فرابورس ایران و صدور و ابطال صندوق های سرمایه گذاری تا تاریخ 1394/03/31 (پیوست 3)</t>
  </si>
  <si>
    <t>نسبت فعالیت معاملاتی و سرمایه گذاران صندوق های سرمایه گذاری تا پایان خرداد ماه سال 1394 (پیوست4)</t>
  </si>
  <si>
    <t>ماه گذشته (خرداد ماه 1394 )</t>
  </si>
  <si>
    <t xml:space="preserve">از تیر ماه سال 1393 </t>
  </si>
  <si>
    <t>کل ص س در سهام</t>
  </si>
  <si>
    <t xml:space="preserve"> صندوقهای سرمایه گذاری در سهام</t>
  </si>
  <si>
    <t>4.65-</t>
  </si>
  <si>
    <t>7.16-</t>
  </si>
  <si>
    <t>7.87-</t>
  </si>
  <si>
    <t>1.06-</t>
  </si>
  <si>
    <t>4.70-</t>
  </si>
  <si>
    <t>3.86-</t>
  </si>
  <si>
    <t>7.73-</t>
  </si>
  <si>
    <t>2.92-</t>
  </si>
  <si>
    <t>4.43-</t>
  </si>
  <si>
    <t>1.56-</t>
  </si>
  <si>
    <t>3.29-</t>
  </si>
  <si>
    <t>2.10-</t>
  </si>
  <si>
    <t>فيروزه موفقیت</t>
  </si>
  <si>
    <t>مختلط و قابل معامله(آسام)</t>
  </si>
  <si>
    <t>مختلط و قابل معامله(صنوین)</t>
  </si>
  <si>
    <t>در اوراق بهادار با درآمد ثابت و با قابلیت معامله(اعتماد)</t>
  </si>
  <si>
    <t>در سهام و قابل معامله(آساس)</t>
  </si>
  <si>
    <t>در سهام و قابل معامله(اطلس)</t>
  </si>
  <si>
    <t>در سهام و قابل معامله(الماس)</t>
  </si>
  <si>
    <t>شاخصی و قابل معامله(فیروزه)</t>
  </si>
  <si>
    <t>شاخصی و قابل معامله(کاردان)</t>
  </si>
  <si>
    <t>در سهام و قابل معامله(کاریس)</t>
  </si>
  <si>
    <t>جمع</t>
  </si>
</sst>
</file>

<file path=xl/styles.xml><?xml version="1.0" encoding="utf-8"?>
<styleSheet xmlns="http://schemas.openxmlformats.org/spreadsheetml/2006/main">
  <numFmts count="4">
    <numFmt numFmtId="43" formatCode="_(* #,##0.00_);_(* \(#,##0.00\);_(* &quot;-&quot;??_);_(@_)"/>
    <numFmt numFmtId="164" formatCode="#,##0_-;\(#,##0\)"/>
    <numFmt numFmtId="165" formatCode="_(* #,##0_);_(* \(#,##0\);_(* &quot;-&quot;??_);_(@_)"/>
    <numFmt numFmtId="166" formatCode="0.00000"/>
  </numFmts>
  <fonts count="6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b/>
      <sz val="28"/>
      <color theme="4" tint="0.79998168889431442"/>
      <name val="B Nazanin"/>
      <charset val="178"/>
    </font>
    <font>
      <sz val="28"/>
      <color theme="1"/>
      <name val="B Nazanin"/>
      <charset val="178"/>
    </font>
    <font>
      <sz val="26"/>
      <color theme="1"/>
      <name val="B Zar"/>
      <charset val="178"/>
    </font>
    <font>
      <b/>
      <sz val="10"/>
      <name val="B Nazanin"/>
      <charset val="178"/>
    </font>
    <font>
      <sz val="16"/>
      <name val="B Nazanin"/>
      <charset val="178"/>
    </font>
    <font>
      <b/>
      <sz val="22"/>
      <color theme="4" tint="0.79998168889431442"/>
      <name val="B Nazanin"/>
      <charset val="178"/>
    </font>
    <font>
      <b/>
      <sz val="18"/>
      <color theme="4" tint="0.79998168889431442"/>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b/>
      <sz val="10"/>
      <color theme="1"/>
      <name val="B Nazanin"/>
      <charset val="178"/>
    </font>
    <font>
      <sz val="10"/>
      <name val="B Nazanin"/>
      <charset val="178"/>
    </font>
    <font>
      <sz val="10"/>
      <color theme="4" tint="0.79998168889431442"/>
      <name val="B Nazanin"/>
      <charset val="178"/>
    </font>
    <font>
      <sz val="12"/>
      <color theme="1"/>
      <name val="B Nazanin"/>
      <charset val="178"/>
    </font>
    <font>
      <b/>
      <sz val="11"/>
      <color theme="1"/>
      <name val="B Nazanin"/>
      <charset val="178"/>
    </font>
    <font>
      <sz val="12"/>
      <color theme="1"/>
      <name val="B Zar"/>
      <charset val="178"/>
    </font>
    <font>
      <b/>
      <sz val="18"/>
      <color rgb="FF000000"/>
      <name val="B Nazanin"/>
      <charset val="178"/>
    </font>
    <font>
      <b/>
      <sz val="22"/>
      <name val="B Nazanin"/>
      <charset val="178"/>
    </font>
    <font>
      <b/>
      <sz val="28"/>
      <name val="B Nazanin"/>
      <charset val="178"/>
    </font>
    <font>
      <b/>
      <sz val="18"/>
      <color theme="1"/>
      <name val="B Nazanin"/>
      <charset val="178"/>
    </font>
    <font>
      <sz val="20"/>
      <name val="B Zar"/>
      <charset val="178"/>
    </font>
    <font>
      <b/>
      <sz val="20"/>
      <color theme="1"/>
      <name val="B Nazanin"/>
      <charset val="178"/>
    </font>
    <font>
      <b/>
      <sz val="20"/>
      <name val="B Zar"/>
      <charset val="178"/>
    </font>
    <font>
      <b/>
      <sz val="20"/>
      <color theme="1"/>
      <name val="B Zar"/>
      <charset val="178"/>
    </font>
    <font>
      <sz val="22"/>
      <color rgb="FFFF0000"/>
      <name val="B Zar"/>
      <charset val="178"/>
    </font>
    <font>
      <sz val="26"/>
      <name val="B Nazanin"/>
      <charset val="178"/>
    </font>
    <font>
      <sz val="26"/>
      <color rgb="FFFF0000"/>
      <name val="B Zar"/>
      <charset val="178"/>
    </font>
    <font>
      <sz val="16"/>
      <color theme="4" tint="0.79998168889431442"/>
      <name val="B Nazanin"/>
      <charset val="178"/>
    </font>
    <font>
      <b/>
      <sz val="16"/>
      <color theme="1"/>
      <name val="B Nazanin"/>
      <charset val="178"/>
    </font>
    <font>
      <b/>
      <sz val="16"/>
      <color rgb="FF000000"/>
      <name val="B Nazanin"/>
      <charset val="178"/>
    </font>
    <font>
      <b/>
      <sz val="16"/>
      <name val="B Nazanin"/>
      <charset val="178"/>
    </font>
    <font>
      <sz val="16"/>
      <color theme="1"/>
      <name val="B Zar"/>
      <charset val="178"/>
    </font>
  </fonts>
  <fills count="20">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66FF"/>
        <bgColor indexed="64"/>
      </patternFill>
    </fill>
    <fill>
      <patternFill patternType="solid">
        <fgColor rgb="FFFF0000"/>
        <bgColor indexed="64"/>
      </patternFill>
    </fill>
    <fill>
      <patternFill patternType="solid">
        <fgColor theme="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45">
    <xf numFmtId="0" fontId="0" fillId="0" borderId="0" xfId="0"/>
    <xf numFmtId="0" fontId="0" fillId="0" borderId="0" xfId="0" applyFill="1"/>
    <xf numFmtId="0" fontId="6" fillId="0" borderId="0" xfId="0" applyFont="1" applyAlignment="1">
      <alignment horizontal="right" vertical="center" readingOrder="2"/>
    </xf>
    <xf numFmtId="0" fontId="8" fillId="0" borderId="0" xfId="0" applyFont="1" applyAlignment="1">
      <alignment horizontal="right" vertical="center" readingOrder="2"/>
    </xf>
    <xf numFmtId="0" fontId="21" fillId="0" borderId="0" xfId="0" applyFont="1"/>
    <xf numFmtId="0" fontId="0" fillId="8" borderId="0" xfId="0" applyFill="1"/>
    <xf numFmtId="0" fontId="21"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3" fontId="7" fillId="0" borderId="0" xfId="0" applyNumberFormat="1" applyFont="1" applyFill="1" applyAlignment="1">
      <alignment horizontal="right" vertical="center" readingOrder="2"/>
    </xf>
    <xf numFmtId="0" fontId="9" fillId="0" borderId="0" xfId="0" applyFont="1" applyAlignment="1">
      <alignment horizontal="right" vertical="center" readingOrder="2"/>
    </xf>
    <xf numFmtId="2" fontId="6" fillId="0" borderId="0" xfId="0" applyNumberFormat="1" applyFont="1" applyAlignment="1">
      <alignment horizontal="right" vertical="center" readingOrder="2"/>
    </xf>
    <xf numFmtId="0" fontId="15"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3" fontId="11" fillId="0" borderId="0" xfId="0" applyNumberFormat="1" applyFont="1" applyFill="1" applyAlignment="1">
      <alignment horizontal="right" vertical="center" readingOrder="2"/>
    </xf>
    <xf numFmtId="0" fontId="6" fillId="2" borderId="0" xfId="0" applyFont="1" applyFill="1" applyAlignment="1">
      <alignment horizontal="right" vertical="center" readingOrder="2"/>
    </xf>
    <xf numFmtId="0" fontId="30" fillId="2" borderId="0" xfId="0" applyFont="1" applyFill="1" applyAlignment="1">
      <alignment horizontal="right" readingOrder="2"/>
    </xf>
    <xf numFmtId="3" fontId="27" fillId="5" borderId="1" xfId="0" applyNumberFormat="1" applyFont="1" applyFill="1" applyBorder="1" applyAlignment="1">
      <alignment horizontal="right" vertical="center"/>
    </xf>
    <xf numFmtId="3" fontId="27" fillId="0" borderId="1" xfId="0" applyNumberFormat="1" applyFont="1" applyFill="1" applyBorder="1" applyAlignment="1">
      <alignment horizontal="right" vertical="center" readingOrder="2"/>
    </xf>
    <xf numFmtId="0" fontId="12" fillId="0" borderId="1" xfId="0" applyNumberFormat="1" applyFont="1" applyFill="1" applyBorder="1" applyAlignment="1">
      <alignment horizontal="right" vertical="center" readingOrder="2"/>
    </xf>
    <xf numFmtId="0" fontId="32" fillId="0" borderId="1" xfId="0" applyFont="1" applyFill="1" applyBorder="1" applyAlignment="1">
      <alignment horizontal="right" vertical="center" readingOrder="2"/>
    </xf>
    <xf numFmtId="0" fontId="33" fillId="4" borderId="1" xfId="0" applyFont="1" applyFill="1" applyBorder="1" applyAlignment="1">
      <alignment horizontal="right" vertical="center" wrapText="1" readingOrder="2"/>
    </xf>
    <xf numFmtId="2" fontId="33" fillId="4" borderId="1" xfId="0" applyNumberFormat="1" applyFont="1" applyFill="1" applyBorder="1" applyAlignment="1">
      <alignment horizontal="center" vertical="center" wrapText="1" readingOrder="2"/>
    </xf>
    <xf numFmtId="0" fontId="33" fillId="4" borderId="1" xfId="0" applyFont="1" applyFill="1" applyBorder="1" applyAlignment="1">
      <alignment horizontal="right" vertical="center" textRotation="90" readingOrder="2"/>
    </xf>
    <xf numFmtId="0" fontId="33" fillId="4" borderId="1" xfId="0" applyFont="1" applyFill="1" applyBorder="1" applyAlignment="1">
      <alignment horizontal="right" vertical="center" readingOrder="2"/>
    </xf>
    <xf numFmtId="10" fontId="4" fillId="0" borderId="0" xfId="0" applyNumberFormat="1" applyFont="1" applyFill="1"/>
    <xf numFmtId="10" fontId="4" fillId="0" borderId="0" xfId="0" applyNumberFormat="1" applyFont="1" applyFill="1" applyAlignment="1">
      <alignment readingOrder="1"/>
    </xf>
    <xf numFmtId="3" fontId="11" fillId="0" borderId="0" xfId="0" applyNumberFormat="1" applyFont="1" applyFill="1" applyAlignment="1">
      <alignment horizontal="center" vertical="center" readingOrder="2"/>
    </xf>
    <xf numFmtId="3" fontId="36" fillId="0" borderId="0" xfId="0" applyNumberFormat="1" applyFont="1" applyFill="1" applyBorder="1"/>
    <xf numFmtId="0" fontId="32" fillId="5" borderId="1" xfId="0" applyFont="1" applyFill="1" applyBorder="1" applyAlignment="1">
      <alignment horizontal="right" vertical="center" readingOrder="2"/>
    </xf>
    <xf numFmtId="0" fontId="32" fillId="5" borderId="1" xfId="0" applyFont="1" applyFill="1" applyBorder="1" applyAlignment="1">
      <alignment horizontal="right" vertical="center" wrapText="1" readingOrder="2"/>
    </xf>
    <xf numFmtId="0" fontId="27" fillId="5" borderId="1" xfId="0" applyFont="1" applyFill="1" applyBorder="1" applyAlignment="1">
      <alignment horizontal="center" vertical="center" readingOrder="2"/>
    </xf>
    <xf numFmtId="3" fontId="27" fillId="5" borderId="1" xfId="0" applyNumberFormat="1" applyFont="1" applyFill="1" applyBorder="1" applyAlignment="1">
      <alignment horizontal="right" vertical="center" readingOrder="2"/>
    </xf>
    <xf numFmtId="1" fontId="27" fillId="5" borderId="1" xfId="0" applyNumberFormat="1" applyFont="1" applyFill="1" applyBorder="1" applyAlignment="1">
      <alignment horizontal="right" vertical="center" readingOrder="2"/>
    </xf>
    <xf numFmtId="3" fontId="29" fillId="5" borderId="1" xfId="0" applyNumberFormat="1" applyFont="1" applyFill="1" applyBorder="1" applyAlignment="1">
      <alignment horizontal="right" vertical="center" readingOrder="2"/>
    </xf>
    <xf numFmtId="0" fontId="30" fillId="0" borderId="0" xfId="0" applyFont="1" applyFill="1" applyAlignment="1">
      <alignment horizontal="right" readingOrder="2"/>
    </xf>
    <xf numFmtId="0" fontId="12" fillId="5" borderId="1" xfId="0" applyNumberFormat="1" applyFont="1" applyFill="1" applyBorder="1" applyAlignment="1">
      <alignment horizontal="right" vertical="center" readingOrder="2"/>
    </xf>
    <xf numFmtId="0" fontId="4" fillId="8" borderId="1" xfId="0" applyFont="1" applyFill="1" applyBorder="1" applyAlignment="1">
      <alignment horizontal="right" vertical="center" readingOrder="2"/>
    </xf>
    <xf numFmtId="0" fontId="37" fillId="13" borderId="1" xfId="2" applyFont="1" applyFill="1" applyBorder="1" applyAlignment="1">
      <alignment horizontal="right" vertical="center"/>
    </xf>
    <xf numFmtId="0" fontId="38" fillId="0" borderId="0" xfId="0" applyFont="1" applyFill="1"/>
    <xf numFmtId="0" fontId="38" fillId="0" borderId="0" xfId="0" applyFont="1" applyAlignment="1">
      <alignment horizontal="center"/>
    </xf>
    <xf numFmtId="0" fontId="38" fillId="0" borderId="0" xfId="0" applyFont="1"/>
    <xf numFmtId="0" fontId="39" fillId="7" borderId="1" xfId="2" applyFont="1" applyFill="1" applyBorder="1" applyAlignment="1">
      <alignment horizontal="center" vertical="center" wrapText="1"/>
    </xf>
    <xf numFmtId="164" fontId="40" fillId="6" borderId="1" xfId="2" applyNumberFormat="1" applyFont="1" applyFill="1" applyBorder="1" applyAlignment="1">
      <alignment horizontal="right" vertical="center"/>
    </xf>
    <xf numFmtId="0" fontId="39" fillId="7" borderId="1" xfId="2" applyFont="1" applyFill="1" applyBorder="1" applyAlignment="1">
      <alignment horizontal="center" vertical="center"/>
    </xf>
    <xf numFmtId="0" fontId="38" fillId="8" borderId="1" xfId="0" applyFont="1" applyFill="1" applyBorder="1" applyAlignment="1">
      <alignment horizontal="center" vertical="center" readingOrder="2"/>
    </xf>
    <xf numFmtId="3" fontId="35" fillId="0" borderId="1" xfId="0" applyNumberFormat="1" applyFont="1" applyFill="1" applyBorder="1" applyAlignment="1">
      <alignment horizontal="right" vertical="center" readingOrder="2"/>
    </xf>
    <xf numFmtId="3" fontId="4" fillId="14" borderId="1" xfId="0" applyNumberFormat="1" applyFont="1" applyFill="1" applyBorder="1" applyAlignment="1">
      <alignment horizontal="right" vertical="center" readingOrder="2"/>
    </xf>
    <xf numFmtId="3" fontId="35" fillId="6" borderId="1" xfId="0" applyNumberFormat="1" applyFont="1" applyFill="1" applyBorder="1" applyAlignment="1">
      <alignment horizontal="right" vertical="center" readingOrder="2"/>
    </xf>
    <xf numFmtId="0" fontId="40" fillId="6" borderId="1" xfId="0" applyNumberFormat="1" applyFont="1" applyFill="1" applyBorder="1" applyAlignment="1">
      <alignment horizontal="right" vertical="center" readingOrder="2"/>
    </xf>
    <xf numFmtId="0" fontId="40" fillId="0" borderId="1" xfId="0" applyNumberFormat="1" applyFont="1" applyFill="1" applyBorder="1" applyAlignment="1">
      <alignment horizontal="right" vertical="center" readingOrder="2"/>
    </xf>
    <xf numFmtId="3" fontId="35" fillId="14" borderId="1" xfId="0" applyNumberFormat="1" applyFont="1" applyFill="1" applyBorder="1" applyAlignment="1">
      <alignment horizontal="right" vertical="center" readingOrder="2"/>
    </xf>
    <xf numFmtId="164" fontId="40" fillId="14" borderId="1" xfId="2" applyNumberFormat="1" applyFont="1" applyFill="1" applyBorder="1" applyAlignment="1">
      <alignment horizontal="right" vertical="center"/>
    </xf>
    <xf numFmtId="0" fontId="38" fillId="0" borderId="1" xfId="0" applyFont="1" applyFill="1" applyBorder="1"/>
    <xf numFmtId="0" fontId="4" fillId="14" borderId="0" xfId="0" applyFont="1" applyFill="1"/>
    <xf numFmtId="0" fontId="4" fillId="14" borderId="1" xfId="0" applyFont="1" applyFill="1" applyBorder="1"/>
    <xf numFmtId="0" fontId="4" fillId="14" borderId="1" xfId="2" applyFont="1" applyFill="1" applyBorder="1" applyAlignment="1"/>
    <xf numFmtId="10" fontId="31" fillId="12" borderId="1" xfId="2" applyNumberFormat="1" applyFont="1" applyFill="1" applyBorder="1" applyAlignment="1">
      <alignment horizontal="center" vertical="center" wrapText="1" readingOrder="1"/>
    </xf>
    <xf numFmtId="10" fontId="31" fillId="12" borderId="1" xfId="2" applyNumberFormat="1" applyFont="1" applyFill="1" applyBorder="1" applyAlignment="1">
      <alignment horizontal="center" vertical="center" wrapText="1"/>
    </xf>
    <xf numFmtId="0" fontId="12" fillId="5" borderId="1" xfId="0" applyNumberFormat="1" applyFont="1" applyFill="1" applyBorder="1" applyAlignment="1">
      <alignment horizontal="right" vertical="center" readingOrder="2"/>
    </xf>
    <xf numFmtId="43" fontId="30" fillId="0" borderId="0" xfId="0" applyNumberFormat="1" applyFont="1" applyFill="1" applyAlignment="1">
      <alignment horizontal="right" readingOrder="2"/>
    </xf>
    <xf numFmtId="1" fontId="30" fillId="0" borderId="0" xfId="0" applyNumberFormat="1" applyFont="1" applyFill="1" applyAlignment="1">
      <alignment horizontal="right" readingOrder="2"/>
    </xf>
    <xf numFmtId="3" fontId="27" fillId="14" borderId="1" xfId="0" applyNumberFormat="1" applyFont="1" applyFill="1" applyBorder="1" applyAlignment="1">
      <alignment horizontal="right" vertical="center" readingOrder="2"/>
    </xf>
    <xf numFmtId="1" fontId="27" fillId="14" borderId="1" xfId="0" applyNumberFormat="1" applyFont="1" applyFill="1" applyBorder="1" applyAlignment="1">
      <alignment horizontal="right" vertical="center" readingOrder="2"/>
    </xf>
    <xf numFmtId="3" fontId="29" fillId="14" borderId="1" xfId="0" applyNumberFormat="1" applyFont="1" applyFill="1" applyBorder="1" applyAlignment="1">
      <alignment horizontal="right" vertical="center" readingOrder="2"/>
    </xf>
    <xf numFmtId="3" fontId="27" fillId="14" borderId="1" xfId="0" applyNumberFormat="1" applyFont="1" applyFill="1" applyBorder="1" applyAlignment="1">
      <alignment horizontal="right" vertical="center"/>
    </xf>
    <xf numFmtId="3" fontId="27" fillId="14" borderId="1" xfId="0" applyNumberFormat="1" applyFont="1" applyFill="1" applyBorder="1" applyAlignment="1">
      <alignment horizontal="center" vertical="center" readingOrder="2"/>
    </xf>
    <xf numFmtId="165" fontId="27" fillId="14" borderId="1" xfId="5" applyNumberFormat="1" applyFont="1" applyFill="1" applyBorder="1" applyAlignment="1">
      <alignment horizontal="right" vertical="center" readingOrder="2"/>
    </xf>
    <xf numFmtId="2" fontId="4" fillId="14" borderId="1" xfId="0" applyNumberFormat="1" applyFont="1" applyFill="1" applyBorder="1" applyAlignment="1">
      <alignment horizontal="center" vertical="center" readingOrder="2"/>
    </xf>
    <xf numFmtId="3" fontId="42" fillId="14" borderId="1" xfId="0" applyNumberFormat="1" applyFont="1" applyFill="1" applyBorder="1" applyAlignment="1">
      <alignment horizontal="right" vertical="center" readingOrder="2"/>
    </xf>
    <xf numFmtId="9" fontId="4" fillId="14" borderId="1" xfId="0" applyNumberFormat="1" applyFont="1" applyFill="1" applyBorder="1" applyAlignment="1">
      <alignment readingOrder="2"/>
    </xf>
    <xf numFmtId="0" fontId="14" fillId="4" borderId="1" xfId="0" applyFont="1" applyFill="1" applyBorder="1" applyAlignment="1">
      <alignment horizontal="center" vertical="center" wrapText="1" readingOrder="2"/>
    </xf>
    <xf numFmtId="0" fontId="27" fillId="14" borderId="1" xfId="0" applyFont="1" applyFill="1" applyBorder="1" applyAlignment="1">
      <alignment horizontal="center" vertical="center" readingOrder="2"/>
    </xf>
    <xf numFmtId="0" fontId="27" fillId="0" borderId="1" xfId="0" applyNumberFormat="1" applyFont="1" applyFill="1" applyBorder="1" applyAlignment="1">
      <alignment horizontal="center" vertical="center" readingOrder="2"/>
    </xf>
    <xf numFmtId="0" fontId="9" fillId="0" borderId="0" xfId="0" applyFont="1" applyAlignment="1">
      <alignment horizontal="center" vertical="center" readingOrder="2"/>
    </xf>
    <xf numFmtId="0" fontId="0" fillId="0" borderId="0" xfId="0" applyFont="1"/>
    <xf numFmtId="165" fontId="13" fillId="0" borderId="0" xfId="5" applyNumberFormat="1" applyFont="1"/>
    <xf numFmtId="165" fontId="4" fillId="14" borderId="1" xfId="5" applyNumberFormat="1" applyFont="1" applyFill="1" applyBorder="1" applyAlignment="1">
      <alignment horizontal="right" vertical="center" readingOrder="2"/>
    </xf>
    <xf numFmtId="165" fontId="26" fillId="9" borderId="1" xfId="5" applyNumberFormat="1" applyFont="1" applyFill="1" applyBorder="1" applyAlignment="1">
      <alignment horizontal="right" vertical="center"/>
    </xf>
    <xf numFmtId="43" fontId="15" fillId="0" borderId="0" xfId="0" applyNumberFormat="1" applyFont="1" applyFill="1" applyAlignment="1">
      <alignment horizontal="right" vertical="center" readingOrder="2"/>
    </xf>
    <xf numFmtId="9" fontId="37" fillId="13" borderId="1" xfId="2" applyNumberFormat="1" applyFont="1" applyFill="1" applyBorder="1" applyAlignment="1">
      <alignment horizontal="right" vertical="center"/>
    </xf>
    <xf numFmtId="0" fontId="6" fillId="0" borderId="0" xfId="0" applyFont="1" applyAlignment="1">
      <alignment horizontal="center" vertical="center" readingOrder="2"/>
    </xf>
    <xf numFmtId="0" fontId="38" fillId="0" borderId="1" xfId="0" applyFont="1" applyFill="1" applyBorder="1" applyAlignment="1">
      <alignment horizontal="center" vertical="center" readingOrder="2"/>
    </xf>
    <xf numFmtId="0" fontId="4" fillId="0" borderId="1" xfId="0"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27" fillId="14" borderId="1" xfId="0" applyFont="1" applyFill="1" applyBorder="1" applyAlignment="1">
      <alignment horizontal="center" vertical="top" readingOrder="2"/>
    </xf>
    <xf numFmtId="3" fontId="33" fillId="4" borderId="1" xfId="0" applyNumberFormat="1" applyFont="1" applyFill="1" applyBorder="1" applyAlignment="1">
      <alignment horizontal="right" vertical="center" wrapText="1" readingOrder="2"/>
    </xf>
    <xf numFmtId="3" fontId="6" fillId="0" borderId="0" xfId="0" applyNumberFormat="1" applyFont="1" applyAlignment="1">
      <alignment horizontal="right" vertical="center" readingOrder="2"/>
    </xf>
    <xf numFmtId="165" fontId="4" fillId="0" borderId="0" xfId="5" applyNumberFormat="1" applyFont="1" applyFill="1"/>
    <xf numFmtId="165" fontId="31" fillId="12" borderId="1" xfId="5" applyNumberFormat="1" applyFont="1" applyFill="1" applyBorder="1" applyAlignment="1">
      <alignment horizontal="center" vertical="center" wrapText="1"/>
    </xf>
    <xf numFmtId="165" fontId="37" fillId="13" borderId="1" xfId="5" applyNumberFormat="1" applyFont="1" applyFill="1" applyBorder="1" applyAlignment="1">
      <alignment horizontal="right" vertical="center"/>
    </xf>
    <xf numFmtId="165" fontId="4" fillId="14" borderId="1" xfId="5" applyNumberFormat="1" applyFont="1" applyFill="1" applyBorder="1" applyAlignment="1">
      <alignment readingOrder="2"/>
    </xf>
    <xf numFmtId="165" fontId="4" fillId="14" borderId="1" xfId="5" applyNumberFormat="1" applyFont="1" applyFill="1" applyBorder="1" applyAlignment="1">
      <alignment horizontal="right" readingOrder="2"/>
    </xf>
    <xf numFmtId="3" fontId="27" fillId="2" borderId="1" xfId="0" applyNumberFormat="1" applyFont="1" applyFill="1" applyBorder="1" applyAlignment="1">
      <alignment horizontal="right" vertical="center" readingOrder="2"/>
    </xf>
    <xf numFmtId="3" fontId="7" fillId="2" borderId="0" xfId="0" applyNumberFormat="1" applyFont="1" applyFill="1" applyAlignment="1">
      <alignment horizontal="right" vertical="center" readingOrder="2"/>
    </xf>
    <xf numFmtId="0" fontId="36" fillId="2" borderId="0" xfId="0" applyFont="1" applyFill="1" applyBorder="1"/>
    <xf numFmtId="0" fontId="12" fillId="2" borderId="1" xfId="0" applyNumberFormat="1" applyFont="1" applyFill="1" applyBorder="1" applyAlignment="1">
      <alignment horizontal="right" vertical="center" readingOrder="2"/>
    </xf>
    <xf numFmtId="0" fontId="32" fillId="2" borderId="1" xfId="0" applyFont="1" applyFill="1" applyBorder="1" applyAlignment="1">
      <alignment horizontal="right" vertical="center" readingOrder="2"/>
    </xf>
    <xf numFmtId="0" fontId="32" fillId="2" borderId="1" xfId="0" applyFont="1" applyFill="1" applyBorder="1" applyAlignment="1">
      <alignment horizontal="right" vertical="center" wrapText="1" readingOrder="2"/>
    </xf>
    <xf numFmtId="0" fontId="27" fillId="2" borderId="1" xfId="0" applyFont="1" applyFill="1" applyBorder="1" applyAlignment="1">
      <alignment horizontal="center" vertical="center" readingOrder="2"/>
    </xf>
    <xf numFmtId="1" fontId="27" fillId="2" borderId="1" xfId="0" applyNumberFormat="1" applyFont="1" applyFill="1" applyBorder="1" applyAlignment="1">
      <alignment horizontal="right" vertical="center" readingOrder="2"/>
    </xf>
    <xf numFmtId="3" fontId="29" fillId="2" borderId="1" xfId="0" applyNumberFormat="1" applyFont="1" applyFill="1" applyBorder="1" applyAlignment="1">
      <alignment horizontal="right" vertical="center" readingOrder="2"/>
    </xf>
    <xf numFmtId="3" fontId="27" fillId="2" borderId="1" xfId="0" applyNumberFormat="1" applyFont="1" applyFill="1" applyBorder="1" applyAlignment="1">
      <alignment horizontal="right" vertical="center"/>
    </xf>
    <xf numFmtId="43" fontId="30" fillId="2" borderId="0" xfId="0" applyNumberFormat="1" applyFont="1" applyFill="1" applyAlignment="1">
      <alignment horizontal="right" readingOrder="2"/>
    </xf>
    <xf numFmtId="0" fontId="0" fillId="0" borderId="1" xfId="0" applyFill="1" applyBorder="1"/>
    <xf numFmtId="165" fontId="4" fillId="0" borderId="1" xfId="5" applyNumberFormat="1" applyFont="1" applyFill="1" applyBorder="1" applyAlignment="1">
      <alignment horizontal="right" vertical="center" readingOrder="2"/>
    </xf>
    <xf numFmtId="165" fontId="4" fillId="8" borderId="1" xfId="5" applyNumberFormat="1" applyFont="1" applyFill="1" applyBorder="1" applyAlignment="1">
      <alignment horizontal="right" vertical="center" readingOrder="2"/>
    </xf>
    <xf numFmtId="0" fontId="0" fillId="14" borderId="1" xfId="0" applyFill="1" applyBorder="1"/>
    <xf numFmtId="0" fontId="21" fillId="0" borderId="1" xfId="0" applyFont="1" applyFill="1" applyBorder="1"/>
    <xf numFmtId="164" fontId="40" fillId="0" borderId="1" xfId="2" applyNumberFormat="1" applyFont="1" applyFill="1" applyBorder="1" applyAlignment="1">
      <alignment horizontal="right" vertical="center"/>
    </xf>
    <xf numFmtId="0" fontId="32" fillId="0" borderId="1" xfId="0" applyFont="1" applyFill="1" applyBorder="1" applyAlignment="1">
      <alignment horizontal="center" vertical="center" wrapText="1" readingOrder="2"/>
    </xf>
    <xf numFmtId="1" fontId="27" fillId="0" borderId="1" xfId="0" applyNumberFormat="1" applyFont="1" applyFill="1" applyBorder="1" applyAlignment="1">
      <alignment horizontal="center" vertical="center" readingOrder="2"/>
    </xf>
    <xf numFmtId="0" fontId="40" fillId="0" borderId="1" xfId="0" applyFont="1" applyFill="1" applyBorder="1" applyAlignment="1">
      <alignment horizontal="right" vertical="center" wrapText="1" readingOrder="2"/>
    </xf>
    <xf numFmtId="0" fontId="40" fillId="6" borderId="1" xfId="0" applyFont="1" applyFill="1" applyBorder="1" applyAlignment="1">
      <alignment horizontal="right" vertical="center" wrapText="1" readingOrder="2"/>
    </xf>
    <xf numFmtId="0" fontId="38" fillId="0" borderId="0" xfId="0" applyFont="1" applyAlignment="1">
      <alignment wrapText="1"/>
    </xf>
    <xf numFmtId="0" fontId="12" fillId="5" borderId="1" xfId="0" applyFont="1" applyFill="1" applyBorder="1" applyAlignment="1">
      <alignment horizontal="right" vertical="center" readingOrder="2"/>
    </xf>
    <xf numFmtId="0" fontId="12" fillId="2" borderId="1" xfId="0" applyFont="1" applyFill="1" applyBorder="1" applyAlignment="1">
      <alignment horizontal="right" vertical="center" readingOrder="2"/>
    </xf>
    <xf numFmtId="0" fontId="12" fillId="0" borderId="1" xfId="0" applyFont="1" applyFill="1" applyBorder="1" applyAlignment="1">
      <alignment horizontal="right" vertical="center" readingOrder="2"/>
    </xf>
    <xf numFmtId="3" fontId="4" fillId="0" borderId="0" xfId="0" applyNumberFormat="1" applyFont="1" applyFill="1"/>
    <xf numFmtId="1" fontId="6" fillId="0" borderId="0" xfId="0" applyNumberFormat="1" applyFont="1" applyFill="1" applyAlignment="1">
      <alignment horizontal="right" vertical="center" readingOrder="2"/>
    </xf>
    <xf numFmtId="166" fontId="4" fillId="0" borderId="0" xfId="0" applyNumberFormat="1" applyFont="1" applyFill="1"/>
    <xf numFmtId="166" fontId="31" fillId="2" borderId="1" xfId="2" applyNumberFormat="1" applyFont="1" applyFill="1" applyBorder="1" applyAlignment="1">
      <alignment horizontal="center" vertical="center" wrapText="1" readingOrder="1"/>
    </xf>
    <xf numFmtId="166" fontId="31" fillId="2" borderId="1" xfId="2" applyNumberFormat="1" applyFont="1" applyFill="1" applyBorder="1" applyAlignment="1">
      <alignment horizontal="center" vertical="center" wrapText="1"/>
    </xf>
    <xf numFmtId="10" fontId="4" fillId="14" borderId="1" xfId="0" applyNumberFormat="1" applyFont="1" applyFill="1" applyBorder="1" applyAlignment="1">
      <alignment readingOrder="1"/>
    </xf>
    <xf numFmtId="2" fontId="0" fillId="0" borderId="1" xfId="0" applyNumberFormat="1" applyFill="1" applyBorder="1"/>
    <xf numFmtId="2" fontId="0" fillId="2" borderId="1" xfId="0" applyNumberFormat="1" applyFill="1" applyBorder="1"/>
    <xf numFmtId="0" fontId="4" fillId="0" borderId="1" xfId="0" applyFont="1" applyBorder="1" applyAlignment="1">
      <alignment horizontal="right" vertical="center" readingOrder="2"/>
    </xf>
    <xf numFmtId="0" fontId="4" fillId="0" borderId="0" xfId="0" applyFont="1" applyAlignment="1">
      <alignment horizontal="right" vertical="center" readingOrder="2"/>
    </xf>
    <xf numFmtId="0" fontId="27" fillId="5" borderId="1" xfId="0" applyNumberFormat="1" applyFont="1" applyFill="1" applyBorder="1" applyAlignment="1">
      <alignment horizontal="right" vertical="center" readingOrder="2"/>
    </xf>
    <xf numFmtId="0" fontId="27" fillId="0" borderId="1" xfId="0" applyFont="1" applyFill="1" applyBorder="1" applyAlignment="1">
      <alignment horizontal="center" vertical="center" readingOrder="2"/>
    </xf>
    <xf numFmtId="165" fontId="20" fillId="9" borderId="7" xfId="5" applyNumberFormat="1" applyFont="1" applyFill="1" applyBorder="1" applyAlignment="1">
      <alignment horizontal="center" vertical="center"/>
    </xf>
    <xf numFmtId="43" fontId="0" fillId="0" borderId="0" xfId="0" applyNumberFormat="1" applyFill="1"/>
    <xf numFmtId="2" fontId="19" fillId="9" borderId="6" xfId="5" applyNumberFormat="1" applyFont="1" applyFill="1" applyBorder="1" applyAlignment="1">
      <alignment horizontal="right" vertical="center"/>
    </xf>
    <xf numFmtId="2" fontId="19" fillId="9" borderId="5" xfId="5" applyNumberFormat="1" applyFont="1" applyFill="1" applyBorder="1" applyAlignment="1">
      <alignment horizontal="center" vertical="center"/>
    </xf>
    <xf numFmtId="2" fontId="19" fillId="9" borderId="7" xfId="5" applyNumberFormat="1" applyFont="1" applyFill="1" applyBorder="1" applyAlignment="1">
      <alignment horizontal="right" vertical="center"/>
    </xf>
    <xf numFmtId="2" fontId="4" fillId="8" borderId="1" xfId="5" applyNumberFormat="1"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2" fontId="4" fillId="14" borderId="1" xfId="5" applyNumberFormat="1" applyFont="1" applyFill="1" applyBorder="1" applyAlignment="1">
      <alignment horizontal="right" vertical="center" readingOrder="2"/>
    </xf>
    <xf numFmtId="2" fontId="26" fillId="9" borderId="1" xfId="5" applyNumberFormat="1" applyFont="1" applyFill="1" applyBorder="1" applyAlignment="1">
      <alignment horizontal="right"/>
    </xf>
    <xf numFmtId="2" fontId="21" fillId="0" borderId="1" xfId="5" applyNumberFormat="1" applyFont="1" applyBorder="1" applyAlignment="1">
      <alignment horizontal="right"/>
    </xf>
    <xf numFmtId="2" fontId="0" fillId="0" borderId="0" xfId="5" applyNumberFormat="1" applyFont="1" applyAlignment="1">
      <alignment horizontal="right"/>
    </xf>
    <xf numFmtId="2" fontId="4" fillId="0" borderId="0" xfId="5" applyNumberFormat="1" applyFont="1" applyAlignment="1">
      <alignment horizontal="right"/>
    </xf>
    <xf numFmtId="2" fontId="13" fillId="0" borderId="0" xfId="5" applyNumberFormat="1" applyFont="1" applyAlignment="1">
      <alignment horizontal="right"/>
    </xf>
    <xf numFmtId="2" fontId="0" fillId="0" borderId="0" xfId="0" applyNumberFormat="1" applyFill="1"/>
    <xf numFmtId="3" fontId="4" fillId="15" borderId="0" xfId="0" applyNumberFormat="1" applyFont="1" applyFill="1"/>
    <xf numFmtId="0" fontId="4" fillId="15" borderId="0" xfId="0" applyFont="1" applyFill="1"/>
    <xf numFmtId="164" fontId="38" fillId="0" borderId="0" xfId="0" applyNumberFormat="1" applyFont="1"/>
    <xf numFmtId="165" fontId="38" fillId="0" borderId="0" xfId="5" applyNumberFormat="1" applyFont="1"/>
    <xf numFmtId="1" fontId="44" fillId="0" borderId="0" xfId="0" applyNumberFormat="1" applyFont="1" applyFill="1" applyAlignment="1">
      <alignment horizontal="right" vertical="center" readingOrder="2"/>
    </xf>
    <xf numFmtId="3" fontId="4" fillId="0" borderId="0" xfId="0" applyNumberFormat="1" applyFont="1" applyFill="1" applyAlignment="1">
      <alignment horizontal="center"/>
    </xf>
    <xf numFmtId="0" fontId="0" fillId="6" borderId="1" xfId="0" applyFill="1" applyBorder="1"/>
    <xf numFmtId="0" fontId="45" fillId="0" borderId="1" xfId="0" applyFont="1" applyFill="1" applyBorder="1" applyAlignment="1">
      <alignment vertical="center"/>
    </xf>
    <xf numFmtId="0" fontId="45" fillId="0" borderId="1" xfId="0" applyFont="1" applyFill="1" applyBorder="1" applyAlignment="1">
      <alignment vertical="center" wrapText="1"/>
    </xf>
    <xf numFmtId="0" fontId="48" fillId="17" borderId="1" xfId="0" applyFont="1" applyFill="1" applyBorder="1" applyAlignment="1">
      <alignment horizontal="center" vertical="center" readingOrder="2"/>
    </xf>
    <xf numFmtId="0" fontId="48" fillId="17" borderId="1" xfId="0" applyFont="1" applyFill="1" applyBorder="1" applyAlignment="1">
      <alignment horizontal="right" vertical="center" readingOrder="2"/>
    </xf>
    <xf numFmtId="2" fontId="48" fillId="17" borderId="1" xfId="5" applyNumberFormat="1" applyFont="1" applyFill="1" applyBorder="1" applyAlignment="1">
      <alignment horizontal="right" vertical="center" readingOrder="2"/>
    </xf>
    <xf numFmtId="0" fontId="49" fillId="0" borderId="0" xfId="0" applyFont="1" applyFill="1" applyAlignment="1">
      <alignment horizontal="right" vertical="center" readingOrder="2"/>
    </xf>
    <xf numFmtId="3" fontId="49" fillId="0" borderId="0" xfId="0" applyNumberFormat="1" applyFont="1" applyFill="1" applyAlignment="1">
      <alignment horizontal="right" vertical="center" readingOrder="2"/>
    </xf>
    <xf numFmtId="0" fontId="12" fillId="16" borderId="6" xfId="0" applyFont="1" applyFill="1" applyBorder="1" applyAlignment="1">
      <alignment horizontal="right" vertical="center" textRotation="90" readingOrder="2"/>
    </xf>
    <xf numFmtId="0" fontId="12" fillId="16" borderId="6" xfId="0" applyFont="1" applyFill="1" applyBorder="1" applyAlignment="1">
      <alignment horizontal="right" vertical="center" readingOrder="2"/>
    </xf>
    <xf numFmtId="0" fontId="12" fillId="16" borderId="6" xfId="0" applyFont="1" applyFill="1" applyBorder="1" applyAlignment="1">
      <alignment horizontal="right" vertical="center" wrapText="1" readingOrder="2"/>
    </xf>
    <xf numFmtId="2" fontId="12" fillId="16" borderId="9" xfId="0" applyNumberFormat="1" applyFont="1" applyFill="1" applyBorder="1" applyAlignment="1">
      <alignment horizontal="center" vertical="center" wrapText="1" readingOrder="2"/>
    </xf>
    <xf numFmtId="2" fontId="12" fillId="16" borderId="1" xfId="0" applyNumberFormat="1" applyFont="1" applyFill="1" applyBorder="1" applyAlignment="1">
      <alignment horizontal="center" vertical="center" wrapText="1" readingOrder="2"/>
    </xf>
    <xf numFmtId="0" fontId="11" fillId="17" borderId="0" xfId="0" applyFont="1" applyFill="1" applyAlignment="1">
      <alignment horizontal="right" vertical="center" readingOrder="2"/>
    </xf>
    <xf numFmtId="3" fontId="11" fillId="17" borderId="0" xfId="0" applyNumberFormat="1" applyFont="1" applyFill="1" applyAlignment="1">
      <alignment horizontal="right" vertical="center" readingOrder="2"/>
    </xf>
    <xf numFmtId="0" fontId="46" fillId="17" borderId="1" xfId="0" applyFont="1" applyFill="1" applyBorder="1" applyAlignment="1">
      <alignment horizontal="right" vertical="center" readingOrder="2"/>
    </xf>
    <xf numFmtId="0" fontId="45" fillId="17" borderId="1" xfId="0" applyFont="1" applyFill="1" applyBorder="1" applyAlignment="1">
      <alignment vertical="center"/>
    </xf>
    <xf numFmtId="0" fontId="45" fillId="17" borderId="1" xfId="0" applyFont="1" applyFill="1" applyBorder="1" applyAlignment="1">
      <alignment vertical="center" wrapText="1"/>
    </xf>
    <xf numFmtId="2" fontId="50" fillId="17" borderId="1" xfId="5" applyNumberFormat="1" applyFont="1" applyFill="1" applyBorder="1" applyAlignment="1">
      <alignment horizontal="right" vertical="center" readingOrder="2"/>
    </xf>
    <xf numFmtId="0" fontId="50" fillId="17" borderId="1" xfId="0" applyFont="1" applyFill="1" applyBorder="1"/>
    <xf numFmtId="0" fontId="50" fillId="17" borderId="2" xfId="0" applyFont="1" applyFill="1" applyBorder="1"/>
    <xf numFmtId="165" fontId="12" fillId="0" borderId="1" xfId="5" applyNumberFormat="1" applyFont="1" applyFill="1" applyBorder="1" applyAlignment="1">
      <alignment horizontal="right" vertical="center" readingOrder="1"/>
    </xf>
    <xf numFmtId="165" fontId="12" fillId="0" borderId="1" xfId="5" applyNumberFormat="1" applyFont="1" applyFill="1" applyBorder="1" applyAlignment="1">
      <alignment horizontal="right" vertical="center" wrapText="1" readingOrder="1"/>
    </xf>
    <xf numFmtId="1" fontId="12" fillId="0" borderId="1" xfId="0" applyNumberFormat="1" applyFont="1" applyFill="1" applyBorder="1" applyAlignment="1">
      <alignment horizontal="center" vertical="center" readingOrder="2"/>
    </xf>
    <xf numFmtId="165" fontId="12" fillId="0" borderId="1" xfId="5" applyNumberFormat="1" applyFont="1" applyFill="1" applyBorder="1" applyAlignment="1">
      <alignment horizontal="left" vertical="center" wrapText="1" readingOrder="1"/>
    </xf>
    <xf numFmtId="165" fontId="12" fillId="17" borderId="1" xfId="5" applyNumberFormat="1" applyFont="1" applyFill="1" applyBorder="1" applyAlignment="1">
      <alignment horizontal="right" vertical="center" wrapText="1" readingOrder="1"/>
    </xf>
    <xf numFmtId="1" fontId="12" fillId="17" borderId="1" xfId="0" applyNumberFormat="1" applyFont="1" applyFill="1" applyBorder="1" applyAlignment="1">
      <alignment horizontal="center" vertical="center" readingOrder="2"/>
    </xf>
    <xf numFmtId="165" fontId="12" fillId="17" borderId="1" xfId="5" applyNumberFormat="1" applyFont="1" applyFill="1" applyBorder="1" applyAlignment="1">
      <alignment horizontal="left" vertical="center" wrapText="1" readingOrder="1"/>
    </xf>
    <xf numFmtId="165" fontId="51" fillId="0" borderId="1" xfId="5" applyNumberFormat="1" applyFont="1" applyFill="1" applyBorder="1" applyAlignment="1">
      <alignment horizontal="right" vertical="center" readingOrder="1"/>
    </xf>
    <xf numFmtId="0" fontId="12" fillId="16" borderId="6" xfId="0" applyFont="1" applyFill="1" applyBorder="1" applyAlignment="1">
      <alignment horizontal="center" vertical="center" wrapText="1" readingOrder="2"/>
    </xf>
    <xf numFmtId="0" fontId="50" fillId="17" borderId="1" xfId="0" applyFont="1" applyFill="1" applyBorder="1" applyAlignment="1">
      <alignment horizontal="center"/>
    </xf>
    <xf numFmtId="2" fontId="48" fillId="17" borderId="1" xfId="5" applyNumberFormat="1" applyFont="1" applyFill="1" applyBorder="1" applyAlignment="1">
      <alignment horizontal="right" vertical="center" wrapText="1" readingOrder="2"/>
    </xf>
    <xf numFmtId="0" fontId="9" fillId="0" borderId="0" xfId="0" applyFont="1" applyAlignment="1">
      <alignment horizontal="right" vertical="center" wrapText="1" readingOrder="2"/>
    </xf>
    <xf numFmtId="0" fontId="4" fillId="6" borderId="1" xfId="0" applyFont="1" applyFill="1" applyBorder="1"/>
    <xf numFmtId="0" fontId="4" fillId="0" borderId="1" xfId="0" applyFont="1" applyFill="1" applyBorder="1"/>
    <xf numFmtId="0" fontId="4" fillId="0" borderId="5" xfId="0" applyFont="1" applyFill="1" applyBorder="1"/>
    <xf numFmtId="3" fontId="36" fillId="2" borderId="0" xfId="0" applyNumberFormat="1" applyFont="1" applyFill="1" applyBorder="1"/>
    <xf numFmtId="1" fontId="6" fillId="2" borderId="0" xfId="0" applyNumberFormat="1" applyFont="1" applyFill="1" applyAlignment="1">
      <alignment horizontal="right" vertical="center" readingOrder="2"/>
    </xf>
    <xf numFmtId="0" fontId="10" fillId="2" borderId="0" xfId="0" applyFont="1" applyFill="1" applyAlignment="1">
      <alignment horizontal="right" vertical="center" readingOrder="2"/>
    </xf>
    <xf numFmtId="0" fontId="49" fillId="2" borderId="0" xfId="0" applyFont="1" applyFill="1" applyAlignment="1">
      <alignment horizontal="right" vertical="center" readingOrder="2"/>
    </xf>
    <xf numFmtId="0" fontId="48" fillId="2" borderId="0" xfId="0" applyFont="1" applyFill="1"/>
    <xf numFmtId="0" fontId="11" fillId="2" borderId="0" xfId="0" applyFont="1" applyFill="1" applyAlignment="1">
      <alignment horizontal="right" vertical="center" readingOrder="2"/>
    </xf>
    <xf numFmtId="0" fontId="0" fillId="0" borderId="0" xfId="0" applyFill="1" applyAlignment="1">
      <alignment horizontal="right"/>
    </xf>
    <xf numFmtId="0" fontId="0" fillId="6" borderId="1" xfId="0" applyFill="1" applyBorder="1" applyAlignment="1">
      <alignment horizontal="right"/>
    </xf>
    <xf numFmtId="0" fontId="38" fillId="8" borderId="1" xfId="0" applyFont="1" applyFill="1" applyBorder="1" applyAlignment="1">
      <alignment horizontal="right" vertical="center" readingOrder="2"/>
    </xf>
    <xf numFmtId="0" fontId="4" fillId="6" borderId="1" xfId="0" applyFont="1" applyFill="1" applyBorder="1" applyAlignment="1">
      <alignment horizontal="right"/>
    </xf>
    <xf numFmtId="2" fontId="4" fillId="14" borderId="1" xfId="0" applyNumberFormat="1" applyFont="1" applyFill="1" applyBorder="1" applyAlignment="1">
      <alignment horizontal="right" vertical="center" readingOrder="2"/>
    </xf>
    <xf numFmtId="0" fontId="4" fillId="0" borderId="1" xfId="0" applyFont="1" applyFill="1" applyBorder="1" applyAlignment="1">
      <alignment horizontal="right"/>
    </xf>
    <xf numFmtId="0" fontId="21" fillId="0" borderId="1" xfId="0" applyFont="1" applyFill="1" applyBorder="1" applyAlignment="1">
      <alignment horizontal="right"/>
    </xf>
    <xf numFmtId="3" fontId="35" fillId="2" borderId="1" xfId="0" applyNumberFormat="1" applyFont="1" applyFill="1" applyBorder="1" applyAlignment="1">
      <alignment horizontal="right" vertical="center" readingOrder="2"/>
    </xf>
    <xf numFmtId="0" fontId="37" fillId="2" borderId="1" xfId="2" applyFont="1" applyFill="1" applyBorder="1" applyAlignment="1">
      <alignment horizontal="right" vertical="center"/>
    </xf>
    <xf numFmtId="0" fontId="40" fillId="2" borderId="1" xfId="0" applyFont="1" applyFill="1" applyBorder="1" applyAlignment="1">
      <alignment horizontal="right" vertical="center" readingOrder="2"/>
    </xf>
    <xf numFmtId="9" fontId="37" fillId="2" borderId="1" xfId="2" applyNumberFormat="1" applyFont="1" applyFill="1" applyBorder="1" applyAlignment="1">
      <alignment horizontal="right" vertical="center"/>
    </xf>
    <xf numFmtId="165" fontId="37" fillId="2" borderId="1" xfId="5" applyNumberFormat="1" applyFont="1" applyFill="1" applyBorder="1" applyAlignment="1">
      <alignment horizontal="right" vertical="center"/>
    </xf>
    <xf numFmtId="0" fontId="40" fillId="2" borderId="1" xfId="0" applyNumberFormat="1" applyFont="1" applyFill="1" applyBorder="1" applyAlignment="1">
      <alignment horizontal="right" vertical="center" readingOrder="2"/>
    </xf>
    <xf numFmtId="3" fontId="4" fillId="2" borderId="0" xfId="0" applyNumberFormat="1" applyFont="1" applyFill="1"/>
    <xf numFmtId="0" fontId="4" fillId="2" borderId="0" xfId="0" applyFont="1" applyFill="1"/>
    <xf numFmtId="164" fontId="40" fillId="2" borderId="1" xfId="2" applyNumberFormat="1" applyFont="1" applyFill="1" applyBorder="1" applyAlignment="1">
      <alignment horizontal="right" vertical="center"/>
    </xf>
    <xf numFmtId="0" fontId="39" fillId="7" borderId="1" xfId="2" applyFont="1" applyFill="1" applyBorder="1" applyAlignment="1">
      <alignment horizontal="center" vertical="center"/>
    </xf>
    <xf numFmtId="164" fontId="40" fillId="0" borderId="1" xfId="2" applyNumberFormat="1" applyFont="1" applyFill="1" applyBorder="1" applyAlignment="1">
      <alignment horizontal="center" vertical="center"/>
    </xf>
    <xf numFmtId="164" fontId="40" fillId="6" borderId="1" xfId="2" applyNumberFormat="1" applyFont="1" applyFill="1" applyBorder="1" applyAlignment="1">
      <alignment horizontal="center" vertical="center"/>
    </xf>
    <xf numFmtId="10" fontId="4" fillId="0" borderId="0" xfId="0" applyNumberFormat="1" applyFont="1" applyFill="1" applyAlignment="1">
      <alignment horizontal="center"/>
    </xf>
    <xf numFmtId="9" fontId="37" fillId="13" borderId="1" xfId="2" applyNumberFormat="1" applyFont="1" applyFill="1" applyBorder="1" applyAlignment="1">
      <alignment horizontal="center" vertical="center"/>
    </xf>
    <xf numFmtId="9" fontId="37" fillId="2" borderId="1" xfId="2" applyNumberFormat="1" applyFont="1" applyFill="1" applyBorder="1" applyAlignment="1">
      <alignment horizontal="center" vertical="center"/>
    </xf>
    <xf numFmtId="9" fontId="4" fillId="14" borderId="1" xfId="0" applyNumberFormat="1" applyFont="1" applyFill="1" applyBorder="1" applyAlignment="1">
      <alignment horizontal="center" readingOrder="2"/>
    </xf>
    <xf numFmtId="3" fontId="43" fillId="18" borderId="0" xfId="0" applyNumberFormat="1" applyFont="1" applyFill="1" applyAlignment="1">
      <alignment horizontal="center" vertical="center"/>
    </xf>
    <xf numFmtId="3" fontId="35" fillId="2" borderId="1" xfId="0" applyNumberFormat="1" applyFont="1" applyFill="1" applyBorder="1" applyAlignment="1">
      <alignment horizontal="center" vertical="center" readingOrder="2"/>
    </xf>
    <xf numFmtId="1" fontId="29" fillId="5" borderId="1" xfId="0" applyNumberFormat="1" applyFont="1" applyFill="1" applyBorder="1" applyAlignment="1">
      <alignment horizontal="right" vertical="center" readingOrder="2"/>
    </xf>
    <xf numFmtId="3" fontId="27" fillId="6" borderId="1" xfId="0" applyNumberFormat="1" applyFont="1" applyFill="1" applyBorder="1" applyAlignment="1">
      <alignment horizontal="center" vertical="center" readingOrder="2"/>
    </xf>
    <xf numFmtId="3" fontId="4" fillId="14" borderId="0" xfId="0" applyNumberFormat="1" applyFont="1" applyFill="1" applyAlignment="1">
      <alignment horizontal="center"/>
    </xf>
    <xf numFmtId="0" fontId="38" fillId="8" borderId="2" xfId="0" applyFont="1" applyFill="1" applyBorder="1" applyAlignment="1">
      <alignment horizontal="center" vertical="center" readingOrder="2"/>
    </xf>
    <xf numFmtId="0" fontId="38" fillId="8" borderId="0" xfId="0" applyFont="1" applyFill="1" applyAlignment="1">
      <alignment horizontal="center" vertical="center" readingOrder="2"/>
    </xf>
    <xf numFmtId="3" fontId="30" fillId="0" borderId="0" xfId="0" applyNumberFormat="1" applyFont="1" applyFill="1" applyAlignment="1">
      <alignment horizontal="right" vertical="center" readingOrder="2"/>
    </xf>
    <xf numFmtId="3" fontId="54" fillId="5" borderId="1" xfId="0" applyNumberFormat="1" applyFont="1" applyFill="1" applyBorder="1" applyAlignment="1">
      <alignment horizontal="right" vertical="center" readingOrder="2"/>
    </xf>
    <xf numFmtId="3" fontId="55" fillId="6" borderId="0" xfId="0" applyNumberFormat="1" applyFont="1" applyFill="1" applyAlignment="1">
      <alignment horizontal="right" vertical="center" readingOrder="2"/>
    </xf>
    <xf numFmtId="3" fontId="53" fillId="0" borderId="0" xfId="0" applyNumberFormat="1" applyFont="1" applyFill="1" applyAlignment="1">
      <alignment horizontal="right" vertical="center" readingOrder="2"/>
    </xf>
    <xf numFmtId="165" fontId="12" fillId="0" borderId="1" xfId="5" applyNumberFormat="1" applyFont="1" applyFill="1" applyBorder="1" applyAlignment="1">
      <alignment horizontal="center" vertical="center" wrapText="1" readingOrder="1"/>
    </xf>
    <xf numFmtId="165" fontId="12" fillId="17" borderId="1" xfId="5" applyNumberFormat="1" applyFont="1" applyFill="1" applyBorder="1" applyAlignment="1">
      <alignment horizontal="center" vertical="center" wrapText="1" readingOrder="1"/>
    </xf>
    <xf numFmtId="165" fontId="52" fillId="0" borderId="1" xfId="5" applyNumberFormat="1" applyFont="1" applyFill="1" applyBorder="1" applyAlignment="1">
      <alignment horizontal="center" vertical="center" readingOrder="1"/>
    </xf>
    <xf numFmtId="0" fontId="42" fillId="0" borderId="1" xfId="0" applyNumberFormat="1" applyFont="1" applyFill="1" applyBorder="1" applyAlignment="1">
      <alignment horizontal="right" vertical="center" readingOrder="2"/>
    </xf>
    <xf numFmtId="0" fontId="42" fillId="8" borderId="1" xfId="0" applyNumberFormat="1" applyFont="1" applyFill="1" applyBorder="1" applyAlignment="1">
      <alignment horizontal="right" vertical="center" readingOrder="2"/>
    </xf>
    <xf numFmtId="0" fontId="38" fillId="19" borderId="1" xfId="0" applyFont="1" applyFill="1" applyBorder="1" applyAlignment="1">
      <alignment horizontal="center"/>
    </xf>
    <xf numFmtId="43" fontId="4" fillId="0" borderId="0" xfId="0" applyNumberFormat="1" applyFont="1" applyFill="1"/>
    <xf numFmtId="165" fontId="27" fillId="0" borderId="1" xfId="0" applyNumberFormat="1"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3" fontId="29" fillId="14" borderId="2" xfId="0" applyNumberFormat="1" applyFont="1" applyFill="1" applyBorder="1" applyAlignment="1">
      <alignment horizontal="right" vertical="center" readingOrder="2"/>
    </xf>
    <xf numFmtId="3" fontId="27" fillId="14" borderId="3" xfId="0" applyNumberFormat="1" applyFont="1" applyFill="1" applyBorder="1" applyAlignment="1">
      <alignment horizontal="right" vertical="center"/>
    </xf>
    <xf numFmtId="3" fontId="54" fillId="2" borderId="1" xfId="0" applyNumberFormat="1" applyFont="1" applyFill="1" applyBorder="1" applyAlignment="1">
      <alignment horizontal="right" vertical="center" readingOrder="2"/>
    </xf>
    <xf numFmtId="0" fontId="56" fillId="4" borderId="1" xfId="0" applyFont="1" applyFill="1" applyBorder="1" applyAlignment="1">
      <alignment horizontal="right" vertical="center" readingOrder="2"/>
    </xf>
    <xf numFmtId="0" fontId="11" fillId="0" borderId="0" xfId="0" applyFont="1" applyAlignment="1">
      <alignment horizontal="right" vertical="center" readingOrder="2"/>
    </xf>
    <xf numFmtId="1" fontId="27" fillId="14" borderId="1" xfId="0" applyNumberFormat="1" applyFont="1" applyFill="1" applyBorder="1" applyAlignment="1">
      <alignment horizontal="right" readingOrder="2"/>
    </xf>
    <xf numFmtId="2" fontId="33" fillId="4" borderId="1" xfId="0" applyNumberFormat="1" applyFont="1" applyFill="1" applyBorder="1" applyAlignment="1">
      <alignment horizontal="right" vertical="center" wrapText="1" readingOrder="2"/>
    </xf>
    <xf numFmtId="2" fontId="27" fillId="5" borderId="1" xfId="0" applyNumberFormat="1" applyFont="1" applyFill="1" applyBorder="1" applyAlignment="1">
      <alignment horizontal="right" vertical="center"/>
    </xf>
    <xf numFmtId="2" fontId="27" fillId="2" borderId="1" xfId="0" applyNumberFormat="1" applyFont="1" applyFill="1" applyBorder="1" applyAlignment="1">
      <alignment horizontal="right" vertical="center"/>
    </xf>
    <xf numFmtId="2" fontId="27" fillId="2" borderId="1" xfId="0" applyNumberFormat="1" applyFont="1" applyFill="1" applyBorder="1" applyAlignment="1">
      <alignment horizontal="right" vertical="center" readingOrder="2"/>
    </xf>
    <xf numFmtId="2" fontId="27" fillId="5" borderId="1" xfId="0" applyNumberFormat="1" applyFont="1" applyFill="1" applyBorder="1" applyAlignment="1">
      <alignment horizontal="right" vertical="center" readingOrder="2"/>
    </xf>
    <xf numFmtId="2" fontId="27" fillId="14" borderId="1" xfId="0" applyNumberFormat="1" applyFont="1" applyFill="1" applyBorder="1" applyAlignment="1">
      <alignment horizontal="right" vertical="center"/>
    </xf>
    <xf numFmtId="2" fontId="27" fillId="14" borderId="3" xfId="0" applyNumberFormat="1" applyFont="1" applyFill="1" applyBorder="1" applyAlignment="1">
      <alignment horizontal="right" vertical="center"/>
    </xf>
    <xf numFmtId="165" fontId="27" fillId="0" borderId="1" xfId="5" applyNumberFormat="1" applyFont="1" applyFill="1" applyBorder="1" applyAlignment="1">
      <alignment horizontal="right" vertical="center" readingOrder="1"/>
    </xf>
    <xf numFmtId="3" fontId="14" fillId="4" borderId="1" xfId="0" applyNumberFormat="1" applyFont="1" applyFill="1" applyBorder="1" applyAlignment="1">
      <alignment horizontal="right" vertical="center" wrapText="1" readingOrder="2"/>
    </xf>
    <xf numFmtId="3" fontId="34" fillId="4" borderId="1" xfId="0" applyNumberFormat="1" applyFont="1" applyFill="1" applyBorder="1" applyAlignment="1">
      <alignment horizontal="right" vertical="center" wrapText="1" readingOrder="2"/>
    </xf>
    <xf numFmtId="1" fontId="27" fillId="0" borderId="1" xfId="0" applyNumberFormat="1" applyFont="1" applyFill="1" applyBorder="1" applyAlignment="1">
      <alignment horizontal="right" vertical="center" readingOrder="2"/>
    </xf>
    <xf numFmtId="1" fontId="27" fillId="0" borderId="1" xfId="0" applyNumberFormat="1" applyFont="1" applyFill="1" applyBorder="1" applyAlignment="1">
      <alignment horizontal="right" vertical="center" readingOrder="1"/>
    </xf>
    <xf numFmtId="2" fontId="27" fillId="5" borderId="1" xfId="0" applyNumberFormat="1" applyFont="1" applyFill="1" applyBorder="1" applyAlignment="1">
      <alignment horizontal="right" vertical="center" readingOrder="1"/>
    </xf>
    <xf numFmtId="2" fontId="27" fillId="2" borderId="1" xfId="0" applyNumberFormat="1" applyFont="1" applyFill="1" applyBorder="1" applyAlignment="1">
      <alignment horizontal="right" vertical="center" readingOrder="1"/>
    </xf>
    <xf numFmtId="0" fontId="38" fillId="2" borderId="1" xfId="0" applyFont="1" applyFill="1" applyBorder="1" applyAlignment="1">
      <alignment horizontal="center" vertical="center" readingOrder="2"/>
    </xf>
    <xf numFmtId="0" fontId="38" fillId="2" borderId="1" xfId="0" applyFont="1" applyFill="1" applyBorder="1" applyAlignment="1">
      <alignment horizontal="right" vertical="center" readingOrder="2"/>
    </xf>
    <xf numFmtId="43" fontId="0" fillId="2" borderId="0" xfId="0" applyNumberFormat="1" applyFill="1"/>
    <xf numFmtId="0" fontId="38" fillId="2" borderId="0" xfId="0" applyFont="1" applyFill="1"/>
    <xf numFmtId="0" fontId="57" fillId="17" borderId="1" xfId="0" applyFont="1" applyFill="1" applyBorder="1" applyAlignment="1">
      <alignment horizontal="right" vertical="center" readingOrder="2"/>
    </xf>
    <xf numFmtId="165" fontId="57" fillId="17" borderId="1" xfId="5" applyNumberFormat="1" applyFont="1" applyFill="1" applyBorder="1" applyAlignment="1">
      <alignment horizontal="right" vertical="center" readingOrder="2"/>
    </xf>
    <xf numFmtId="0" fontId="58" fillId="0" borderId="1" xfId="0" applyFont="1" applyFill="1" applyBorder="1" applyAlignment="1">
      <alignment vertical="center"/>
    </xf>
    <xf numFmtId="0" fontId="59" fillId="0" borderId="1" xfId="0" applyFont="1" applyFill="1" applyBorder="1" applyAlignment="1">
      <alignment horizontal="right" vertical="center" readingOrder="2"/>
    </xf>
    <xf numFmtId="3" fontId="11" fillId="17" borderId="1" xfId="0" applyNumberFormat="1" applyFont="1" applyFill="1" applyBorder="1" applyAlignment="1">
      <alignment horizontal="right" vertical="center" readingOrder="2"/>
    </xf>
    <xf numFmtId="0" fontId="59" fillId="17" borderId="1" xfId="0" applyFont="1" applyFill="1" applyBorder="1" applyAlignment="1">
      <alignment horizontal="right" vertical="center" readingOrder="2"/>
    </xf>
    <xf numFmtId="0" fontId="60" fillId="0" borderId="1" xfId="0" applyFont="1" applyFill="1" applyBorder="1" applyAlignment="1">
      <alignment horizontal="right" vertical="center" readingOrder="2"/>
    </xf>
    <xf numFmtId="43" fontId="38" fillId="8" borderId="1" xfId="0" applyNumberFormat="1" applyFont="1" applyFill="1" applyBorder="1" applyAlignment="1">
      <alignment horizontal="right" vertical="center" readingOrder="2"/>
    </xf>
    <xf numFmtId="2" fontId="27" fillId="14" borderId="4" xfId="0" applyNumberFormat="1" applyFont="1" applyFill="1" applyBorder="1" applyAlignment="1">
      <alignment horizontal="right" vertical="center"/>
    </xf>
    <xf numFmtId="0" fontId="6" fillId="6" borderId="0" xfId="0" applyFont="1" applyFill="1" applyAlignment="1">
      <alignment horizontal="right" vertical="center" readingOrder="2"/>
    </xf>
    <xf numFmtId="3" fontId="7" fillId="6" borderId="0" xfId="0" applyNumberFormat="1" applyFont="1" applyFill="1" applyAlignment="1">
      <alignment horizontal="right" vertical="center" readingOrder="2"/>
    </xf>
    <xf numFmtId="3" fontId="36" fillId="6" borderId="0" xfId="0" applyNumberFormat="1" applyFont="1" applyFill="1" applyBorder="1"/>
    <xf numFmtId="43" fontId="30" fillId="6" borderId="0" xfId="0" applyNumberFormat="1" applyFont="1" applyFill="1" applyAlignment="1">
      <alignment horizontal="right" readingOrder="2"/>
    </xf>
    <xf numFmtId="0" fontId="30" fillId="6" borderId="0" xfId="0" applyFont="1" applyFill="1" applyAlignment="1">
      <alignment horizontal="right" readingOrder="2"/>
    </xf>
    <xf numFmtId="1" fontId="6" fillId="6" borderId="0" xfId="0" applyNumberFormat="1" applyFont="1" applyFill="1" applyAlignment="1">
      <alignment horizontal="right" vertical="center" readingOrder="2"/>
    </xf>
    <xf numFmtId="0" fontId="36" fillId="6" borderId="0" xfId="0" applyFont="1" applyFill="1" applyBorder="1"/>
    <xf numFmtId="165" fontId="4" fillId="0" borderId="7" xfId="5" applyNumberFormat="1" applyFont="1" applyFill="1" applyBorder="1" applyAlignment="1">
      <alignment horizontal="right" vertical="center" readingOrder="2"/>
    </xf>
    <xf numFmtId="2" fontId="4" fillId="0" borderId="7" xfId="5" applyNumberFormat="1" applyFont="1" applyFill="1" applyBorder="1" applyAlignment="1">
      <alignment horizontal="right" vertical="center" readingOrder="2"/>
    </xf>
    <xf numFmtId="0" fontId="4" fillId="0" borderId="0" xfId="0" applyFont="1" applyFill="1" applyBorder="1"/>
    <xf numFmtId="0" fontId="4" fillId="0" borderId="2" xfId="0" applyFont="1" applyFill="1" applyBorder="1"/>
    <xf numFmtId="0" fontId="38" fillId="0" borderId="2" xfId="0" applyFont="1" applyFill="1" applyBorder="1" applyAlignment="1">
      <alignment horizontal="center" vertical="center" readingOrder="2"/>
    </xf>
    <xf numFmtId="0" fontId="4" fillId="6" borderId="0" xfId="0" applyFont="1" applyFill="1" applyBorder="1"/>
    <xf numFmtId="0" fontId="38" fillId="0" borderId="1" xfId="0" applyFont="1" applyFill="1" applyBorder="1" applyAlignment="1">
      <alignment horizontal="right" vertical="center" readingOrder="2"/>
    </xf>
    <xf numFmtId="43" fontId="38" fillId="0" borderId="1" xfId="0" applyNumberFormat="1" applyFont="1" applyFill="1" applyBorder="1" applyAlignment="1">
      <alignment horizontal="right" vertical="center" readingOrder="2"/>
    </xf>
    <xf numFmtId="10" fontId="4" fillId="14" borderId="0" xfId="0" applyNumberFormat="1" applyFont="1" applyFill="1" applyAlignment="1">
      <alignment horizontal="center"/>
    </xf>
    <xf numFmtId="3" fontId="4" fillId="14" borderId="1" xfId="0" applyNumberFormat="1" applyFont="1" applyFill="1" applyBorder="1" applyAlignment="1">
      <alignment horizontal="center"/>
    </xf>
    <xf numFmtId="0" fontId="12" fillId="2" borderId="1" xfId="0" applyFont="1" applyFill="1" applyBorder="1" applyAlignment="1">
      <alignment horizontal="center" vertical="center" readingOrder="2"/>
    </xf>
    <xf numFmtId="0" fontId="40" fillId="6" borderId="2" xfId="0" applyNumberFormat="1" applyFont="1" applyFill="1" applyBorder="1" applyAlignment="1">
      <alignment horizontal="right" vertical="center" readingOrder="2"/>
    </xf>
    <xf numFmtId="3" fontId="37" fillId="13" borderId="0" xfId="2" applyNumberFormat="1" applyFont="1" applyFill="1" applyBorder="1" applyAlignment="1">
      <alignment horizontal="center" vertical="center"/>
    </xf>
    <xf numFmtId="3" fontId="27" fillId="0" borderId="1" xfId="0" applyNumberFormat="1" applyFont="1" applyFill="1" applyBorder="1" applyAlignment="1">
      <alignment vertical="center" readingOrder="2"/>
    </xf>
    <xf numFmtId="3" fontId="29" fillId="0" borderId="2" xfId="0" applyNumberFormat="1" applyFont="1" applyFill="1" applyBorder="1" applyAlignment="1">
      <alignment horizontal="center" vertical="center" readingOrder="2"/>
    </xf>
    <xf numFmtId="3" fontId="29" fillId="0" borderId="3" xfId="0" applyNumberFormat="1" applyFont="1" applyFill="1" applyBorder="1" applyAlignment="1">
      <alignment horizontal="center" vertical="center" readingOrder="2"/>
    </xf>
    <xf numFmtId="3" fontId="29" fillId="0" borderId="4" xfId="0" applyNumberFormat="1" applyFont="1" applyFill="1" applyBorder="1" applyAlignment="1">
      <alignment horizontal="center" vertical="center" readingOrder="2"/>
    </xf>
    <xf numFmtId="0" fontId="12" fillId="0" borderId="2" xfId="0" applyNumberFormat="1" applyFont="1" applyFill="1" applyBorder="1" applyAlignment="1">
      <alignment horizontal="right" vertical="center" readingOrder="2"/>
    </xf>
    <xf numFmtId="0" fontId="12" fillId="0" borderId="3" xfId="0" applyNumberFormat="1" applyFont="1" applyFill="1" applyBorder="1" applyAlignment="1">
      <alignment horizontal="right" vertical="center" readingOrder="2"/>
    </xf>
    <xf numFmtId="0" fontId="12" fillId="0" borderId="4" xfId="0" applyNumberFormat="1" applyFont="1" applyFill="1" applyBorder="1" applyAlignment="1">
      <alignment horizontal="right" vertical="center" readingOrder="2"/>
    </xf>
    <xf numFmtId="1" fontId="27" fillId="0" borderId="2" xfId="0" applyNumberFormat="1" applyFont="1" applyFill="1" applyBorder="1" applyAlignment="1">
      <alignment horizontal="center" vertical="center" readingOrder="2"/>
    </xf>
    <xf numFmtId="1" fontId="27" fillId="0" borderId="3" xfId="0" applyNumberFormat="1" applyFont="1" applyFill="1" applyBorder="1" applyAlignment="1">
      <alignment horizontal="center" vertical="center" readingOrder="2"/>
    </xf>
    <xf numFmtId="1" fontId="27" fillId="0" borderId="4" xfId="0" applyNumberFormat="1" applyFont="1" applyFill="1" applyBorder="1" applyAlignment="1">
      <alignment horizontal="center" vertical="center" readingOrder="2"/>
    </xf>
    <xf numFmtId="0" fontId="28" fillId="3" borderId="2" xfId="0" applyFont="1" applyFill="1" applyBorder="1" applyAlignment="1">
      <alignment horizontal="center" vertical="center" wrapText="1" readingOrder="2"/>
    </xf>
    <xf numFmtId="0" fontId="28" fillId="3" borderId="3" xfId="0" applyFont="1" applyFill="1" applyBorder="1" applyAlignment="1">
      <alignment horizontal="center" vertical="center" wrapText="1" readingOrder="2"/>
    </xf>
    <xf numFmtId="0" fontId="28" fillId="3" borderId="4" xfId="0" applyFont="1" applyFill="1" applyBorder="1" applyAlignment="1">
      <alignment horizontal="center" vertical="center" wrapText="1" readingOrder="2"/>
    </xf>
    <xf numFmtId="0" fontId="12" fillId="14" borderId="2" xfId="0" applyNumberFormat="1" applyFont="1" applyFill="1" applyBorder="1" applyAlignment="1">
      <alignment horizontal="right" vertical="center" readingOrder="2"/>
    </xf>
    <xf numFmtId="0" fontId="12" fillId="14" borderId="3" xfId="0" applyNumberFormat="1"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12" fillId="14" borderId="1" xfId="0" applyNumberFormat="1" applyFont="1" applyFill="1" applyBorder="1" applyAlignment="1">
      <alignment horizontal="center" vertical="center" readingOrder="2"/>
    </xf>
    <xf numFmtId="0" fontId="12" fillId="14" borderId="3" xfId="0" applyNumberFormat="1" applyFont="1" applyFill="1" applyBorder="1" applyAlignment="1">
      <alignment horizontal="center" vertical="center" readingOrder="2"/>
    </xf>
    <xf numFmtId="0" fontId="12" fillId="14" borderId="4" xfId="0" applyNumberFormat="1" applyFont="1" applyFill="1" applyBorder="1" applyAlignment="1">
      <alignment horizontal="center" vertical="center" readingOrder="2"/>
    </xf>
    <xf numFmtId="0" fontId="24" fillId="11" borderId="1" xfId="0" applyFont="1" applyFill="1" applyBorder="1" applyAlignment="1">
      <alignment horizontal="center" vertical="center"/>
    </xf>
    <xf numFmtId="2" fontId="17" fillId="9" borderId="1" xfId="5" applyNumberFormat="1" applyFont="1" applyFill="1" applyBorder="1" applyAlignment="1">
      <alignment horizontal="right" vertical="center"/>
    </xf>
    <xf numFmtId="2" fontId="19" fillId="9" borderId="1" xfId="5" applyNumberFormat="1" applyFont="1" applyFill="1" applyBorder="1" applyAlignment="1">
      <alignment horizontal="right" vertical="center"/>
    </xf>
    <xf numFmtId="165" fontId="18" fillId="9" borderId="6" xfId="5" applyNumberFormat="1" applyFont="1" applyFill="1" applyBorder="1" applyAlignment="1">
      <alignment horizontal="center" vertical="center"/>
    </xf>
    <xf numFmtId="165" fontId="18" fillId="9" borderId="5" xfId="5" applyNumberFormat="1" applyFont="1" applyFill="1" applyBorder="1" applyAlignment="1">
      <alignment horizontal="center" vertical="center"/>
    </xf>
    <xf numFmtId="0" fontId="36" fillId="9" borderId="1" xfId="0" applyFont="1" applyFill="1" applyBorder="1" applyAlignment="1">
      <alignment horizontal="center" vertical="center"/>
    </xf>
    <xf numFmtId="0" fontId="0" fillId="0" borderId="1" xfId="0" applyFill="1" applyBorder="1" applyAlignment="1">
      <alignment horizontal="center"/>
    </xf>
    <xf numFmtId="0" fontId="4" fillId="9" borderId="1" xfId="0" applyFont="1" applyFill="1" applyBorder="1" applyAlignment="1">
      <alignment horizontal="right" vertical="center" readingOrder="2"/>
    </xf>
    <xf numFmtId="0" fontId="38" fillId="0" borderId="1" xfId="0" applyFont="1" applyBorder="1" applyAlignment="1">
      <alignment horizontal="right" wrapText="1" readingOrder="2"/>
    </xf>
    <xf numFmtId="0" fontId="23" fillId="9" borderId="1" xfId="0" applyFont="1" applyFill="1" applyBorder="1" applyAlignment="1">
      <alignment horizontal="center" vertical="center"/>
    </xf>
    <xf numFmtId="0" fontId="25" fillId="0" borderId="1" xfId="0" applyFont="1" applyBorder="1" applyAlignment="1">
      <alignment horizontal="right" readingOrder="2"/>
    </xf>
    <xf numFmtId="0" fontId="31" fillId="14" borderId="2" xfId="0" applyFont="1" applyFill="1" applyBorder="1" applyAlignment="1">
      <alignment horizontal="center" vertical="center" readingOrder="2"/>
    </xf>
    <xf numFmtId="0" fontId="31" fillId="14" borderId="3" xfId="0" applyFont="1" applyFill="1" applyBorder="1" applyAlignment="1">
      <alignment horizontal="center" vertical="center" readingOrder="2"/>
    </xf>
    <xf numFmtId="0" fontId="31" fillId="14" borderId="4" xfId="0" applyFont="1" applyFill="1" applyBorder="1" applyAlignment="1">
      <alignment horizontal="center" vertical="center" readingOrder="2"/>
    </xf>
    <xf numFmtId="0" fontId="41" fillId="14" borderId="1" xfId="0" applyFont="1" applyFill="1" applyBorder="1" applyAlignment="1">
      <alignment horizontal="right" vertical="center" readingOrder="2"/>
    </xf>
    <xf numFmtId="0" fontId="41" fillId="14" borderId="2" xfId="0" applyFont="1" applyFill="1" applyBorder="1" applyAlignment="1">
      <alignment horizontal="right" vertical="center" readingOrder="2"/>
    </xf>
    <xf numFmtId="0" fontId="41" fillId="14" borderId="4" xfId="0" applyFont="1" applyFill="1" applyBorder="1" applyAlignment="1">
      <alignment horizontal="right" vertical="center" readingOrder="2"/>
    </xf>
    <xf numFmtId="0" fontId="22" fillId="10" borderId="1" xfId="1" applyFont="1" applyFill="1" applyBorder="1" applyAlignment="1">
      <alignment horizontal="center" vertical="center"/>
    </xf>
    <xf numFmtId="0" fontId="38" fillId="7" borderId="1" xfId="0" applyFont="1" applyFill="1" applyBorder="1" applyAlignment="1">
      <alignment horizontal="center" vertical="center"/>
    </xf>
    <xf numFmtId="0" fontId="39" fillId="7" borderId="1" xfId="2" applyFont="1" applyFill="1" applyBorder="1" applyAlignment="1">
      <alignment horizontal="center" vertical="center" wrapText="1"/>
    </xf>
    <xf numFmtId="0" fontId="39" fillId="7" borderId="1" xfId="2" applyFont="1" applyFill="1" applyBorder="1" applyAlignment="1">
      <alignment horizontal="center" vertical="center"/>
    </xf>
    <xf numFmtId="0" fontId="31" fillId="12" borderId="1" xfId="2" applyFont="1" applyFill="1" applyBorder="1" applyAlignment="1">
      <alignment horizontal="center" vertical="center"/>
    </xf>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22" fillId="10" borderId="10" xfId="0" applyFont="1" applyFill="1" applyBorder="1" applyAlignment="1">
      <alignment horizontal="center" vertical="center"/>
    </xf>
    <xf numFmtId="0" fontId="22" fillId="10" borderId="11" xfId="0" applyFont="1" applyFill="1" applyBorder="1" applyAlignment="1">
      <alignment horizontal="center" vertical="center"/>
    </xf>
    <xf numFmtId="0" fontId="22" fillId="10" borderId="8" xfId="0" applyFont="1" applyFill="1" applyBorder="1" applyAlignment="1">
      <alignment horizontal="center" vertical="center"/>
    </xf>
    <xf numFmtId="166" fontId="43" fillId="0" borderId="1" xfId="0" applyNumberFormat="1" applyFont="1" applyFill="1" applyBorder="1" applyAlignment="1">
      <alignment horizontal="center"/>
    </xf>
    <xf numFmtId="10" fontId="31" fillId="12" borderId="1" xfId="2" applyNumberFormat="1" applyFont="1" applyFill="1" applyBorder="1" applyAlignment="1">
      <alignment horizontal="center" vertical="center"/>
    </xf>
    <xf numFmtId="0" fontId="39" fillId="12" borderId="1" xfId="2" applyFont="1" applyFill="1" applyBorder="1" applyAlignment="1">
      <alignment horizontal="center" vertical="center"/>
    </xf>
    <xf numFmtId="0" fontId="47" fillId="16" borderId="3" xfId="0" applyFont="1" applyFill="1" applyBorder="1" applyAlignment="1">
      <alignment horizontal="center" vertical="center" wrapText="1" readingOrder="2"/>
    </xf>
    <xf numFmtId="0" fontId="47" fillId="16" borderId="1" xfId="0" applyFont="1" applyFill="1" applyBorder="1" applyAlignment="1">
      <alignment horizontal="center" vertical="center" wrapText="1" readingOrder="2"/>
    </xf>
    <xf numFmtId="0" fontId="59" fillId="17" borderId="2" xfId="0" applyFont="1" applyFill="1" applyBorder="1" applyAlignment="1">
      <alignment horizontal="center" vertical="center" readingOrder="2"/>
    </xf>
    <xf numFmtId="0" fontId="59" fillId="17" borderId="4" xfId="0" applyFont="1" applyFill="1" applyBorder="1" applyAlignment="1">
      <alignment horizontal="center" vertical="center" readingOrder="2"/>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F66FF"/>
      <color rgb="FF99FF33"/>
      <color rgb="FFFF99FF"/>
      <color rgb="FF336600"/>
      <color rgb="FF339933"/>
      <color rgb="FFCCFF99"/>
      <color rgb="FFCCFF33"/>
      <color rgb="FF008000"/>
      <color rgb="FF00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6;&#1607;&#1575;&#1740;&#1740;%20&#1582;&#1585;&#1583;&#1575;&#158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اسفند 93"/>
      <sheetName val="Sheet1"/>
      <sheetName val="اسفند 93 (2)"/>
    </sheetNames>
    <sheetDataSet>
      <sheetData sheetId="0">
        <row r="4">
          <cell r="C4">
            <v>130</v>
          </cell>
          <cell r="V4">
            <v>21677.152580000002</v>
          </cell>
        </row>
        <row r="5">
          <cell r="C5">
            <v>136</v>
          </cell>
          <cell r="V5">
            <v>1298113.537824</v>
          </cell>
        </row>
        <row r="6">
          <cell r="C6">
            <v>141</v>
          </cell>
          <cell r="V6">
            <v>68010.387514999995</v>
          </cell>
        </row>
        <row r="7">
          <cell r="C7">
            <v>152</v>
          </cell>
          <cell r="V7">
            <v>47675.360696999996</v>
          </cell>
        </row>
        <row r="8">
          <cell r="C8">
            <v>150</v>
          </cell>
          <cell r="V8">
            <v>5330.9193679999998</v>
          </cell>
        </row>
        <row r="9">
          <cell r="C9">
            <v>151</v>
          </cell>
          <cell r="V9">
            <v>535786.44339899998</v>
          </cell>
        </row>
        <row r="10">
          <cell r="C10">
            <v>157</v>
          </cell>
          <cell r="V10">
            <v>5559.3544099999999</v>
          </cell>
        </row>
        <row r="11">
          <cell r="C11">
            <v>148</v>
          </cell>
          <cell r="V11">
            <v>143111.342512</v>
          </cell>
        </row>
        <row r="12">
          <cell r="C12">
            <v>123</v>
          </cell>
          <cell r="V12">
            <v>8280163.7090050001</v>
          </cell>
        </row>
        <row r="13">
          <cell r="C13">
            <v>125</v>
          </cell>
          <cell r="V13">
            <v>8450.5068699999993</v>
          </cell>
        </row>
        <row r="14">
          <cell r="C14">
            <v>131</v>
          </cell>
          <cell r="V14">
            <v>29965.210544000001</v>
          </cell>
        </row>
        <row r="15">
          <cell r="C15">
            <v>139</v>
          </cell>
          <cell r="V15">
            <v>13347595.278538</v>
          </cell>
        </row>
        <row r="16">
          <cell r="C16">
            <v>132</v>
          </cell>
          <cell r="V16">
            <v>50744.289629999999</v>
          </cell>
        </row>
        <row r="17">
          <cell r="C17">
            <v>162</v>
          </cell>
          <cell r="V17">
            <v>5177.5938610000003</v>
          </cell>
        </row>
        <row r="18">
          <cell r="C18">
            <v>154</v>
          </cell>
          <cell r="V18">
            <v>431756.67245000001</v>
          </cell>
        </row>
        <row r="19">
          <cell r="C19">
            <v>158</v>
          </cell>
          <cell r="V19">
            <v>5160.4164330000003</v>
          </cell>
        </row>
        <row r="20">
          <cell r="C20">
            <v>167</v>
          </cell>
          <cell r="V20">
            <v>19126.011799</v>
          </cell>
        </row>
        <row r="21">
          <cell r="C21">
            <v>161</v>
          </cell>
          <cell r="V21">
            <v>13962.408589999999</v>
          </cell>
        </row>
        <row r="22">
          <cell r="C22">
            <v>156</v>
          </cell>
          <cell r="V22">
            <v>174706.349896</v>
          </cell>
        </row>
        <row r="23">
          <cell r="C23">
            <v>164</v>
          </cell>
          <cell r="V23">
            <v>5021.2797280000004</v>
          </cell>
        </row>
        <row r="24">
          <cell r="C24">
            <v>169</v>
          </cell>
          <cell r="V24">
            <v>51715.540737000003</v>
          </cell>
        </row>
        <row r="25">
          <cell r="C25">
            <v>168</v>
          </cell>
          <cell r="V25">
            <v>16938.871719999999</v>
          </cell>
        </row>
        <row r="26">
          <cell r="C26">
            <v>163</v>
          </cell>
          <cell r="V26">
            <v>23273.974103</v>
          </cell>
        </row>
        <row r="27">
          <cell r="C27">
            <v>174</v>
          </cell>
          <cell r="V27">
            <v>46393.114474000002</v>
          </cell>
        </row>
        <row r="28">
          <cell r="C28">
            <v>122</v>
          </cell>
          <cell r="V28">
            <v>44823.595908000003</v>
          </cell>
        </row>
        <row r="29">
          <cell r="C29">
            <v>137</v>
          </cell>
          <cell r="V29">
            <v>8932.8775600000008</v>
          </cell>
        </row>
        <row r="30">
          <cell r="C30">
            <v>144</v>
          </cell>
          <cell r="V30">
            <v>90217.684315999999</v>
          </cell>
        </row>
        <row r="31">
          <cell r="C31">
            <v>155</v>
          </cell>
          <cell r="V31">
            <v>9951.9569350000002</v>
          </cell>
        </row>
        <row r="32">
          <cell r="C32">
            <v>170</v>
          </cell>
          <cell r="V32">
            <v>10628.620285999999</v>
          </cell>
        </row>
        <row r="33">
          <cell r="C33">
            <v>159</v>
          </cell>
          <cell r="V33">
            <v>44188.786851999997</v>
          </cell>
        </row>
        <row r="34">
          <cell r="C34">
            <v>166</v>
          </cell>
          <cell r="V34">
            <v>20072.192182999999</v>
          </cell>
        </row>
        <row r="35">
          <cell r="C35">
            <v>171</v>
          </cell>
          <cell r="V35">
            <v>25151.651818999999</v>
          </cell>
        </row>
        <row r="36">
          <cell r="C36">
            <v>186</v>
          </cell>
          <cell r="V36">
            <v>55867.452829000002</v>
          </cell>
        </row>
        <row r="37">
          <cell r="C37">
            <v>11</v>
          </cell>
          <cell r="V37">
            <v>831465.04794199998</v>
          </cell>
        </row>
        <row r="38">
          <cell r="C38">
            <v>48</v>
          </cell>
          <cell r="V38">
            <v>18295.201783</v>
          </cell>
        </row>
        <row r="39">
          <cell r="C39">
            <v>29</v>
          </cell>
          <cell r="V39">
            <v>32773.411937999997</v>
          </cell>
        </row>
        <row r="40">
          <cell r="C40">
            <v>27</v>
          </cell>
          <cell r="V40">
            <v>24765.363711999998</v>
          </cell>
        </row>
        <row r="41">
          <cell r="C41">
            <v>26</v>
          </cell>
          <cell r="V41">
            <v>89943.373412999994</v>
          </cell>
        </row>
        <row r="42">
          <cell r="C42">
            <v>36</v>
          </cell>
          <cell r="V42">
            <v>129432.546049</v>
          </cell>
        </row>
        <row r="43">
          <cell r="C43">
            <v>134</v>
          </cell>
          <cell r="V43">
            <v>6812.9712909999998</v>
          </cell>
        </row>
        <row r="44">
          <cell r="C44">
            <v>147</v>
          </cell>
          <cell r="V44">
            <v>30221.502159</v>
          </cell>
        </row>
        <row r="45">
          <cell r="C45">
            <v>142</v>
          </cell>
          <cell r="V45">
            <v>68873.098241999993</v>
          </cell>
        </row>
        <row r="46">
          <cell r="C46">
            <v>175</v>
          </cell>
          <cell r="V46">
            <v>5300.4970199999998</v>
          </cell>
        </row>
        <row r="47">
          <cell r="C47">
            <v>165</v>
          </cell>
          <cell r="V47">
            <v>9156.7979469999991</v>
          </cell>
        </row>
        <row r="48">
          <cell r="C48">
            <v>113</v>
          </cell>
          <cell r="V48">
            <v>24143.76253</v>
          </cell>
        </row>
        <row r="49">
          <cell r="C49">
            <v>115</v>
          </cell>
          <cell r="V49">
            <v>34995.946909999999</v>
          </cell>
        </row>
        <row r="50">
          <cell r="C50">
            <v>44</v>
          </cell>
          <cell r="V50">
            <v>118211.679183</v>
          </cell>
        </row>
        <row r="51">
          <cell r="C51">
            <v>194</v>
          </cell>
          <cell r="V51">
            <v>24705.298089</v>
          </cell>
        </row>
        <row r="52">
          <cell r="C52">
            <v>23</v>
          </cell>
          <cell r="V52">
            <v>33819.111666999997</v>
          </cell>
        </row>
        <row r="53">
          <cell r="C53">
            <v>58</v>
          </cell>
          <cell r="V53">
            <v>11068.045756</v>
          </cell>
        </row>
        <row r="54">
          <cell r="C54">
            <v>13</v>
          </cell>
          <cell r="V54">
            <v>153020.742214</v>
          </cell>
        </row>
        <row r="55">
          <cell r="C55">
            <v>46</v>
          </cell>
          <cell r="V55">
            <v>117341.323808</v>
          </cell>
        </row>
        <row r="56">
          <cell r="C56">
            <v>65</v>
          </cell>
          <cell r="V56">
            <v>47324.263713</v>
          </cell>
        </row>
        <row r="57">
          <cell r="C57">
            <v>6</v>
          </cell>
          <cell r="V57">
            <v>188534.56368699999</v>
          </cell>
        </row>
        <row r="58">
          <cell r="C58">
            <v>47</v>
          </cell>
          <cell r="V58">
            <v>12466.228231999999</v>
          </cell>
        </row>
        <row r="59">
          <cell r="C59">
            <v>40</v>
          </cell>
          <cell r="V59">
            <v>12756.009834</v>
          </cell>
        </row>
        <row r="60">
          <cell r="C60">
            <v>61</v>
          </cell>
          <cell r="V60">
            <v>197481.93899699999</v>
          </cell>
        </row>
        <row r="61">
          <cell r="C61">
            <v>37</v>
          </cell>
          <cell r="V61">
            <v>17362.543771000001</v>
          </cell>
        </row>
        <row r="62">
          <cell r="C62">
            <v>49</v>
          </cell>
          <cell r="V62">
            <v>44083.542441999998</v>
          </cell>
        </row>
        <row r="63">
          <cell r="C63">
            <v>42</v>
          </cell>
          <cell r="V63">
            <v>11011.681892000001</v>
          </cell>
        </row>
        <row r="64">
          <cell r="C64">
            <v>18</v>
          </cell>
          <cell r="V64">
            <v>75557.988842999999</v>
          </cell>
        </row>
        <row r="65">
          <cell r="C65">
            <v>25</v>
          </cell>
          <cell r="V65">
            <v>353056.36866799998</v>
          </cell>
        </row>
        <row r="66">
          <cell r="C66">
            <v>57</v>
          </cell>
          <cell r="V66">
            <v>17120.220482000001</v>
          </cell>
        </row>
        <row r="67">
          <cell r="C67">
            <v>21</v>
          </cell>
          <cell r="V67">
            <v>106080.611487</v>
          </cell>
        </row>
        <row r="68">
          <cell r="C68">
            <v>5</v>
          </cell>
          <cell r="V68">
            <v>416740.11960400001</v>
          </cell>
        </row>
        <row r="69">
          <cell r="C69">
            <v>22</v>
          </cell>
          <cell r="V69">
            <v>985038.94068600005</v>
          </cell>
        </row>
        <row r="70">
          <cell r="C70">
            <v>59</v>
          </cell>
          <cell r="V70">
            <v>9517.6927059999998</v>
          </cell>
        </row>
        <row r="71">
          <cell r="C71">
            <v>45</v>
          </cell>
          <cell r="V71">
            <v>13855.822013999999</v>
          </cell>
        </row>
        <row r="72">
          <cell r="C72">
            <v>4</v>
          </cell>
          <cell r="V72">
            <v>30234.943008999999</v>
          </cell>
        </row>
        <row r="73">
          <cell r="C73">
            <v>64</v>
          </cell>
          <cell r="V73">
            <v>86258.315761000005</v>
          </cell>
        </row>
        <row r="74">
          <cell r="C74">
            <v>16</v>
          </cell>
          <cell r="V74">
            <v>332421.652756</v>
          </cell>
        </row>
        <row r="75">
          <cell r="C75">
            <v>12</v>
          </cell>
          <cell r="V75">
            <v>122785.069005</v>
          </cell>
        </row>
        <row r="76">
          <cell r="C76">
            <v>108</v>
          </cell>
          <cell r="V76">
            <v>131387.931186</v>
          </cell>
        </row>
        <row r="77">
          <cell r="C77">
            <v>110</v>
          </cell>
          <cell r="V77">
            <v>199611.43934400001</v>
          </cell>
        </row>
        <row r="78">
          <cell r="C78">
            <v>104</v>
          </cell>
          <cell r="V78">
            <v>7724738.2338060001</v>
          </cell>
        </row>
        <row r="79">
          <cell r="C79">
            <v>3</v>
          </cell>
          <cell r="V79">
            <v>4124295.4392030002</v>
          </cell>
        </row>
        <row r="80">
          <cell r="C80">
            <v>15</v>
          </cell>
          <cell r="V80">
            <v>82238.764272</v>
          </cell>
        </row>
        <row r="81">
          <cell r="C81">
            <v>7</v>
          </cell>
          <cell r="V81">
            <v>4034600.6699450002</v>
          </cell>
        </row>
        <row r="82">
          <cell r="C82">
            <v>38</v>
          </cell>
          <cell r="V82">
            <v>288878.15220100002</v>
          </cell>
        </row>
        <row r="83">
          <cell r="C83">
            <v>35</v>
          </cell>
          <cell r="V83">
            <v>6574.9290929999997</v>
          </cell>
        </row>
        <row r="84">
          <cell r="C84">
            <v>105</v>
          </cell>
          <cell r="V84">
            <v>127373.274858</v>
          </cell>
        </row>
        <row r="85">
          <cell r="C85">
            <v>17</v>
          </cell>
          <cell r="V85">
            <v>116378.15974</v>
          </cell>
        </row>
        <row r="86">
          <cell r="C86">
            <v>101</v>
          </cell>
          <cell r="V86">
            <v>58215.084519999997</v>
          </cell>
        </row>
        <row r="87">
          <cell r="C87">
            <v>8</v>
          </cell>
          <cell r="V87">
            <v>202879.47851399999</v>
          </cell>
        </row>
        <row r="88">
          <cell r="C88">
            <v>103</v>
          </cell>
          <cell r="V88">
            <v>44608.981957999997</v>
          </cell>
        </row>
        <row r="89">
          <cell r="C89">
            <v>106</v>
          </cell>
          <cell r="V89">
            <v>189279.43665600001</v>
          </cell>
        </row>
        <row r="90">
          <cell r="C90">
            <v>107</v>
          </cell>
          <cell r="V90">
            <v>4064649.0533110001</v>
          </cell>
        </row>
        <row r="91">
          <cell r="C91">
            <v>111</v>
          </cell>
          <cell r="V91">
            <v>18280.588693999998</v>
          </cell>
        </row>
        <row r="92">
          <cell r="C92">
            <v>112</v>
          </cell>
          <cell r="V92">
            <v>9268.7657039999995</v>
          </cell>
        </row>
        <row r="93">
          <cell r="C93">
            <v>63</v>
          </cell>
          <cell r="V93">
            <v>6691.965776</v>
          </cell>
        </row>
        <row r="94">
          <cell r="C94">
            <v>1</v>
          </cell>
          <cell r="V94">
            <v>38844564.739891</v>
          </cell>
        </row>
        <row r="95">
          <cell r="C95">
            <v>31</v>
          </cell>
          <cell r="V95">
            <v>9841.9199779999999</v>
          </cell>
        </row>
        <row r="96">
          <cell r="C96">
            <v>176</v>
          </cell>
          <cell r="V96">
            <v>172403.181125</v>
          </cell>
        </row>
        <row r="97">
          <cell r="C97">
            <v>190</v>
          </cell>
          <cell r="V97">
            <v>64936.556998</v>
          </cell>
        </row>
        <row r="98">
          <cell r="C98">
            <v>178</v>
          </cell>
          <cell r="V98">
            <v>196999.01324599999</v>
          </cell>
        </row>
        <row r="99">
          <cell r="C99">
            <v>160</v>
          </cell>
          <cell r="V99">
            <v>9871</v>
          </cell>
        </row>
        <row r="100">
          <cell r="C100">
            <v>179</v>
          </cell>
          <cell r="V100">
            <v>49717.975400000003</v>
          </cell>
        </row>
        <row r="101">
          <cell r="C101">
            <v>189</v>
          </cell>
          <cell r="V101">
            <v>222717.16361799999</v>
          </cell>
        </row>
        <row r="102">
          <cell r="C102">
            <v>191</v>
          </cell>
          <cell r="V102">
            <v>467010.62688200001</v>
          </cell>
        </row>
        <row r="103">
          <cell r="C103">
            <v>180</v>
          </cell>
          <cell r="V103">
            <v>42651.021333999997</v>
          </cell>
        </row>
        <row r="104">
          <cell r="C104">
            <v>188</v>
          </cell>
          <cell r="V104">
            <v>131866.392696</v>
          </cell>
        </row>
        <row r="105">
          <cell r="C105">
            <v>195</v>
          </cell>
          <cell r="V105">
            <v>65979.772547999994</v>
          </cell>
        </row>
        <row r="106">
          <cell r="C106">
            <v>193</v>
          </cell>
          <cell r="V106">
            <v>50504.706326</v>
          </cell>
        </row>
        <row r="107">
          <cell r="C107">
            <v>120</v>
          </cell>
          <cell r="V107">
            <v>11258.145451</v>
          </cell>
        </row>
        <row r="108">
          <cell r="C108">
            <v>102</v>
          </cell>
          <cell r="V108">
            <v>374492.78769500001</v>
          </cell>
        </row>
        <row r="109">
          <cell r="C109">
            <v>143</v>
          </cell>
          <cell r="V109">
            <v>196945.64126999999</v>
          </cell>
        </row>
        <row r="110">
          <cell r="C110">
            <v>135</v>
          </cell>
          <cell r="V110">
            <v>11955.143625000001</v>
          </cell>
        </row>
        <row r="111">
          <cell r="C111">
            <v>119</v>
          </cell>
          <cell r="V111">
            <v>47673.443403999998</v>
          </cell>
        </row>
        <row r="112">
          <cell r="C112">
            <v>187</v>
          </cell>
          <cell r="V112">
            <v>583538</v>
          </cell>
        </row>
        <row r="113">
          <cell r="C113">
            <v>30</v>
          </cell>
          <cell r="V113">
            <v>13793.576706</v>
          </cell>
        </row>
        <row r="114">
          <cell r="C114">
            <v>126</v>
          </cell>
          <cell r="V114">
            <v>119432.749606</v>
          </cell>
        </row>
        <row r="115">
          <cell r="C115">
            <v>140</v>
          </cell>
          <cell r="V115">
            <v>51645.623133000001</v>
          </cell>
        </row>
        <row r="116">
          <cell r="C116">
            <v>138</v>
          </cell>
          <cell r="V116">
            <v>54143.073464000001</v>
          </cell>
        </row>
        <row r="117">
          <cell r="C117">
            <v>2</v>
          </cell>
          <cell r="V117">
            <v>98030.120139999999</v>
          </cell>
        </row>
        <row r="118">
          <cell r="C118">
            <v>114</v>
          </cell>
          <cell r="V118">
            <v>5333147.5546399998</v>
          </cell>
        </row>
        <row r="119">
          <cell r="C119">
            <v>60</v>
          </cell>
          <cell r="V119">
            <v>20942.630324000002</v>
          </cell>
        </row>
        <row r="120">
          <cell r="C120">
            <v>183</v>
          </cell>
          <cell r="V120">
            <v>2024982</v>
          </cell>
        </row>
        <row r="121">
          <cell r="C121">
            <v>19</v>
          </cell>
          <cell r="V121">
            <v>32218.373459999999</v>
          </cell>
        </row>
        <row r="122">
          <cell r="C122">
            <v>116</v>
          </cell>
          <cell r="V122">
            <v>39502.381534</v>
          </cell>
        </row>
        <row r="123">
          <cell r="C123">
            <v>56</v>
          </cell>
          <cell r="V123">
            <v>31793.562645000002</v>
          </cell>
        </row>
        <row r="124">
          <cell r="C124">
            <v>32</v>
          </cell>
          <cell r="V124">
            <v>51787.431312000001</v>
          </cell>
        </row>
        <row r="125">
          <cell r="C125">
            <v>129</v>
          </cell>
          <cell r="V125">
            <v>5619.9907860000003</v>
          </cell>
        </row>
        <row r="126">
          <cell r="C126">
            <v>20</v>
          </cell>
          <cell r="V126">
            <v>91247.782775999993</v>
          </cell>
        </row>
        <row r="127">
          <cell r="C127">
            <v>9</v>
          </cell>
          <cell r="V127">
            <v>205021.88460200001</v>
          </cell>
        </row>
        <row r="128">
          <cell r="C128">
            <v>149</v>
          </cell>
          <cell r="V128">
            <v>260894.713464</v>
          </cell>
        </row>
        <row r="129">
          <cell r="C129">
            <v>127</v>
          </cell>
          <cell r="V129">
            <v>5932189.3320479998</v>
          </cell>
        </row>
        <row r="130">
          <cell r="C130">
            <v>10</v>
          </cell>
          <cell r="V130">
            <v>278582.00277600001</v>
          </cell>
        </row>
        <row r="131">
          <cell r="C131">
            <v>172</v>
          </cell>
          <cell r="V131">
            <v>75945.282560000007</v>
          </cell>
        </row>
        <row r="132">
          <cell r="C132">
            <v>146</v>
          </cell>
          <cell r="V132">
            <v>3052.0089600000001</v>
          </cell>
        </row>
        <row r="133">
          <cell r="C133">
            <v>133</v>
          </cell>
          <cell r="V133">
            <v>10456.235151999999</v>
          </cell>
        </row>
        <row r="134">
          <cell r="C134">
            <v>184</v>
          </cell>
          <cell r="V134">
            <v>131545.18265999999</v>
          </cell>
        </row>
        <row r="135">
          <cell r="C135">
            <v>185</v>
          </cell>
          <cell r="V135">
            <v>85422.972290000005</v>
          </cell>
        </row>
        <row r="136">
          <cell r="C136">
            <v>118</v>
          </cell>
          <cell r="V136">
            <v>74320.923922000002</v>
          </cell>
        </row>
        <row r="137">
          <cell r="C137">
            <v>181</v>
          </cell>
          <cell r="V137">
            <v>105025.63645200001</v>
          </cell>
        </row>
        <row r="138">
          <cell r="C138">
            <v>33</v>
          </cell>
          <cell r="V138">
            <v>12466.87386</v>
          </cell>
        </row>
        <row r="139">
          <cell r="C139">
            <v>192</v>
          </cell>
          <cell r="V139">
            <v>52235.8</v>
          </cell>
        </row>
        <row r="140">
          <cell r="C140">
            <v>196</v>
          </cell>
          <cell r="V140">
            <v>405598.82961100002</v>
          </cell>
        </row>
        <row r="141">
          <cell r="C141">
            <v>53</v>
          </cell>
          <cell r="V141">
            <v>14949.993031</v>
          </cell>
        </row>
        <row r="142">
          <cell r="C142">
            <v>43</v>
          </cell>
          <cell r="V142">
            <v>35908.654576000001</v>
          </cell>
        </row>
        <row r="143">
          <cell r="C143">
            <v>24</v>
          </cell>
          <cell r="V143">
            <v>26902.250097</v>
          </cell>
        </row>
        <row r="144">
          <cell r="C144">
            <v>51</v>
          </cell>
          <cell r="V144">
            <v>66883.376222000006</v>
          </cell>
        </row>
        <row r="145">
          <cell r="C145">
            <v>124</v>
          </cell>
          <cell r="V145">
            <v>87927.264169999995</v>
          </cell>
        </row>
        <row r="146">
          <cell r="C146">
            <v>145</v>
          </cell>
          <cell r="V146">
            <v>58039.216497000001</v>
          </cell>
        </row>
        <row r="147">
          <cell r="C147">
            <v>153</v>
          </cell>
          <cell r="V147">
            <v>6114.9781279999997</v>
          </cell>
        </row>
        <row r="148">
          <cell r="C148">
            <v>54</v>
          </cell>
          <cell r="V148">
            <v>14543.20659</v>
          </cell>
        </row>
        <row r="149">
          <cell r="C149">
            <v>121</v>
          </cell>
          <cell r="V149">
            <v>204937.585678</v>
          </cell>
        </row>
        <row r="150">
          <cell r="C150">
            <v>182</v>
          </cell>
          <cell r="V150">
            <v>5198.9057819999998</v>
          </cell>
        </row>
        <row r="151">
          <cell r="C151">
            <v>109</v>
          </cell>
          <cell r="V151">
            <v>18299.252209999999</v>
          </cell>
        </row>
        <row r="152">
          <cell r="C152">
            <v>128</v>
          </cell>
          <cell r="V152">
            <v>17487.441776</v>
          </cell>
        </row>
        <row r="153">
          <cell r="C153">
            <v>177</v>
          </cell>
          <cell r="V153">
            <v>17397.553635</v>
          </cell>
        </row>
        <row r="154">
          <cell r="C154">
            <v>117</v>
          </cell>
          <cell r="V154">
            <v>19031.531903999999</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B153"/>
  <sheetViews>
    <sheetView rightToLeft="1" topLeftCell="D144" zoomScale="50" zoomScaleNormal="50" workbookViewId="0">
      <selection activeCell="K148" sqref="K148"/>
    </sheetView>
  </sheetViews>
  <sheetFormatPr defaultColWidth="9" defaultRowHeight="37.5"/>
  <cols>
    <col min="1" max="1" width="6.140625" style="10" hidden="1" customWidth="1"/>
    <col min="2" max="2" width="8.5703125" style="11" hidden="1" customWidth="1"/>
    <col min="3" max="3" width="14.85546875" style="11" hidden="1" customWidth="1"/>
    <col min="4" max="4" width="10" style="2" customWidth="1"/>
    <col min="5" max="5" width="52" style="3" customWidth="1"/>
    <col min="6" max="6" width="44.42578125" style="243" customWidth="1"/>
    <col min="7" max="7" width="47" style="12" customWidth="1"/>
    <col min="8" max="8" width="29.42578125" style="78" customWidth="1"/>
    <col min="9" max="9" width="41.7109375" style="3" customWidth="1"/>
    <col min="10" max="10" width="49.7109375" style="2" customWidth="1"/>
    <col min="11" max="11" width="26.140625" style="2" customWidth="1"/>
    <col min="12" max="12" width="20.28515625" style="2" customWidth="1"/>
    <col min="13" max="13" width="33" style="2" customWidth="1"/>
    <col min="14" max="14" width="28.7109375" style="2" customWidth="1"/>
    <col min="15" max="15" width="32" style="13" customWidth="1"/>
    <col min="16" max="16" width="27.28515625" style="13" customWidth="1"/>
    <col min="17" max="17" width="26.7109375" style="13" customWidth="1"/>
    <col min="18" max="18" width="27.28515625" style="91" customWidth="1"/>
    <col min="19" max="19" width="37.7109375" style="91" customWidth="1"/>
    <col min="20" max="20" width="23.28515625" style="91" customWidth="1"/>
    <col min="21" max="21" width="28.140625" style="91" customWidth="1"/>
    <col min="22" max="22" width="23.28515625" style="91" customWidth="1"/>
    <col min="23" max="23" width="28.42578125" style="2" customWidth="1"/>
    <col min="24" max="24" width="31.85546875" style="2" customWidth="1"/>
    <col min="25" max="25" width="23" style="14" hidden="1" customWidth="1"/>
    <col min="26" max="26" width="24.42578125" style="14" hidden="1" customWidth="1"/>
    <col min="27" max="27" width="25" style="14" hidden="1" customWidth="1"/>
    <col min="28" max="28" width="9.140625" style="10" customWidth="1"/>
    <col min="29" max="16384" width="9" style="10"/>
  </cols>
  <sheetData>
    <row r="2" spans="1:28" s="15" customFormat="1" ht="47.25">
      <c r="B2" s="11"/>
      <c r="C2" s="11"/>
      <c r="D2" s="302" t="s">
        <v>472</v>
      </c>
      <c r="E2" s="303"/>
      <c r="F2" s="303"/>
      <c r="G2" s="303"/>
      <c r="H2" s="303"/>
      <c r="I2" s="303"/>
      <c r="J2" s="303"/>
      <c r="K2" s="303"/>
      <c r="L2" s="303"/>
      <c r="M2" s="303"/>
      <c r="N2" s="303"/>
      <c r="O2" s="303"/>
      <c r="P2" s="303"/>
      <c r="Q2" s="303"/>
      <c r="R2" s="303"/>
      <c r="S2" s="303"/>
      <c r="T2" s="303"/>
      <c r="U2" s="303"/>
      <c r="V2" s="303"/>
      <c r="W2" s="303"/>
      <c r="X2" s="304"/>
      <c r="Y2" s="16"/>
      <c r="Z2" s="16"/>
      <c r="AA2" s="16"/>
    </row>
    <row r="3" spans="1:28" s="17" customFormat="1" ht="108">
      <c r="B3" s="18"/>
      <c r="C3" s="31" t="s">
        <v>379</v>
      </c>
      <c r="D3" s="27" t="s">
        <v>0</v>
      </c>
      <c r="E3" s="28" t="s">
        <v>1</v>
      </c>
      <c r="F3" s="242" t="s">
        <v>2</v>
      </c>
      <c r="G3" s="28" t="s">
        <v>3</v>
      </c>
      <c r="H3" s="75" t="s">
        <v>4</v>
      </c>
      <c r="I3" s="25" t="s">
        <v>420</v>
      </c>
      <c r="J3" s="25" t="s">
        <v>469</v>
      </c>
      <c r="K3" s="25" t="s">
        <v>5</v>
      </c>
      <c r="L3" s="25" t="s">
        <v>6</v>
      </c>
      <c r="M3" s="25" t="s">
        <v>7</v>
      </c>
      <c r="N3" s="25" t="s">
        <v>8</v>
      </c>
      <c r="O3" s="26" t="s">
        <v>9</v>
      </c>
      <c r="P3" s="245" t="s">
        <v>10</v>
      </c>
      <c r="Q3" s="245" t="s">
        <v>160</v>
      </c>
      <c r="R3" s="90" t="s">
        <v>11</v>
      </c>
      <c r="S3" s="90" t="s">
        <v>12</v>
      </c>
      <c r="T3" s="90" t="s">
        <v>13</v>
      </c>
      <c r="U3" s="253" t="s">
        <v>14</v>
      </c>
      <c r="V3" s="90" t="s">
        <v>15</v>
      </c>
      <c r="W3" s="254" t="s">
        <v>16</v>
      </c>
      <c r="X3" s="90" t="s">
        <v>17</v>
      </c>
      <c r="Y3" s="16" t="s">
        <v>445</v>
      </c>
      <c r="Z3" s="16"/>
      <c r="AA3" s="16" t="s">
        <v>446</v>
      </c>
    </row>
    <row r="4" spans="1:28" ht="43.5" customHeight="1">
      <c r="C4" s="32">
        <v>7</v>
      </c>
      <c r="D4" s="40">
        <v>1</v>
      </c>
      <c r="E4" s="119" t="s">
        <v>18</v>
      </c>
      <c r="F4" s="33" t="s">
        <v>19</v>
      </c>
      <c r="G4" s="34" t="s">
        <v>20</v>
      </c>
      <c r="H4" s="35">
        <v>20</v>
      </c>
      <c r="I4" s="36">
        <v>3902168.2292209999</v>
      </c>
      <c r="J4" s="36">
        <v>4034600.6699450002</v>
      </c>
      <c r="K4" s="37" t="s">
        <v>245</v>
      </c>
      <c r="L4" s="221">
        <v>95</v>
      </c>
      <c r="M4" s="36">
        <v>3999766</v>
      </c>
      <c r="N4" s="38">
        <v>4000000</v>
      </c>
      <c r="O4" s="21">
        <v>1008709</v>
      </c>
      <c r="P4" s="246">
        <v>2.0790928172104444</v>
      </c>
      <c r="Q4" s="246">
        <v>6.2275574112734864</v>
      </c>
      <c r="R4" s="246">
        <v>23.278695109914075</v>
      </c>
      <c r="S4" s="246">
        <v>156.5736</v>
      </c>
      <c r="T4" s="36">
        <v>4213</v>
      </c>
      <c r="U4" s="36">
        <v>86</v>
      </c>
      <c r="V4" s="36">
        <v>36</v>
      </c>
      <c r="W4" s="36">
        <v>14</v>
      </c>
      <c r="X4" s="36">
        <v>4249</v>
      </c>
      <c r="Y4" s="64">
        <f t="shared" ref="Y4:Y41" si="0">U4*J4/$J$42</f>
        <v>3.685192057288154</v>
      </c>
      <c r="Z4" s="64"/>
      <c r="AA4" s="39">
        <f t="shared" ref="AA4:AA41" si="1">U4*J4/$J$150</f>
        <v>3.2236394759550424</v>
      </c>
      <c r="AB4" s="152"/>
    </row>
    <row r="5" spans="1:28" ht="43.5" customHeight="1">
      <c r="A5" s="19"/>
      <c r="B5" s="98"/>
      <c r="C5" s="99">
        <v>11</v>
      </c>
      <c r="D5" s="100">
        <v>2</v>
      </c>
      <c r="E5" s="120" t="s">
        <v>31</v>
      </c>
      <c r="F5" s="101" t="s">
        <v>25</v>
      </c>
      <c r="G5" s="102" t="s">
        <v>20</v>
      </c>
      <c r="H5" s="103">
        <v>19</v>
      </c>
      <c r="I5" s="97">
        <v>840867.11613099999</v>
      </c>
      <c r="J5" s="97">
        <v>831465.04794199998</v>
      </c>
      <c r="K5" s="104" t="s">
        <v>246</v>
      </c>
      <c r="L5" s="104">
        <v>77</v>
      </c>
      <c r="M5" s="97">
        <v>780525</v>
      </c>
      <c r="N5" s="105">
        <v>2000000</v>
      </c>
      <c r="O5" s="106">
        <v>1065263</v>
      </c>
      <c r="P5" s="247">
        <v>1.91064984999418</v>
      </c>
      <c r="Q5" s="247">
        <v>6.1754830332050528</v>
      </c>
      <c r="R5" s="247">
        <v>23.388252115128026</v>
      </c>
      <c r="S5" s="247">
        <v>211.41659999999999</v>
      </c>
      <c r="T5" s="22">
        <v>718</v>
      </c>
      <c r="U5" s="22">
        <v>69</v>
      </c>
      <c r="V5" s="22">
        <v>17</v>
      </c>
      <c r="W5" s="22">
        <v>31</v>
      </c>
      <c r="X5" s="22">
        <v>735</v>
      </c>
      <c r="Y5" s="64">
        <f t="shared" si="0"/>
        <v>0.60933230994849763</v>
      </c>
      <c r="Z5" s="107"/>
      <c r="AA5" s="39">
        <f t="shared" si="1"/>
        <v>0.53301636869648217</v>
      </c>
      <c r="AB5" s="123"/>
    </row>
    <row r="6" spans="1:28" ht="43.5" customHeight="1">
      <c r="C6" s="32">
        <v>6</v>
      </c>
      <c r="D6" s="63">
        <v>3</v>
      </c>
      <c r="E6" s="119" t="s">
        <v>24</v>
      </c>
      <c r="F6" s="33" t="s">
        <v>25</v>
      </c>
      <c r="G6" s="34" t="s">
        <v>20</v>
      </c>
      <c r="H6" s="35">
        <v>20</v>
      </c>
      <c r="I6" s="36">
        <v>201928.098062</v>
      </c>
      <c r="J6" s="36">
        <v>188534.56368699999</v>
      </c>
      <c r="K6" s="37" t="s">
        <v>247</v>
      </c>
      <c r="L6" s="221">
        <v>65</v>
      </c>
      <c r="M6" s="36">
        <v>185688</v>
      </c>
      <c r="N6" s="38">
        <v>2000000</v>
      </c>
      <c r="O6" s="21">
        <v>1015330</v>
      </c>
      <c r="P6" s="246">
        <v>0.79271853898298417</v>
      </c>
      <c r="Q6" s="246">
        <v>5.4846545834142741</v>
      </c>
      <c r="R6" s="246">
        <v>20.196864927517826</v>
      </c>
      <c r="S6" s="246">
        <v>108.75019999999999</v>
      </c>
      <c r="T6" s="36">
        <v>638</v>
      </c>
      <c r="U6" s="36">
        <v>74</v>
      </c>
      <c r="V6" s="36">
        <v>8</v>
      </c>
      <c r="W6" s="36">
        <v>26</v>
      </c>
      <c r="X6" s="36">
        <v>646</v>
      </c>
      <c r="Y6" s="64">
        <f t="shared" si="0"/>
        <v>0.14817803076882244</v>
      </c>
      <c r="Z6" s="64"/>
      <c r="AA6" s="39">
        <f t="shared" si="1"/>
        <v>0.12961944507368903</v>
      </c>
      <c r="AB6" s="123"/>
    </row>
    <row r="7" spans="1:28" ht="43.5" customHeight="1">
      <c r="A7" s="19"/>
      <c r="B7" s="98"/>
      <c r="C7" s="99">
        <v>5</v>
      </c>
      <c r="D7" s="100">
        <v>4</v>
      </c>
      <c r="E7" s="120" t="s">
        <v>26</v>
      </c>
      <c r="F7" s="101" t="s">
        <v>25</v>
      </c>
      <c r="G7" s="102" t="s">
        <v>20</v>
      </c>
      <c r="H7" s="103">
        <v>20</v>
      </c>
      <c r="I7" s="97">
        <v>470441.94883399998</v>
      </c>
      <c r="J7" s="97">
        <v>416740.11960400001</v>
      </c>
      <c r="K7" s="104" t="s">
        <v>248</v>
      </c>
      <c r="L7" s="104">
        <v>63</v>
      </c>
      <c r="M7" s="97">
        <v>411419</v>
      </c>
      <c r="N7" s="105">
        <v>2000000</v>
      </c>
      <c r="O7" s="106">
        <v>1012934</v>
      </c>
      <c r="P7" s="247">
        <v>1.4203801483344285</v>
      </c>
      <c r="Q7" s="247">
        <v>6.0084034443844949</v>
      </c>
      <c r="R7" s="247">
        <v>21.422320915185789</v>
      </c>
      <c r="S7" s="247">
        <v>111.093</v>
      </c>
      <c r="T7" s="22">
        <v>482</v>
      </c>
      <c r="U7" s="22">
        <v>40</v>
      </c>
      <c r="V7" s="22">
        <v>18</v>
      </c>
      <c r="W7" s="22">
        <v>60</v>
      </c>
      <c r="X7" s="22">
        <v>500</v>
      </c>
      <c r="Y7" s="64">
        <f t="shared" si="0"/>
        <v>0.17704612355496704</v>
      </c>
      <c r="Z7" s="107"/>
      <c r="AA7" s="39">
        <f t="shared" si="1"/>
        <v>0.15487194807876434</v>
      </c>
      <c r="AB7" s="123"/>
    </row>
    <row r="8" spans="1:28" ht="43.5" customHeight="1">
      <c r="C8" s="32">
        <v>2</v>
      </c>
      <c r="D8" s="63">
        <v>5</v>
      </c>
      <c r="E8" s="119" t="s">
        <v>27</v>
      </c>
      <c r="F8" s="33" t="s">
        <v>22</v>
      </c>
      <c r="G8" s="34" t="s">
        <v>20</v>
      </c>
      <c r="H8" s="35">
        <v>20</v>
      </c>
      <c r="I8" s="36">
        <v>103160.681576</v>
      </c>
      <c r="J8" s="36">
        <v>98030.120139999999</v>
      </c>
      <c r="K8" s="37" t="s">
        <v>249</v>
      </c>
      <c r="L8" s="221">
        <v>60</v>
      </c>
      <c r="M8" s="36">
        <v>96170</v>
      </c>
      <c r="N8" s="38">
        <v>1000000</v>
      </c>
      <c r="O8" s="21">
        <v>1019342</v>
      </c>
      <c r="P8" s="246">
        <v>1.8357999999999999</v>
      </c>
      <c r="Q8" s="246">
        <v>5.6126000000000005</v>
      </c>
      <c r="R8" s="246">
        <v>20.596800000000002</v>
      </c>
      <c r="S8" s="246">
        <v>105.93390000000001</v>
      </c>
      <c r="T8" s="36">
        <v>71</v>
      </c>
      <c r="U8" s="36">
        <v>32.15</v>
      </c>
      <c r="V8" s="36">
        <v>6</v>
      </c>
      <c r="W8" s="36">
        <v>67.849999999999994</v>
      </c>
      <c r="X8" s="36">
        <v>77</v>
      </c>
      <c r="Y8" s="64">
        <f t="shared" si="0"/>
        <v>3.3473539027263181E-2</v>
      </c>
      <c r="Z8" s="64"/>
      <c r="AA8" s="39">
        <f t="shared" si="1"/>
        <v>2.9281139254276285E-2</v>
      </c>
      <c r="AB8" s="123"/>
    </row>
    <row r="9" spans="1:28" ht="43.5" customHeight="1">
      <c r="A9" s="19"/>
      <c r="B9" s="98"/>
      <c r="C9" s="99">
        <v>1</v>
      </c>
      <c r="D9" s="100">
        <v>6</v>
      </c>
      <c r="E9" s="120" t="s">
        <v>28</v>
      </c>
      <c r="F9" s="101" t="s">
        <v>29</v>
      </c>
      <c r="G9" s="102" t="s">
        <v>23</v>
      </c>
      <c r="H9" s="103">
        <v>20</v>
      </c>
      <c r="I9" s="97">
        <v>34845496.711969003</v>
      </c>
      <c r="J9" s="97">
        <v>38844564.739891</v>
      </c>
      <c r="K9" s="104" t="s">
        <v>250</v>
      </c>
      <c r="L9" s="104">
        <v>51</v>
      </c>
      <c r="M9" s="97">
        <v>38215598</v>
      </c>
      <c r="N9" s="105">
        <v>50000000</v>
      </c>
      <c r="O9" s="106">
        <v>1016459</v>
      </c>
      <c r="P9" s="247">
        <v>1.6459000000000001</v>
      </c>
      <c r="Q9" s="247">
        <v>5.4271425046920907</v>
      </c>
      <c r="R9" s="247">
        <v>20.393848368378176</v>
      </c>
      <c r="S9" s="247">
        <v>85.912500000000009</v>
      </c>
      <c r="T9" s="22">
        <v>101235</v>
      </c>
      <c r="U9" s="22">
        <v>91</v>
      </c>
      <c r="V9" s="22">
        <v>476</v>
      </c>
      <c r="W9" s="22">
        <v>9</v>
      </c>
      <c r="X9" s="22">
        <v>101711</v>
      </c>
      <c r="Y9" s="64">
        <f t="shared" si="0"/>
        <v>37.543328259171041</v>
      </c>
      <c r="Z9" s="107"/>
      <c r="AA9" s="39">
        <f t="shared" si="1"/>
        <v>32.841206958440743</v>
      </c>
      <c r="AB9" s="123"/>
    </row>
    <row r="10" spans="1:28" ht="43.5" customHeight="1">
      <c r="C10" s="32">
        <v>3</v>
      </c>
      <c r="D10" s="63">
        <v>7</v>
      </c>
      <c r="E10" s="119" t="s">
        <v>30</v>
      </c>
      <c r="F10" s="33" t="s">
        <v>19</v>
      </c>
      <c r="G10" s="34" t="s">
        <v>23</v>
      </c>
      <c r="H10" s="35">
        <v>20</v>
      </c>
      <c r="I10" s="36">
        <v>2781179.1508260001</v>
      </c>
      <c r="J10" s="36">
        <v>4124295.4392030002</v>
      </c>
      <c r="K10" s="37" t="s">
        <v>251</v>
      </c>
      <c r="L10" s="221">
        <v>51</v>
      </c>
      <c r="M10" s="36">
        <v>4039104</v>
      </c>
      <c r="N10" s="38">
        <v>8000000</v>
      </c>
      <c r="O10" s="21">
        <v>1021092</v>
      </c>
      <c r="P10" s="246">
        <v>2.1092</v>
      </c>
      <c r="Q10" s="246">
        <v>6.3205999999999998</v>
      </c>
      <c r="R10" s="246">
        <v>24.500700000000002</v>
      </c>
      <c r="S10" s="246">
        <v>92.894400000000005</v>
      </c>
      <c r="T10" s="36">
        <v>3275</v>
      </c>
      <c r="U10" s="36">
        <v>97</v>
      </c>
      <c r="V10" s="36">
        <v>11</v>
      </c>
      <c r="W10" s="36">
        <v>3</v>
      </c>
      <c r="X10" s="36">
        <v>3286</v>
      </c>
      <c r="Y10" s="64">
        <f t="shared" si="0"/>
        <v>4.248959789269672</v>
      </c>
      <c r="Z10" s="64"/>
      <c r="AA10" s="39">
        <f t="shared" si="1"/>
        <v>3.7167980109331711</v>
      </c>
      <c r="AB10" s="123"/>
    </row>
    <row r="11" spans="1:28" ht="43.5" customHeight="1">
      <c r="A11" s="19"/>
      <c r="B11" s="98"/>
      <c r="C11" s="99">
        <v>16</v>
      </c>
      <c r="D11" s="100">
        <v>8</v>
      </c>
      <c r="E11" s="120" t="s">
        <v>49</v>
      </c>
      <c r="F11" s="101" t="s">
        <v>41</v>
      </c>
      <c r="G11" s="102" t="s">
        <v>23</v>
      </c>
      <c r="H11" s="103">
        <v>20</v>
      </c>
      <c r="I11" s="97">
        <v>44560.403057000003</v>
      </c>
      <c r="J11" s="97">
        <v>332421.652756</v>
      </c>
      <c r="K11" s="104" t="s">
        <v>252</v>
      </c>
      <c r="L11" s="104">
        <v>47</v>
      </c>
      <c r="M11" s="97">
        <v>311057</v>
      </c>
      <c r="N11" s="105">
        <v>500000</v>
      </c>
      <c r="O11" s="106">
        <v>1000000</v>
      </c>
      <c r="P11" s="247">
        <v>2.1031441589573037</v>
      </c>
      <c r="Q11" s="247">
        <v>6.8683999999999994</v>
      </c>
      <c r="R11" s="247">
        <v>21.057300000000001</v>
      </c>
      <c r="S11" s="247">
        <v>125.55609999999999</v>
      </c>
      <c r="T11" s="22">
        <v>427</v>
      </c>
      <c r="U11" s="22">
        <v>89</v>
      </c>
      <c r="V11" s="22">
        <v>3</v>
      </c>
      <c r="W11" s="22">
        <v>11</v>
      </c>
      <c r="X11" s="22">
        <v>430</v>
      </c>
      <c r="Y11" s="64">
        <f t="shared" si="0"/>
        <v>0.31422477937376159</v>
      </c>
      <c r="Z11" s="107"/>
      <c r="AA11" s="39">
        <f t="shared" si="1"/>
        <v>0.27486963701368822</v>
      </c>
      <c r="AB11" s="123"/>
    </row>
    <row r="12" spans="1:28" ht="43.5" customHeight="1">
      <c r="C12" s="32">
        <v>101</v>
      </c>
      <c r="D12" s="63">
        <v>9</v>
      </c>
      <c r="E12" s="119" t="s">
        <v>34</v>
      </c>
      <c r="F12" s="33" t="s">
        <v>25</v>
      </c>
      <c r="G12" s="34" t="s">
        <v>23</v>
      </c>
      <c r="H12" s="35">
        <v>20</v>
      </c>
      <c r="I12" s="36">
        <v>59546.627063</v>
      </c>
      <c r="J12" s="36">
        <v>58215.084519999997</v>
      </c>
      <c r="K12" s="37" t="s">
        <v>253</v>
      </c>
      <c r="L12" s="37">
        <v>46</v>
      </c>
      <c r="M12" s="36">
        <v>57907</v>
      </c>
      <c r="N12" s="38">
        <v>200000</v>
      </c>
      <c r="O12" s="21">
        <v>1005320</v>
      </c>
      <c r="P12" s="246">
        <v>0.20893169252066657</v>
      </c>
      <c r="Q12" s="246">
        <v>6.4367436048292594</v>
      </c>
      <c r="R12" s="246">
        <v>19.514872545804547</v>
      </c>
      <c r="S12" s="246">
        <v>79.737300000000005</v>
      </c>
      <c r="T12" s="36">
        <v>4</v>
      </c>
      <c r="U12" s="36">
        <v>0</v>
      </c>
      <c r="V12" s="36">
        <v>6</v>
      </c>
      <c r="W12" s="36">
        <v>100</v>
      </c>
      <c r="X12" s="36">
        <v>10</v>
      </c>
      <c r="Y12" s="64">
        <f t="shared" si="0"/>
        <v>0</v>
      </c>
      <c r="Z12" s="64"/>
      <c r="AA12" s="39">
        <f t="shared" si="1"/>
        <v>0</v>
      </c>
      <c r="AB12" s="123"/>
    </row>
    <row r="13" spans="1:28" ht="43.5" customHeight="1">
      <c r="A13" s="19"/>
      <c r="B13" s="98"/>
      <c r="C13" s="99">
        <v>102</v>
      </c>
      <c r="D13" s="100">
        <v>10</v>
      </c>
      <c r="E13" s="120" t="s">
        <v>64</v>
      </c>
      <c r="F13" s="101" t="s">
        <v>65</v>
      </c>
      <c r="G13" s="102" t="s">
        <v>23</v>
      </c>
      <c r="H13" s="103">
        <v>20</v>
      </c>
      <c r="I13" s="97">
        <v>375860.87405799999</v>
      </c>
      <c r="J13" s="97">
        <v>374492.78769500001</v>
      </c>
      <c r="K13" s="104" t="s">
        <v>254</v>
      </c>
      <c r="L13" s="104">
        <v>46</v>
      </c>
      <c r="M13" s="97">
        <v>358111</v>
      </c>
      <c r="N13" s="105">
        <v>500000</v>
      </c>
      <c r="O13" s="106">
        <v>1045745</v>
      </c>
      <c r="P13" s="247">
        <v>1.468350843964557</v>
      </c>
      <c r="Q13" s="248">
        <v>4.5745000000000005</v>
      </c>
      <c r="R13" s="247">
        <v>19.69043539906658</v>
      </c>
      <c r="S13" s="247">
        <v>72.621000000000009</v>
      </c>
      <c r="T13" s="22">
        <v>21818</v>
      </c>
      <c r="U13" s="22">
        <v>90.17</v>
      </c>
      <c r="V13" s="22">
        <v>7</v>
      </c>
      <c r="W13" s="22">
        <v>9.83</v>
      </c>
      <c r="X13" s="22">
        <v>21825</v>
      </c>
      <c r="Y13" s="64">
        <f t="shared" si="0"/>
        <v>0.3586465410700469</v>
      </c>
      <c r="Z13" s="107"/>
      <c r="AA13" s="39">
        <f t="shared" si="1"/>
        <v>0.31372778670290419</v>
      </c>
      <c r="AB13" s="123"/>
    </row>
    <row r="14" spans="1:28" ht="43.5" customHeight="1">
      <c r="C14" s="32">
        <v>104</v>
      </c>
      <c r="D14" s="63">
        <v>11</v>
      </c>
      <c r="E14" s="119" t="s">
        <v>443</v>
      </c>
      <c r="F14" s="33" t="s">
        <v>179</v>
      </c>
      <c r="G14" s="34" t="s">
        <v>23</v>
      </c>
      <c r="H14" s="35">
        <v>20</v>
      </c>
      <c r="I14" s="36">
        <v>2386490.1468059998</v>
      </c>
      <c r="J14" s="36">
        <v>7724738.2338060001</v>
      </c>
      <c r="K14" s="37" t="s">
        <v>255</v>
      </c>
      <c r="L14" s="37">
        <v>44</v>
      </c>
      <c r="M14" s="36">
        <v>7515320</v>
      </c>
      <c r="N14" s="38">
        <v>10000000</v>
      </c>
      <c r="O14" s="21">
        <v>1000000</v>
      </c>
      <c r="P14" s="246">
        <v>2.0522239872915011</v>
      </c>
      <c r="Q14" s="246">
        <v>6.1501514668367347</v>
      </c>
      <c r="R14" s="246">
        <v>23.250809386095163</v>
      </c>
      <c r="S14" s="246">
        <v>83.585099999999997</v>
      </c>
      <c r="T14" s="36">
        <v>11620</v>
      </c>
      <c r="U14" s="36">
        <v>98</v>
      </c>
      <c r="V14" s="36">
        <v>19</v>
      </c>
      <c r="W14" s="36">
        <v>2</v>
      </c>
      <c r="X14" s="36">
        <v>11639</v>
      </c>
      <c r="Y14" s="64">
        <f t="shared" si="0"/>
        <v>8.0402761668970761</v>
      </c>
      <c r="Z14" s="64"/>
      <c r="AA14" s="39">
        <f t="shared" si="1"/>
        <v>7.03327024650733</v>
      </c>
      <c r="AB14" s="123"/>
    </row>
    <row r="15" spans="1:28" ht="43.5" customHeight="1">
      <c r="A15" s="19"/>
      <c r="B15" s="98"/>
      <c r="C15" s="99">
        <v>105</v>
      </c>
      <c r="D15" s="100">
        <v>12</v>
      </c>
      <c r="E15" s="120" t="s">
        <v>35</v>
      </c>
      <c r="F15" s="101" t="s">
        <v>162</v>
      </c>
      <c r="G15" s="102" t="s">
        <v>23</v>
      </c>
      <c r="H15" s="103">
        <v>20</v>
      </c>
      <c r="I15" s="97">
        <v>127343.41724</v>
      </c>
      <c r="J15" s="97">
        <v>127373.274858</v>
      </c>
      <c r="K15" s="104" t="s">
        <v>256</v>
      </c>
      <c r="L15" s="104">
        <v>44</v>
      </c>
      <c r="M15" s="97">
        <v>124034</v>
      </c>
      <c r="N15" s="105">
        <v>1000000</v>
      </c>
      <c r="O15" s="106">
        <v>1026922</v>
      </c>
      <c r="P15" s="247">
        <v>1.5651255595742097</v>
      </c>
      <c r="Q15" s="247">
        <v>6.2474153227974636</v>
      </c>
      <c r="R15" s="247">
        <v>19.480006588726532</v>
      </c>
      <c r="S15" s="247">
        <v>80.231099999999998</v>
      </c>
      <c r="T15" s="22">
        <v>187</v>
      </c>
      <c r="U15" s="22">
        <v>19</v>
      </c>
      <c r="V15" s="22">
        <v>2</v>
      </c>
      <c r="W15" s="22">
        <v>81</v>
      </c>
      <c r="X15" s="22">
        <v>189</v>
      </c>
      <c r="Y15" s="64">
        <f t="shared" si="0"/>
        <v>2.570354559402865E-2</v>
      </c>
      <c r="Z15" s="107"/>
      <c r="AA15" s="39">
        <f t="shared" si="1"/>
        <v>2.2484300128958551E-2</v>
      </c>
      <c r="AB15" s="123"/>
    </row>
    <row r="16" spans="1:28" ht="43.5" customHeight="1">
      <c r="C16" s="32">
        <v>106</v>
      </c>
      <c r="D16" s="63">
        <v>13</v>
      </c>
      <c r="E16" s="119" t="s">
        <v>36</v>
      </c>
      <c r="F16" s="33" t="s">
        <v>25</v>
      </c>
      <c r="G16" s="34" t="s">
        <v>23</v>
      </c>
      <c r="H16" s="35">
        <v>20</v>
      </c>
      <c r="I16" s="36">
        <v>193625.152608</v>
      </c>
      <c r="J16" s="36">
        <v>189279.43665600001</v>
      </c>
      <c r="K16" s="37" t="s">
        <v>257</v>
      </c>
      <c r="L16" s="37">
        <v>44</v>
      </c>
      <c r="M16" s="36">
        <v>187486</v>
      </c>
      <c r="N16" s="38">
        <v>1000000</v>
      </c>
      <c r="O16" s="21">
        <v>1009566</v>
      </c>
      <c r="P16" s="246">
        <v>1.6861232620086886</v>
      </c>
      <c r="Q16" s="246">
        <v>6.1048586545551302</v>
      </c>
      <c r="R16" s="246">
        <v>21.886227426312431</v>
      </c>
      <c r="S16" s="246">
        <v>82.442499999999995</v>
      </c>
      <c r="T16" s="36">
        <v>35</v>
      </c>
      <c r="U16" s="36">
        <v>14</v>
      </c>
      <c r="V16" s="36">
        <v>3</v>
      </c>
      <c r="W16" s="36">
        <v>86</v>
      </c>
      <c r="X16" s="36">
        <v>38</v>
      </c>
      <c r="Y16" s="64">
        <f t="shared" si="0"/>
        <v>2.8144438544001126E-2</v>
      </c>
      <c r="Z16" s="64"/>
      <c r="AA16" s="39">
        <f t="shared" si="1"/>
        <v>2.4619482976362687E-2</v>
      </c>
      <c r="AB16" s="123"/>
    </row>
    <row r="17" spans="1:28" ht="43.5" customHeight="1">
      <c r="A17" s="19"/>
      <c r="B17" s="98"/>
      <c r="C17" s="99">
        <v>110</v>
      </c>
      <c r="D17" s="100">
        <v>14</v>
      </c>
      <c r="E17" s="120" t="s">
        <v>39</v>
      </c>
      <c r="F17" s="101" t="s">
        <v>22</v>
      </c>
      <c r="G17" s="102" t="s">
        <v>20</v>
      </c>
      <c r="H17" s="103">
        <v>20</v>
      </c>
      <c r="I17" s="97">
        <v>232765.01478999999</v>
      </c>
      <c r="J17" s="97">
        <v>199611.43934400001</v>
      </c>
      <c r="K17" s="104" t="s">
        <v>258</v>
      </c>
      <c r="L17" s="104">
        <v>44</v>
      </c>
      <c r="M17" s="97">
        <v>189457</v>
      </c>
      <c r="N17" s="105">
        <v>1000000</v>
      </c>
      <c r="O17" s="106">
        <v>1000000</v>
      </c>
      <c r="P17" s="247">
        <v>1.6944293764152418</v>
      </c>
      <c r="Q17" s="247">
        <v>5.3597000000000001</v>
      </c>
      <c r="R17" s="247">
        <v>20.889600000000002</v>
      </c>
      <c r="S17" s="247">
        <v>75.011499999999998</v>
      </c>
      <c r="T17" s="22">
        <v>484</v>
      </c>
      <c r="U17" s="22">
        <v>89</v>
      </c>
      <c r="V17" s="22">
        <v>3</v>
      </c>
      <c r="W17" s="22">
        <v>11</v>
      </c>
      <c r="X17" s="22">
        <v>487</v>
      </c>
      <c r="Y17" s="64">
        <f t="shared" si="0"/>
        <v>0.18868464183464745</v>
      </c>
      <c r="Z17" s="107"/>
      <c r="AA17" s="39">
        <f t="shared" si="1"/>
        <v>0.16505279791908745</v>
      </c>
      <c r="AB17" s="123"/>
    </row>
    <row r="18" spans="1:28" ht="43.5" customHeight="1">
      <c r="C18" s="32">
        <v>107</v>
      </c>
      <c r="D18" s="63">
        <v>15</v>
      </c>
      <c r="E18" s="119" t="s">
        <v>37</v>
      </c>
      <c r="F18" s="33" t="s">
        <v>161</v>
      </c>
      <c r="G18" s="34" t="s">
        <v>242</v>
      </c>
      <c r="H18" s="35">
        <v>20</v>
      </c>
      <c r="I18" s="36">
        <v>1215491.7986910001</v>
      </c>
      <c r="J18" s="36">
        <v>4064649.0533110001</v>
      </c>
      <c r="K18" s="37" t="s">
        <v>259</v>
      </c>
      <c r="L18" s="37">
        <v>44</v>
      </c>
      <c r="M18" s="36">
        <v>4025531</v>
      </c>
      <c r="N18" s="38">
        <v>10000000</v>
      </c>
      <c r="O18" s="21">
        <v>1009718</v>
      </c>
      <c r="P18" s="246">
        <v>1.9035530481997136</v>
      </c>
      <c r="Q18" s="246">
        <v>5.701489787245424</v>
      </c>
      <c r="R18" s="246">
        <v>22.064990678079482</v>
      </c>
      <c r="S18" s="246">
        <v>83.600499999999997</v>
      </c>
      <c r="T18" s="36">
        <v>4086</v>
      </c>
      <c r="U18" s="36">
        <v>94</v>
      </c>
      <c r="V18" s="36">
        <v>14</v>
      </c>
      <c r="W18" s="36">
        <v>6</v>
      </c>
      <c r="X18" s="36">
        <v>4100</v>
      </c>
      <c r="Y18" s="64">
        <f t="shared" si="0"/>
        <v>4.057999849119768</v>
      </c>
      <c r="Z18" s="64"/>
      <c r="AA18" s="39">
        <f t="shared" si="1"/>
        <v>3.549754884869821</v>
      </c>
      <c r="AB18" s="123"/>
    </row>
    <row r="19" spans="1:28" ht="43.5" customHeight="1">
      <c r="A19" s="19"/>
      <c r="B19" s="98"/>
      <c r="C19" s="99">
        <v>108</v>
      </c>
      <c r="D19" s="100">
        <v>16</v>
      </c>
      <c r="E19" s="120" t="s">
        <v>38</v>
      </c>
      <c r="F19" s="101" t="s">
        <v>25</v>
      </c>
      <c r="G19" s="102" t="s">
        <v>20</v>
      </c>
      <c r="H19" s="103">
        <v>20</v>
      </c>
      <c r="I19" s="97">
        <v>123344.34165</v>
      </c>
      <c r="J19" s="97">
        <v>131387.931186</v>
      </c>
      <c r="K19" s="104" t="s">
        <v>260</v>
      </c>
      <c r="L19" s="104">
        <v>44</v>
      </c>
      <c r="M19" s="97">
        <v>128758</v>
      </c>
      <c r="N19" s="105">
        <v>1000000</v>
      </c>
      <c r="O19" s="106">
        <v>1020425</v>
      </c>
      <c r="P19" s="247">
        <v>1.5134073513726853</v>
      </c>
      <c r="Q19" s="247">
        <v>6.2162869037341775</v>
      </c>
      <c r="R19" s="247">
        <v>19.614104872419237</v>
      </c>
      <c r="S19" s="247">
        <v>78.654300000000006</v>
      </c>
      <c r="T19" s="22">
        <v>176</v>
      </c>
      <c r="U19" s="22">
        <v>22</v>
      </c>
      <c r="V19" s="22">
        <v>2</v>
      </c>
      <c r="W19" s="22">
        <v>78</v>
      </c>
      <c r="X19" s="22">
        <v>178</v>
      </c>
      <c r="Y19" s="64">
        <f t="shared" si="0"/>
        <v>3.0700063522251381E-2</v>
      </c>
      <c r="Z19" s="107"/>
      <c r="AA19" s="39">
        <f t="shared" si="1"/>
        <v>2.685502821730373E-2</v>
      </c>
      <c r="AB19" s="123"/>
    </row>
    <row r="20" spans="1:28" ht="43.5" customHeight="1">
      <c r="C20" s="32">
        <v>113</v>
      </c>
      <c r="D20" s="63">
        <v>17</v>
      </c>
      <c r="E20" s="119" t="s">
        <v>40</v>
      </c>
      <c r="F20" s="33" t="s">
        <v>41</v>
      </c>
      <c r="G20" s="34" t="s">
        <v>23</v>
      </c>
      <c r="H20" s="35">
        <v>20</v>
      </c>
      <c r="I20" s="36">
        <v>24561.252317999999</v>
      </c>
      <c r="J20" s="36">
        <v>24143.76253</v>
      </c>
      <c r="K20" s="37" t="s">
        <v>261</v>
      </c>
      <c r="L20" s="37">
        <v>40</v>
      </c>
      <c r="M20" s="36">
        <v>22912</v>
      </c>
      <c r="N20" s="38">
        <v>1000000</v>
      </c>
      <c r="O20" s="21">
        <v>1000000</v>
      </c>
      <c r="P20" s="246">
        <v>1.5336601647261052</v>
      </c>
      <c r="Q20" s="246">
        <v>5.3761000000000001</v>
      </c>
      <c r="R20" s="246">
        <v>18.997800000000002</v>
      </c>
      <c r="S20" s="246">
        <v>112.20099999999999</v>
      </c>
      <c r="T20" s="36">
        <v>41</v>
      </c>
      <c r="U20" s="36">
        <v>13</v>
      </c>
      <c r="V20" s="36">
        <v>2</v>
      </c>
      <c r="W20" s="36">
        <v>87</v>
      </c>
      <c r="X20" s="36">
        <v>43</v>
      </c>
      <c r="Y20" s="64">
        <f t="shared" si="0"/>
        <v>3.3335687948876785E-3</v>
      </c>
      <c r="Z20" s="64"/>
      <c r="AA20" s="39">
        <f t="shared" si="1"/>
        <v>2.9160553360466353E-3</v>
      </c>
      <c r="AB20" s="123"/>
    </row>
    <row r="21" spans="1:28" ht="43.5" customHeight="1">
      <c r="A21" s="19"/>
      <c r="B21" s="98"/>
      <c r="C21" s="99">
        <v>114</v>
      </c>
      <c r="D21" s="100">
        <v>18</v>
      </c>
      <c r="E21" s="120" t="s">
        <v>42</v>
      </c>
      <c r="F21" s="101" t="s">
        <v>43</v>
      </c>
      <c r="G21" s="102" t="s">
        <v>20</v>
      </c>
      <c r="H21" s="103">
        <v>20</v>
      </c>
      <c r="I21" s="97">
        <v>103891.572612</v>
      </c>
      <c r="J21" s="97">
        <v>5333147.5546399998</v>
      </c>
      <c r="K21" s="104" t="s">
        <v>262</v>
      </c>
      <c r="L21" s="104">
        <v>40</v>
      </c>
      <c r="M21" s="97">
        <v>4992920</v>
      </c>
      <c r="N21" s="105">
        <v>5270000</v>
      </c>
      <c r="O21" s="106">
        <v>1068142</v>
      </c>
      <c r="P21" s="248">
        <v>2.0271864394475601</v>
      </c>
      <c r="Q21" s="248">
        <v>6.6827668312638826</v>
      </c>
      <c r="R21" s="248">
        <v>24.059876173189863</v>
      </c>
      <c r="S21" s="248">
        <v>66.471999999999994</v>
      </c>
      <c r="T21" s="22">
        <v>2775</v>
      </c>
      <c r="U21" s="22">
        <v>86.839999999999989</v>
      </c>
      <c r="V21" s="22">
        <v>27</v>
      </c>
      <c r="W21" s="22">
        <v>13.16</v>
      </c>
      <c r="X21" s="22">
        <v>2802</v>
      </c>
      <c r="Y21" s="64">
        <f t="shared" si="0"/>
        <v>4.9188608094472759</v>
      </c>
      <c r="Z21" s="107"/>
      <c r="AA21" s="39">
        <f t="shared" si="1"/>
        <v>4.302797150206314</v>
      </c>
      <c r="AB21" s="123"/>
    </row>
    <row r="22" spans="1:28" ht="43.5" customHeight="1">
      <c r="C22" s="32">
        <v>115</v>
      </c>
      <c r="D22" s="63">
        <v>19</v>
      </c>
      <c r="E22" s="119" t="s">
        <v>44</v>
      </c>
      <c r="F22" s="33" t="s">
        <v>45</v>
      </c>
      <c r="G22" s="34" t="s">
        <v>23</v>
      </c>
      <c r="H22" s="35">
        <v>20</v>
      </c>
      <c r="I22" s="36">
        <v>33037.226465</v>
      </c>
      <c r="J22" s="36">
        <v>34995.946909999999</v>
      </c>
      <c r="K22" s="37" t="s">
        <v>263</v>
      </c>
      <c r="L22" s="37">
        <v>37</v>
      </c>
      <c r="M22" s="36">
        <v>33702</v>
      </c>
      <c r="N22" s="38">
        <v>500000</v>
      </c>
      <c r="O22" s="21">
        <v>1038394</v>
      </c>
      <c r="P22" s="246">
        <v>1.2596089429602029</v>
      </c>
      <c r="Q22" s="246">
        <v>4.9155573989345847</v>
      </c>
      <c r="R22" s="246">
        <v>19.697543338468527</v>
      </c>
      <c r="S22" s="246">
        <v>66.917699999999996</v>
      </c>
      <c r="T22" s="36">
        <v>38</v>
      </c>
      <c r="U22" s="36">
        <v>81</v>
      </c>
      <c r="V22" s="36">
        <v>12</v>
      </c>
      <c r="W22" s="36">
        <v>19</v>
      </c>
      <c r="X22" s="36">
        <v>50</v>
      </c>
      <c r="Y22" s="64">
        <f t="shared" si="0"/>
        <v>3.0106750728818479E-2</v>
      </c>
      <c r="Z22" s="64"/>
      <c r="AA22" s="39">
        <f t="shared" si="1"/>
        <v>2.6336024997724746E-2</v>
      </c>
      <c r="AB22" s="123"/>
    </row>
    <row r="23" spans="1:28" ht="43.5" customHeight="1">
      <c r="A23" s="19"/>
      <c r="B23" s="98"/>
      <c r="C23" s="99">
        <v>118</v>
      </c>
      <c r="D23" s="100">
        <v>20</v>
      </c>
      <c r="E23" s="120" t="s">
        <v>154</v>
      </c>
      <c r="F23" s="101" t="s">
        <v>43</v>
      </c>
      <c r="G23" s="102" t="s">
        <v>20</v>
      </c>
      <c r="H23" s="103">
        <v>20</v>
      </c>
      <c r="I23" s="97">
        <v>73582.354307000001</v>
      </c>
      <c r="J23" s="97">
        <v>74320.923922000002</v>
      </c>
      <c r="K23" s="104" t="s">
        <v>264</v>
      </c>
      <c r="L23" s="104">
        <v>35</v>
      </c>
      <c r="M23" s="97">
        <v>69418</v>
      </c>
      <c r="N23" s="105">
        <v>500000</v>
      </c>
      <c r="O23" s="106">
        <v>1070629</v>
      </c>
      <c r="P23" s="248">
        <v>1.8618347192358193</v>
      </c>
      <c r="Q23" s="248">
        <v>6.4369443303929588</v>
      </c>
      <c r="R23" s="248">
        <v>23.166359156785774</v>
      </c>
      <c r="S23" s="248">
        <v>59.625599999999999</v>
      </c>
      <c r="T23" s="22">
        <v>24</v>
      </c>
      <c r="U23" s="22">
        <v>2.04</v>
      </c>
      <c r="V23" s="22">
        <v>5</v>
      </c>
      <c r="W23" s="22">
        <v>97.960000000000008</v>
      </c>
      <c r="X23" s="22">
        <v>29</v>
      </c>
      <c r="Y23" s="64">
        <f t="shared" si="0"/>
        <v>1.6102836609246357E-3</v>
      </c>
      <c r="Z23" s="107"/>
      <c r="AA23" s="39">
        <f t="shared" si="1"/>
        <v>1.4086033770142161E-3</v>
      </c>
      <c r="AB23" s="123"/>
    </row>
    <row r="24" spans="1:28" ht="43.5" customHeight="1">
      <c r="C24" s="32">
        <v>121</v>
      </c>
      <c r="D24" s="63">
        <v>21</v>
      </c>
      <c r="E24" s="119" t="s">
        <v>137</v>
      </c>
      <c r="F24" s="33" t="s">
        <v>107</v>
      </c>
      <c r="G24" s="34" t="s">
        <v>23</v>
      </c>
      <c r="H24" s="35">
        <v>20</v>
      </c>
      <c r="I24" s="36">
        <v>204247.03245699999</v>
      </c>
      <c r="J24" s="36">
        <v>204937.585678</v>
      </c>
      <c r="K24" s="37" t="s">
        <v>265</v>
      </c>
      <c r="L24" s="37">
        <v>33</v>
      </c>
      <c r="M24" s="36">
        <v>193753</v>
      </c>
      <c r="N24" s="38">
        <v>1000000</v>
      </c>
      <c r="O24" s="21">
        <v>1057726</v>
      </c>
      <c r="P24" s="249">
        <v>1.9163895679186618</v>
      </c>
      <c r="Q24" s="249">
        <v>5.7725999999999997</v>
      </c>
      <c r="R24" s="249">
        <v>16.823599999999999</v>
      </c>
      <c r="S24" s="249">
        <v>52.784600000000005</v>
      </c>
      <c r="T24" s="36">
        <v>21</v>
      </c>
      <c r="U24" s="36">
        <v>0.43</v>
      </c>
      <c r="V24" s="36">
        <v>6</v>
      </c>
      <c r="W24" s="36">
        <v>99.570000000000007</v>
      </c>
      <c r="X24" s="36">
        <v>27</v>
      </c>
      <c r="Y24" s="64">
        <f t="shared" si="0"/>
        <v>9.3594685665715645E-4</v>
      </c>
      <c r="Z24" s="64"/>
      <c r="AA24" s="39">
        <f t="shared" si="1"/>
        <v>8.1872401427465866E-4</v>
      </c>
      <c r="AB24" s="123"/>
    </row>
    <row r="25" spans="1:28" ht="43.5" customHeight="1">
      <c r="A25" s="19"/>
      <c r="B25" s="98"/>
      <c r="C25" s="99">
        <v>123</v>
      </c>
      <c r="D25" s="100">
        <v>22</v>
      </c>
      <c r="E25" s="120" t="s">
        <v>138</v>
      </c>
      <c r="F25" s="101" t="s">
        <v>139</v>
      </c>
      <c r="G25" s="102" t="s">
        <v>457</v>
      </c>
      <c r="H25" s="103">
        <v>20</v>
      </c>
      <c r="I25" s="97">
        <v>3543507.7567500002</v>
      </c>
      <c r="J25" s="97">
        <v>8280163.7090050001</v>
      </c>
      <c r="K25" s="104" t="s">
        <v>266</v>
      </c>
      <c r="L25" s="104">
        <v>32</v>
      </c>
      <c r="M25" s="97">
        <v>8233143</v>
      </c>
      <c r="N25" s="105">
        <v>10000000</v>
      </c>
      <c r="O25" s="106">
        <v>1005711</v>
      </c>
      <c r="P25" s="247">
        <v>2.1052977370214454</v>
      </c>
      <c r="Q25" s="247">
        <v>6.3017431584323145</v>
      </c>
      <c r="R25" s="247">
        <v>23.461633018320565</v>
      </c>
      <c r="S25" s="247">
        <v>62.715699999999998</v>
      </c>
      <c r="T25" s="22">
        <v>12560</v>
      </c>
      <c r="U25" s="22">
        <v>93</v>
      </c>
      <c r="V25" s="22">
        <v>29</v>
      </c>
      <c r="W25" s="22">
        <v>7</v>
      </c>
      <c r="X25" s="22">
        <v>12589</v>
      </c>
      <c r="Y25" s="64">
        <f t="shared" si="0"/>
        <v>8.1786757552870473</v>
      </c>
      <c r="Z25" s="107"/>
      <c r="AA25" s="39">
        <f t="shared" si="1"/>
        <v>7.1543359520809364</v>
      </c>
      <c r="AB25" s="123"/>
    </row>
    <row r="26" spans="1:28" ht="43.5" customHeight="1">
      <c r="C26" s="32">
        <v>130</v>
      </c>
      <c r="D26" s="63">
        <v>23</v>
      </c>
      <c r="E26" s="119" t="s">
        <v>149</v>
      </c>
      <c r="F26" s="33" t="s">
        <v>150</v>
      </c>
      <c r="G26" s="34" t="s">
        <v>23</v>
      </c>
      <c r="H26" s="35">
        <v>20</v>
      </c>
      <c r="I26" s="36">
        <v>22476.961444</v>
      </c>
      <c r="J26" s="36">
        <v>21677.152580000002</v>
      </c>
      <c r="K26" s="37" t="s">
        <v>267</v>
      </c>
      <c r="L26" s="37">
        <v>25</v>
      </c>
      <c r="M26" s="36">
        <v>21526</v>
      </c>
      <c r="N26" s="38">
        <v>1000000</v>
      </c>
      <c r="O26" s="21">
        <v>1007022</v>
      </c>
      <c r="P26" s="246">
        <v>1.3228420009868582</v>
      </c>
      <c r="Q26" s="246">
        <v>4.6277172961809079</v>
      </c>
      <c r="R26" s="246">
        <v>12.580036182619708</v>
      </c>
      <c r="S26" s="246">
        <v>27.5106</v>
      </c>
      <c r="T26" s="36">
        <v>8</v>
      </c>
      <c r="U26" s="36">
        <v>2</v>
      </c>
      <c r="V26" s="36">
        <v>3</v>
      </c>
      <c r="W26" s="36">
        <v>98</v>
      </c>
      <c r="X26" s="36">
        <v>11</v>
      </c>
      <c r="Y26" s="64">
        <f t="shared" si="0"/>
        <v>4.6046152667583441E-4</v>
      </c>
      <c r="Z26" s="64"/>
      <c r="AA26" s="39">
        <f t="shared" si="1"/>
        <v>4.0279093503828203E-4</v>
      </c>
      <c r="AB26" s="123"/>
    </row>
    <row r="27" spans="1:28" ht="43.5" customHeight="1">
      <c r="A27" s="19"/>
      <c r="B27" s="98"/>
      <c r="C27" s="99">
        <v>132</v>
      </c>
      <c r="D27" s="100">
        <v>24</v>
      </c>
      <c r="E27" s="120" t="s">
        <v>151</v>
      </c>
      <c r="F27" s="101" t="s">
        <v>41</v>
      </c>
      <c r="G27" s="102" t="s">
        <v>23</v>
      </c>
      <c r="H27" s="103">
        <v>20</v>
      </c>
      <c r="I27" s="97">
        <v>50442.558563999999</v>
      </c>
      <c r="J27" s="97">
        <v>50744.289629999999</v>
      </c>
      <c r="K27" s="104" t="s">
        <v>268</v>
      </c>
      <c r="L27" s="104">
        <v>25</v>
      </c>
      <c r="M27" s="97">
        <v>48215</v>
      </c>
      <c r="N27" s="105">
        <v>500000</v>
      </c>
      <c r="O27" s="106">
        <v>1052459</v>
      </c>
      <c r="P27" s="247">
        <v>1.6874493958419081</v>
      </c>
      <c r="Q27" s="247">
        <v>5.2458999999999998</v>
      </c>
      <c r="R27" s="247">
        <v>20.970099999999999</v>
      </c>
      <c r="S27" s="247">
        <v>57.393000000000008</v>
      </c>
      <c r="T27" s="22">
        <v>9</v>
      </c>
      <c r="U27" s="22">
        <v>5</v>
      </c>
      <c r="V27" s="22">
        <v>2</v>
      </c>
      <c r="W27" s="22">
        <v>95</v>
      </c>
      <c r="X27" s="22">
        <v>11</v>
      </c>
      <c r="Y27" s="64">
        <f t="shared" si="0"/>
        <v>2.6947488821327603E-3</v>
      </c>
      <c r="Z27" s="107"/>
      <c r="AA27" s="39">
        <f t="shared" si="1"/>
        <v>2.3572445449753228E-3</v>
      </c>
      <c r="AB27" s="123"/>
    </row>
    <row r="28" spans="1:28" ht="43.5" customHeight="1">
      <c r="C28" s="32">
        <v>136</v>
      </c>
      <c r="D28" s="63">
        <v>25</v>
      </c>
      <c r="E28" s="119" t="s">
        <v>155</v>
      </c>
      <c r="F28" s="33" t="s">
        <v>139</v>
      </c>
      <c r="G28" s="34" t="s">
        <v>23</v>
      </c>
      <c r="H28" s="35">
        <v>18</v>
      </c>
      <c r="I28" s="36">
        <v>592512.12767800002</v>
      </c>
      <c r="J28" s="36">
        <v>1298113.537824</v>
      </c>
      <c r="K28" s="37" t="s">
        <v>269</v>
      </c>
      <c r="L28" s="37">
        <v>23</v>
      </c>
      <c r="M28" s="36">
        <v>1220170</v>
      </c>
      <c r="N28" s="38">
        <v>2000000</v>
      </c>
      <c r="O28" s="21">
        <v>1000000</v>
      </c>
      <c r="P28" s="246">
        <v>2.1534357800455517</v>
      </c>
      <c r="Q28" s="246">
        <v>6.3879000000000001</v>
      </c>
      <c r="R28" s="246">
        <v>23.804559410014559</v>
      </c>
      <c r="S28" s="246">
        <v>34.252099999999999</v>
      </c>
      <c r="T28" s="36">
        <v>354</v>
      </c>
      <c r="U28" s="36">
        <v>78</v>
      </c>
      <c r="V28" s="36">
        <v>9</v>
      </c>
      <c r="W28" s="36">
        <v>22</v>
      </c>
      <c r="X28" s="36">
        <v>363</v>
      </c>
      <c r="Y28" s="64">
        <f t="shared" si="0"/>
        <v>1.0753959603109133</v>
      </c>
      <c r="Z28" s="64"/>
      <c r="AA28" s="39">
        <f t="shared" si="1"/>
        <v>0.94070778837287972</v>
      </c>
      <c r="AB28" s="123"/>
    </row>
    <row r="29" spans="1:28" ht="43.5" customHeight="1">
      <c r="A29" s="19"/>
      <c r="B29" s="98"/>
      <c r="C29" s="99">
        <v>138</v>
      </c>
      <c r="D29" s="100">
        <v>26</v>
      </c>
      <c r="E29" s="120" t="s">
        <v>156</v>
      </c>
      <c r="F29" s="101" t="s">
        <v>182</v>
      </c>
      <c r="G29" s="102" t="s">
        <v>23</v>
      </c>
      <c r="H29" s="103">
        <v>20</v>
      </c>
      <c r="I29" s="97">
        <v>37580.296113999997</v>
      </c>
      <c r="J29" s="97">
        <v>54143.073464000001</v>
      </c>
      <c r="K29" s="104" t="s">
        <v>270</v>
      </c>
      <c r="L29" s="104">
        <v>23</v>
      </c>
      <c r="M29" s="97">
        <v>53036</v>
      </c>
      <c r="N29" s="105">
        <v>500000</v>
      </c>
      <c r="O29" s="106">
        <v>1020874</v>
      </c>
      <c r="P29" s="248">
        <v>2.0874000000000001</v>
      </c>
      <c r="Q29" s="248">
        <v>5.9370000000000003</v>
      </c>
      <c r="R29" s="248">
        <v>20.8842</v>
      </c>
      <c r="S29" s="248">
        <v>52.252299999999998</v>
      </c>
      <c r="T29" s="22">
        <v>254</v>
      </c>
      <c r="U29" s="22">
        <v>48</v>
      </c>
      <c r="V29" s="22">
        <v>3</v>
      </c>
      <c r="W29" s="22">
        <v>52</v>
      </c>
      <c r="X29" s="22">
        <v>257</v>
      </c>
      <c r="Y29" s="64">
        <f t="shared" si="0"/>
        <v>2.760229934164753E-2</v>
      </c>
      <c r="Z29" s="107"/>
      <c r="AA29" s="39">
        <f t="shared" si="1"/>
        <v>2.4145244101698472E-2</v>
      </c>
      <c r="AB29" s="123"/>
    </row>
    <row r="30" spans="1:28" ht="43.5" customHeight="1">
      <c r="C30" s="32">
        <v>139</v>
      </c>
      <c r="D30" s="63">
        <v>27</v>
      </c>
      <c r="E30" s="119" t="s">
        <v>166</v>
      </c>
      <c r="F30" s="33" t="s">
        <v>167</v>
      </c>
      <c r="G30" s="34" t="s">
        <v>457</v>
      </c>
      <c r="H30" s="35">
        <v>20</v>
      </c>
      <c r="I30" s="36">
        <v>4234306.8091000002</v>
      </c>
      <c r="J30" s="36">
        <v>13347595.278538</v>
      </c>
      <c r="K30" s="37" t="s">
        <v>271</v>
      </c>
      <c r="L30" s="37">
        <v>22</v>
      </c>
      <c r="M30" s="36">
        <v>13102752</v>
      </c>
      <c r="N30" s="38">
        <v>15000000</v>
      </c>
      <c r="O30" s="21">
        <v>1018686</v>
      </c>
      <c r="P30" s="246">
        <v>1.8686</v>
      </c>
      <c r="Q30" s="246">
        <v>5.6397999999999993</v>
      </c>
      <c r="R30" s="246">
        <v>15.216199999999999</v>
      </c>
      <c r="S30" s="246">
        <v>34.615499999999997</v>
      </c>
      <c r="T30" s="36">
        <v>14815</v>
      </c>
      <c r="U30" s="36">
        <v>92</v>
      </c>
      <c r="V30" s="36">
        <v>70</v>
      </c>
      <c r="W30" s="36">
        <v>8</v>
      </c>
      <c r="X30" s="36">
        <v>14885</v>
      </c>
      <c r="Y30" s="64">
        <f t="shared" si="0"/>
        <v>13.042233638820068</v>
      </c>
      <c r="Z30" s="64"/>
      <c r="AA30" s="39">
        <f t="shared" si="1"/>
        <v>11.408756601865669</v>
      </c>
      <c r="AB30" s="123"/>
    </row>
    <row r="31" spans="1:28" ht="43.5" customHeight="1">
      <c r="A31" s="19"/>
      <c r="B31" s="98"/>
      <c r="C31" s="99">
        <v>150</v>
      </c>
      <c r="D31" s="100">
        <v>28</v>
      </c>
      <c r="E31" s="120" t="s">
        <v>224</v>
      </c>
      <c r="F31" s="101" t="s">
        <v>226</v>
      </c>
      <c r="G31" s="102" t="s">
        <v>23</v>
      </c>
      <c r="H31" s="103">
        <v>17</v>
      </c>
      <c r="I31" s="97">
        <v>5281.7282169999999</v>
      </c>
      <c r="J31" s="97">
        <v>5330.9193679999998</v>
      </c>
      <c r="K31" s="104" t="s">
        <v>272</v>
      </c>
      <c r="L31" s="104">
        <v>17</v>
      </c>
      <c r="M31" s="97">
        <v>5181</v>
      </c>
      <c r="N31" s="105">
        <v>500000</v>
      </c>
      <c r="O31" s="106">
        <v>1028936</v>
      </c>
      <c r="P31" s="247">
        <v>1.0545089908750647</v>
      </c>
      <c r="Q31" s="247">
        <v>4.0431922561558187</v>
      </c>
      <c r="R31" s="247">
        <v>12.682662331471036</v>
      </c>
      <c r="S31" s="247">
        <v>21.250900000000001</v>
      </c>
      <c r="T31" s="22">
        <v>73</v>
      </c>
      <c r="U31" s="22">
        <v>3</v>
      </c>
      <c r="V31" s="22">
        <v>2</v>
      </c>
      <c r="W31" s="22">
        <v>97</v>
      </c>
      <c r="X31" s="22">
        <v>75</v>
      </c>
      <c r="Y31" s="64">
        <f t="shared" si="0"/>
        <v>1.6985740597497706E-4</v>
      </c>
      <c r="Z31" s="107"/>
      <c r="AA31" s="39">
        <f t="shared" si="1"/>
        <v>1.4858358280170442E-4</v>
      </c>
      <c r="AB31" s="123"/>
    </row>
    <row r="32" spans="1:28" ht="43.5" customHeight="1">
      <c r="C32" s="32">
        <v>154</v>
      </c>
      <c r="D32" s="63">
        <v>29</v>
      </c>
      <c r="E32" s="119" t="s">
        <v>225</v>
      </c>
      <c r="F32" s="33" t="s">
        <v>113</v>
      </c>
      <c r="G32" s="34" t="s">
        <v>23</v>
      </c>
      <c r="H32" s="35">
        <v>20</v>
      </c>
      <c r="I32" s="36">
        <v>423043.02738599997</v>
      </c>
      <c r="J32" s="36">
        <v>431756.67245000001</v>
      </c>
      <c r="K32" s="37" t="s">
        <v>273</v>
      </c>
      <c r="L32" s="37">
        <v>17</v>
      </c>
      <c r="M32" s="36">
        <v>416360</v>
      </c>
      <c r="N32" s="38">
        <v>2000000</v>
      </c>
      <c r="O32" s="21">
        <v>1036979</v>
      </c>
      <c r="P32" s="246">
        <v>2.0758119353081503</v>
      </c>
      <c r="Q32" s="246">
        <v>6.5348592153307035</v>
      </c>
      <c r="R32" s="246">
        <v>24.085798061090617</v>
      </c>
      <c r="S32" s="246">
        <v>33.844299999999997</v>
      </c>
      <c r="T32" s="36">
        <v>87</v>
      </c>
      <c r="U32" s="36">
        <v>11</v>
      </c>
      <c r="V32" s="36">
        <v>10</v>
      </c>
      <c r="W32" s="36">
        <v>89</v>
      </c>
      <c r="X32" s="36">
        <v>97</v>
      </c>
      <c r="Y32" s="64">
        <f t="shared" si="0"/>
        <v>5.0442065533425715E-2</v>
      </c>
      <c r="Z32" s="64"/>
      <c r="AA32" s="39">
        <f t="shared" si="1"/>
        <v>4.412443942526053E-2</v>
      </c>
      <c r="AB32" s="123"/>
    </row>
    <row r="33" spans="1:28" ht="43.5" customHeight="1">
      <c r="A33" s="19"/>
      <c r="B33" s="98"/>
      <c r="C33" s="99">
        <v>157</v>
      </c>
      <c r="D33" s="100">
        <v>30</v>
      </c>
      <c r="E33" s="120" t="s">
        <v>240</v>
      </c>
      <c r="F33" s="101" t="s">
        <v>45</v>
      </c>
      <c r="G33" s="102" t="s">
        <v>242</v>
      </c>
      <c r="H33" s="103" t="s">
        <v>48</v>
      </c>
      <c r="I33" s="97">
        <v>5351.684972</v>
      </c>
      <c r="J33" s="97">
        <v>5559.3544099999999</v>
      </c>
      <c r="K33" s="104" t="s">
        <v>274</v>
      </c>
      <c r="L33" s="104">
        <v>16</v>
      </c>
      <c r="M33" s="97">
        <v>51519</v>
      </c>
      <c r="N33" s="105">
        <v>5000000</v>
      </c>
      <c r="O33" s="106">
        <v>107909</v>
      </c>
      <c r="P33" s="247">
        <v>0.94104000823176159</v>
      </c>
      <c r="Q33" s="247">
        <v>3.8805136795086543</v>
      </c>
      <c r="R33" s="247">
        <v>18.490105565855689</v>
      </c>
      <c r="S33" s="247">
        <v>25.263000000000002</v>
      </c>
      <c r="T33" s="22">
        <v>26</v>
      </c>
      <c r="U33" s="22">
        <v>13</v>
      </c>
      <c r="V33" s="22">
        <v>3</v>
      </c>
      <c r="W33" s="22">
        <v>87</v>
      </c>
      <c r="X33" s="22">
        <v>29</v>
      </c>
      <c r="Y33" s="64">
        <f t="shared" si="0"/>
        <v>7.6758915922361004E-4</v>
      </c>
      <c r="Z33" s="107"/>
      <c r="AA33" s="39">
        <f t="shared" si="1"/>
        <v>6.7145230873238277E-4</v>
      </c>
      <c r="AB33" s="123"/>
    </row>
    <row r="34" spans="1:28" ht="43.5" customHeight="1">
      <c r="C34" s="32">
        <v>162</v>
      </c>
      <c r="D34" s="63">
        <v>31</v>
      </c>
      <c r="E34" s="119" t="s">
        <v>352</v>
      </c>
      <c r="F34" s="33" t="s">
        <v>72</v>
      </c>
      <c r="G34" s="34" t="s">
        <v>354</v>
      </c>
      <c r="H34" s="35" t="s">
        <v>48</v>
      </c>
      <c r="I34" s="36">
        <v>5160.8974470000003</v>
      </c>
      <c r="J34" s="36">
        <v>5177.5938610000003</v>
      </c>
      <c r="K34" s="37" t="s">
        <v>353</v>
      </c>
      <c r="L34" s="37">
        <v>13</v>
      </c>
      <c r="M34" s="36">
        <v>5000</v>
      </c>
      <c r="N34" s="38">
        <v>50000</v>
      </c>
      <c r="O34" s="21">
        <v>1035519</v>
      </c>
      <c r="P34" s="246">
        <v>1.2736480142709605</v>
      </c>
      <c r="Q34" s="246">
        <v>3.5519000000000003</v>
      </c>
      <c r="R34" s="246">
        <v>10.376299999999999</v>
      </c>
      <c r="S34" s="246">
        <v>11.2174</v>
      </c>
      <c r="T34" s="36">
        <v>4</v>
      </c>
      <c r="U34" s="36">
        <v>24</v>
      </c>
      <c r="V34" s="36">
        <v>7</v>
      </c>
      <c r="W34" s="36">
        <v>76</v>
      </c>
      <c r="X34" s="36">
        <v>11</v>
      </c>
      <c r="Y34" s="64">
        <f t="shared" si="0"/>
        <v>1.3197763488234787E-3</v>
      </c>
      <c r="Z34" s="64"/>
      <c r="AA34" s="39">
        <f t="shared" si="1"/>
        <v>1.154480708565825E-3</v>
      </c>
      <c r="AB34" s="123"/>
    </row>
    <row r="35" spans="1:28" ht="43.5" customHeight="1">
      <c r="A35" s="19"/>
      <c r="B35" s="98"/>
      <c r="C35" s="99">
        <v>172</v>
      </c>
      <c r="D35" s="100">
        <v>32</v>
      </c>
      <c r="E35" s="120" t="s">
        <v>371</v>
      </c>
      <c r="F35" s="101" t="s">
        <v>231</v>
      </c>
      <c r="G35" s="102" t="s">
        <v>457</v>
      </c>
      <c r="H35" s="103" t="s">
        <v>48</v>
      </c>
      <c r="I35" s="97">
        <v>81356.781300000002</v>
      </c>
      <c r="J35" s="97">
        <v>75945.282560000007</v>
      </c>
      <c r="K35" s="104" t="s">
        <v>377</v>
      </c>
      <c r="L35" s="104">
        <v>10</v>
      </c>
      <c r="M35" s="97">
        <v>63254</v>
      </c>
      <c r="N35" s="105">
        <v>500000</v>
      </c>
      <c r="O35" s="106">
        <v>1200640</v>
      </c>
      <c r="P35" s="247">
        <v>1.7963411852782603</v>
      </c>
      <c r="Q35" s="247">
        <v>6.0917204206061681</v>
      </c>
      <c r="R35" s="247" t="s">
        <v>48</v>
      </c>
      <c r="S35" s="248">
        <v>20.064</v>
      </c>
      <c r="T35" s="22">
        <v>116</v>
      </c>
      <c r="U35" s="22">
        <v>70.28</v>
      </c>
      <c r="V35" s="22">
        <v>8</v>
      </c>
      <c r="W35" s="22">
        <v>29.720000000000002</v>
      </c>
      <c r="X35" s="22">
        <v>124</v>
      </c>
      <c r="Y35" s="64">
        <f t="shared" si="0"/>
        <v>5.6688331415729667E-2</v>
      </c>
      <c r="Z35" s="107"/>
      <c r="AA35" s="39">
        <f t="shared" si="1"/>
        <v>4.9588390547070871E-2</v>
      </c>
      <c r="AB35" s="123"/>
    </row>
    <row r="36" spans="1:28" ht="43.5" customHeight="1">
      <c r="C36" s="32">
        <v>175</v>
      </c>
      <c r="D36" s="63">
        <v>33</v>
      </c>
      <c r="E36" s="119" t="s">
        <v>389</v>
      </c>
      <c r="F36" s="33" t="s">
        <v>169</v>
      </c>
      <c r="G36" s="34" t="s">
        <v>354</v>
      </c>
      <c r="H36" s="35">
        <v>14</v>
      </c>
      <c r="I36" s="36">
        <v>5215.2062180000003</v>
      </c>
      <c r="J36" s="36">
        <v>5300.4970199999998</v>
      </c>
      <c r="K36" s="37" t="s">
        <v>391</v>
      </c>
      <c r="L36" s="37">
        <v>9</v>
      </c>
      <c r="M36" s="36">
        <v>5006</v>
      </c>
      <c r="N36" s="38">
        <v>50000</v>
      </c>
      <c r="O36" s="21">
        <v>1058829</v>
      </c>
      <c r="P36" s="246">
        <v>1.7422938665144609</v>
      </c>
      <c r="Q36" s="246">
        <v>5.1684904444111153</v>
      </c>
      <c r="R36" s="246" t="s">
        <v>48</v>
      </c>
      <c r="S36" s="246">
        <v>9.9009999999999998</v>
      </c>
      <c r="T36" s="36">
        <v>8</v>
      </c>
      <c r="U36" s="36">
        <v>2</v>
      </c>
      <c r="V36" s="36">
        <v>12</v>
      </c>
      <c r="W36" s="36">
        <v>98</v>
      </c>
      <c r="X36" s="36">
        <v>20</v>
      </c>
      <c r="Y36" s="64">
        <f t="shared" si="0"/>
        <v>1.1259204551716591E-4</v>
      </c>
      <c r="Z36" s="64"/>
      <c r="AA36" s="39">
        <f t="shared" si="1"/>
        <v>9.8490433324865547E-5</v>
      </c>
      <c r="AB36" s="123"/>
    </row>
    <row r="37" spans="1:28" ht="43.5" customHeight="1">
      <c r="A37" s="19"/>
      <c r="B37" s="98"/>
      <c r="C37" s="99">
        <v>178</v>
      </c>
      <c r="D37" s="100">
        <v>34</v>
      </c>
      <c r="E37" s="120" t="s">
        <v>398</v>
      </c>
      <c r="F37" s="101" t="s">
        <v>143</v>
      </c>
      <c r="G37" s="102" t="s">
        <v>457</v>
      </c>
      <c r="H37" s="103" t="s">
        <v>48</v>
      </c>
      <c r="I37" s="97">
        <v>235896.07123500001</v>
      </c>
      <c r="J37" s="97">
        <v>196999.01324599999</v>
      </c>
      <c r="K37" s="104" t="s">
        <v>399</v>
      </c>
      <c r="L37" s="104">
        <v>5</v>
      </c>
      <c r="M37" s="97">
        <v>172240</v>
      </c>
      <c r="N37" s="105">
        <v>500000</v>
      </c>
      <c r="O37" s="106">
        <v>1143747</v>
      </c>
      <c r="P37" s="247">
        <v>2.0369073480147915</v>
      </c>
      <c r="Q37" s="247" t="s">
        <v>48</v>
      </c>
      <c r="R37" s="247" t="s">
        <v>48</v>
      </c>
      <c r="S37" s="247">
        <v>14.374700000000001</v>
      </c>
      <c r="T37" s="22">
        <v>98</v>
      </c>
      <c r="U37" s="22">
        <v>61</v>
      </c>
      <c r="V37" s="22">
        <v>9</v>
      </c>
      <c r="W37" s="22">
        <v>39</v>
      </c>
      <c r="X37" s="22">
        <v>107</v>
      </c>
      <c r="Y37" s="64">
        <f t="shared" si="0"/>
        <v>0.12763065696809453</v>
      </c>
      <c r="Z37" s="64"/>
      <c r="AA37" s="39">
        <f t="shared" si="1"/>
        <v>0.11164553101940405</v>
      </c>
      <c r="AB37" s="123"/>
    </row>
    <row r="38" spans="1:28" ht="43.5" customHeight="1">
      <c r="C38" s="32">
        <v>183</v>
      </c>
      <c r="D38" s="63">
        <v>35</v>
      </c>
      <c r="E38" s="119" t="s">
        <v>419</v>
      </c>
      <c r="F38" s="33" t="s">
        <v>416</v>
      </c>
      <c r="G38" s="34" t="s">
        <v>20</v>
      </c>
      <c r="H38" s="35">
        <v>20</v>
      </c>
      <c r="I38" s="36" t="s">
        <v>48</v>
      </c>
      <c r="J38" s="36">
        <v>2024982</v>
      </c>
      <c r="K38" s="37" t="s">
        <v>417</v>
      </c>
      <c r="L38" s="37">
        <v>3</v>
      </c>
      <c r="M38" s="36">
        <v>2000000</v>
      </c>
      <c r="N38" s="38">
        <v>2000000</v>
      </c>
      <c r="O38" s="21">
        <v>1012491</v>
      </c>
      <c r="P38" s="257">
        <v>2.2076780886712766</v>
      </c>
      <c r="Q38" s="246" t="s">
        <v>48</v>
      </c>
      <c r="R38" s="246" t="s">
        <v>48</v>
      </c>
      <c r="S38" s="249">
        <v>3.2873999999999999</v>
      </c>
      <c r="T38" s="36">
        <v>466</v>
      </c>
      <c r="U38" s="36">
        <v>84.09</v>
      </c>
      <c r="V38" s="36">
        <v>18</v>
      </c>
      <c r="W38" s="36">
        <v>15.909999999999998</v>
      </c>
      <c r="X38" s="36">
        <v>484</v>
      </c>
      <c r="Y38" s="64">
        <f t="shared" si="0"/>
        <v>1.8085338364357282</v>
      </c>
      <c r="Z38" s="64"/>
      <c r="AA38" s="39">
        <f t="shared" si="1"/>
        <v>1.5820236715219771</v>
      </c>
      <c r="AB38" s="123"/>
    </row>
    <row r="39" spans="1:28" ht="43.5" customHeight="1">
      <c r="A39" s="19"/>
      <c r="B39" s="98"/>
      <c r="C39" s="190">
        <v>191</v>
      </c>
      <c r="D39" s="100">
        <v>36</v>
      </c>
      <c r="E39" s="120" t="s">
        <v>448</v>
      </c>
      <c r="F39" s="101" t="s">
        <v>139</v>
      </c>
      <c r="G39" s="102" t="s">
        <v>495</v>
      </c>
      <c r="H39" s="289" t="s">
        <v>48</v>
      </c>
      <c r="I39" s="120" t="s">
        <v>48</v>
      </c>
      <c r="J39" s="97">
        <v>467010.62688200001</v>
      </c>
      <c r="K39" s="104" t="s">
        <v>449</v>
      </c>
      <c r="L39" s="104">
        <v>2</v>
      </c>
      <c r="M39" s="97">
        <v>44021420</v>
      </c>
      <c r="N39" s="105">
        <v>50000000</v>
      </c>
      <c r="O39" s="106">
        <v>10608</v>
      </c>
      <c r="P39" s="247">
        <v>1.76</v>
      </c>
      <c r="Q39" s="247" t="s">
        <v>48</v>
      </c>
      <c r="R39" s="247" t="s">
        <v>48</v>
      </c>
      <c r="S39" s="247">
        <v>3.45</v>
      </c>
      <c r="T39" s="97">
        <v>70</v>
      </c>
      <c r="U39" s="97">
        <v>11.71</v>
      </c>
      <c r="V39" s="97">
        <v>17</v>
      </c>
      <c r="W39" s="97">
        <v>88.28</v>
      </c>
      <c r="X39" s="97">
        <v>87</v>
      </c>
      <c r="Y39" s="107">
        <f t="shared" si="0"/>
        <v>5.8082429918685202E-2</v>
      </c>
      <c r="Z39" s="107"/>
      <c r="AA39" s="39">
        <f t="shared" si="1"/>
        <v>5.0807884917414323E-2</v>
      </c>
      <c r="AB39" s="191"/>
    </row>
    <row r="40" spans="1:28" ht="43.5" customHeight="1">
      <c r="A40" s="19"/>
      <c r="B40" s="98"/>
      <c r="C40" s="99">
        <v>195</v>
      </c>
      <c r="D40" s="63">
        <v>37</v>
      </c>
      <c r="E40" s="119" t="s">
        <v>454</v>
      </c>
      <c r="F40" s="33" t="s">
        <v>458</v>
      </c>
      <c r="G40" s="34" t="s">
        <v>456</v>
      </c>
      <c r="H40" s="35">
        <v>21</v>
      </c>
      <c r="I40" s="36" t="s">
        <v>48</v>
      </c>
      <c r="J40" s="36">
        <v>65979.772547999994</v>
      </c>
      <c r="K40" s="37" t="s">
        <v>460</v>
      </c>
      <c r="L40" s="37">
        <v>1</v>
      </c>
      <c r="M40" s="36">
        <v>64120</v>
      </c>
      <c r="N40" s="38">
        <v>500000</v>
      </c>
      <c r="O40" s="21">
        <v>1000000</v>
      </c>
      <c r="P40" s="249">
        <v>2.9</v>
      </c>
      <c r="Q40" s="246" t="s">
        <v>48</v>
      </c>
      <c r="R40" s="246" t="s">
        <v>48</v>
      </c>
      <c r="S40" s="249">
        <v>1.07</v>
      </c>
      <c r="T40" s="36">
        <v>26</v>
      </c>
      <c r="U40" s="36">
        <v>30</v>
      </c>
      <c r="V40" s="36">
        <v>6</v>
      </c>
      <c r="W40" s="36">
        <v>70</v>
      </c>
      <c r="X40" s="36">
        <v>32</v>
      </c>
      <c r="Y40" s="64">
        <f t="shared" si="0"/>
        <v>2.1022927262970153E-2</v>
      </c>
      <c r="Z40" s="64"/>
      <c r="AA40" s="39">
        <f t="shared" si="1"/>
        <v>1.8389906732544266E-2</v>
      </c>
      <c r="AB40" s="123"/>
    </row>
    <row r="41" spans="1:28" ht="43.5" customHeight="1">
      <c r="C41" s="32">
        <v>196</v>
      </c>
      <c r="D41" s="100">
        <v>38</v>
      </c>
      <c r="E41" s="120" t="s">
        <v>453</v>
      </c>
      <c r="F41" s="101" t="s">
        <v>459</v>
      </c>
      <c r="G41" s="102" t="s">
        <v>457</v>
      </c>
      <c r="H41" s="103">
        <v>22</v>
      </c>
      <c r="I41" s="97" t="s">
        <v>48</v>
      </c>
      <c r="J41" s="97">
        <v>405598.82961100002</v>
      </c>
      <c r="K41" s="104" t="s">
        <v>461</v>
      </c>
      <c r="L41" s="104">
        <v>1</v>
      </c>
      <c r="M41" s="97">
        <v>403367</v>
      </c>
      <c r="N41" s="105">
        <v>500000</v>
      </c>
      <c r="O41" s="106">
        <v>1005533</v>
      </c>
      <c r="P41" s="248">
        <v>0.55000000000000004</v>
      </c>
      <c r="Q41" s="247" t="s">
        <v>48</v>
      </c>
      <c r="R41" s="247" t="s">
        <v>48</v>
      </c>
      <c r="S41" s="248">
        <v>0.22</v>
      </c>
      <c r="T41" s="97">
        <v>383</v>
      </c>
      <c r="U41" s="97">
        <v>98</v>
      </c>
      <c r="V41" s="97">
        <v>8</v>
      </c>
      <c r="W41" s="97">
        <v>2</v>
      </c>
      <c r="X41" s="97">
        <v>391</v>
      </c>
      <c r="Y41" s="107">
        <f t="shared" si="0"/>
        <v>0.42216661643897613</v>
      </c>
      <c r="Z41" s="64"/>
      <c r="AA41" s="39">
        <f t="shared" si="1"/>
        <v>0.36929227813014398</v>
      </c>
      <c r="AB41" s="123"/>
    </row>
    <row r="42" spans="1:28" ht="43.5" customHeight="1">
      <c r="C42" s="229">
        <f>COUNT(C4:C41)</f>
        <v>38</v>
      </c>
      <c r="D42" s="305" t="s">
        <v>47</v>
      </c>
      <c r="E42" s="306"/>
      <c r="F42" s="307"/>
      <c r="G42" s="88" t="s">
        <v>48</v>
      </c>
      <c r="H42" s="76" t="s">
        <v>48</v>
      </c>
      <c r="I42" s="71">
        <v>57585721.057166018</v>
      </c>
      <c r="J42" s="71">
        <v>94154022.971221</v>
      </c>
      <c r="K42" s="67" t="s">
        <v>48</v>
      </c>
      <c r="L42" s="67" t="s">
        <v>48</v>
      </c>
      <c r="M42" s="71">
        <v>135824945</v>
      </c>
      <c r="N42" s="68" t="s">
        <v>48</v>
      </c>
      <c r="O42" s="69" t="s">
        <v>48</v>
      </c>
      <c r="P42" s="250">
        <v>1.6881832847414595</v>
      </c>
      <c r="Q42" s="250">
        <v>5.6821421741874145</v>
      </c>
      <c r="R42" s="250">
        <v>20.210406502272395</v>
      </c>
      <c r="S42" s="250">
        <v>63.281484210526308</v>
      </c>
      <c r="T42" s="71">
        <v>181725</v>
      </c>
      <c r="U42" s="66">
        <v>89.318737037574195</v>
      </c>
      <c r="V42" s="71">
        <v>899</v>
      </c>
      <c r="W42" s="66">
        <v>10.681262962425805</v>
      </c>
      <c r="X42" s="66">
        <v>182624</v>
      </c>
      <c r="Y42" s="222">
        <f>SUM(Y4:Y41)</f>
        <v>89.318737037574195</v>
      </c>
      <c r="Z42" s="70"/>
      <c r="AA42" s="39"/>
      <c r="AB42" s="123"/>
    </row>
    <row r="43" spans="1:28" ht="43.5" customHeight="1">
      <c r="A43" s="19"/>
      <c r="B43" s="98"/>
      <c r="C43" s="99">
        <v>13</v>
      </c>
      <c r="D43" s="100">
        <v>39</v>
      </c>
      <c r="E43" s="120" t="s">
        <v>21</v>
      </c>
      <c r="F43" s="101" t="s">
        <v>22</v>
      </c>
      <c r="G43" s="102" t="s">
        <v>50</v>
      </c>
      <c r="H43" s="103" t="s">
        <v>48</v>
      </c>
      <c r="I43" s="97">
        <v>151200.284056</v>
      </c>
      <c r="J43" s="97">
        <v>153020.742214</v>
      </c>
      <c r="K43" s="104" t="s">
        <v>275</v>
      </c>
      <c r="L43" s="104">
        <v>72</v>
      </c>
      <c r="M43" s="97">
        <v>172304</v>
      </c>
      <c r="N43" s="105">
        <v>500000</v>
      </c>
      <c r="O43" s="106">
        <v>888086</v>
      </c>
      <c r="P43" s="247">
        <v>-0.54426583466413414</v>
      </c>
      <c r="Q43" s="247">
        <v>3.6135216552290594</v>
      </c>
      <c r="R43" s="247">
        <v>0.31276932443407279</v>
      </c>
      <c r="S43" s="247">
        <v>112.93390000000001</v>
      </c>
      <c r="T43" s="22">
        <v>6</v>
      </c>
      <c r="U43" s="22">
        <v>0</v>
      </c>
      <c r="V43" s="22">
        <v>4</v>
      </c>
      <c r="W43" s="22">
        <v>100</v>
      </c>
      <c r="X43" s="22">
        <v>10</v>
      </c>
      <c r="Y43" s="64">
        <f t="shared" ref="Y43:Y56" si="2">U43*J43/$J$57</f>
        <v>0</v>
      </c>
      <c r="Z43" s="107"/>
      <c r="AA43" s="39">
        <f>U43*J43/$J$152</f>
        <v>0</v>
      </c>
      <c r="AB43" s="123"/>
    </row>
    <row r="44" spans="1:28" ht="43.5" customHeight="1">
      <c r="C44" s="32">
        <v>32</v>
      </c>
      <c r="D44" s="63">
        <v>40</v>
      </c>
      <c r="E44" s="119" t="s">
        <v>98</v>
      </c>
      <c r="F44" s="33" t="s">
        <v>99</v>
      </c>
      <c r="G44" s="34" t="s">
        <v>50</v>
      </c>
      <c r="H44" s="35" t="s">
        <v>48</v>
      </c>
      <c r="I44" s="36">
        <v>50463.111779999999</v>
      </c>
      <c r="J44" s="36">
        <v>51787.431312000001</v>
      </c>
      <c r="K44" s="37" t="s">
        <v>276</v>
      </c>
      <c r="L44" s="37">
        <v>63</v>
      </c>
      <c r="M44" s="36">
        <v>10369</v>
      </c>
      <c r="N44" s="38">
        <v>50000</v>
      </c>
      <c r="O44" s="21">
        <v>4994448</v>
      </c>
      <c r="P44" s="249">
        <v>1.18</v>
      </c>
      <c r="Q44" s="249">
        <v>3.09</v>
      </c>
      <c r="R44" s="249">
        <v>4.76</v>
      </c>
      <c r="S44" s="246">
        <v>399.45</v>
      </c>
      <c r="T44" s="36">
        <v>32</v>
      </c>
      <c r="U44" s="36">
        <v>90.45</v>
      </c>
      <c r="V44" s="36">
        <v>1</v>
      </c>
      <c r="W44" s="36">
        <v>9.5500000000000007</v>
      </c>
      <c r="X44" s="36">
        <v>33</v>
      </c>
      <c r="Y44" s="64">
        <f t="shared" si="2"/>
        <v>3.6646731569385396</v>
      </c>
      <c r="Z44" s="64"/>
      <c r="AA44" s="39">
        <f t="shared" ref="AA44:AA56" si="3">U44*J44/$J$150</f>
        <v>4.3519149503348689E-2</v>
      </c>
      <c r="AB44" s="123"/>
    </row>
    <row r="45" spans="1:28" ht="43.5" customHeight="1">
      <c r="A45" s="19"/>
      <c r="B45" s="98"/>
      <c r="C45" s="99">
        <v>17</v>
      </c>
      <c r="D45" s="100">
        <v>41</v>
      </c>
      <c r="E45" s="120" t="s">
        <v>51</v>
      </c>
      <c r="F45" s="101" t="s">
        <v>25</v>
      </c>
      <c r="G45" s="102" t="s">
        <v>50</v>
      </c>
      <c r="H45" s="103" t="s">
        <v>48</v>
      </c>
      <c r="I45" s="97">
        <v>115079.162407</v>
      </c>
      <c r="J45" s="97">
        <v>116378.15974</v>
      </c>
      <c r="K45" s="104" t="s">
        <v>277</v>
      </c>
      <c r="L45" s="104">
        <v>47</v>
      </c>
      <c r="M45" s="97">
        <v>51371</v>
      </c>
      <c r="N45" s="105">
        <v>500000</v>
      </c>
      <c r="O45" s="106">
        <v>2265445</v>
      </c>
      <c r="P45" s="247">
        <v>0.14000000000000001</v>
      </c>
      <c r="Q45" s="247">
        <v>1.23</v>
      </c>
      <c r="R45" s="247">
        <v>8.2899999999999991</v>
      </c>
      <c r="S45" s="247">
        <v>118.46</v>
      </c>
      <c r="T45" s="22">
        <v>17</v>
      </c>
      <c r="U45" s="22">
        <v>2</v>
      </c>
      <c r="V45" s="22">
        <v>3</v>
      </c>
      <c r="W45" s="22">
        <v>98</v>
      </c>
      <c r="X45" s="22">
        <v>20</v>
      </c>
      <c r="Y45" s="64">
        <f t="shared" si="2"/>
        <v>0.1820974175324771</v>
      </c>
      <c r="Z45" s="107"/>
      <c r="AA45" s="39">
        <f t="shared" si="3"/>
        <v>2.1624642630858459E-3</v>
      </c>
      <c r="AB45" s="123"/>
    </row>
    <row r="46" spans="1:28" ht="43.5" customHeight="1">
      <c r="C46" s="32">
        <v>111</v>
      </c>
      <c r="D46" s="63">
        <v>42</v>
      </c>
      <c r="E46" s="119" t="s">
        <v>53</v>
      </c>
      <c r="F46" s="33" t="s">
        <v>41</v>
      </c>
      <c r="G46" s="34" t="s">
        <v>50</v>
      </c>
      <c r="H46" s="35" t="s">
        <v>48</v>
      </c>
      <c r="I46" s="36">
        <v>18704.957005</v>
      </c>
      <c r="J46" s="36">
        <v>18280.588693999998</v>
      </c>
      <c r="K46" s="37" t="s">
        <v>278</v>
      </c>
      <c r="L46" s="37">
        <v>43</v>
      </c>
      <c r="M46" s="36">
        <v>10182</v>
      </c>
      <c r="N46" s="38">
        <v>500000</v>
      </c>
      <c r="O46" s="21">
        <v>1760382</v>
      </c>
      <c r="P46" s="246">
        <v>0.93174755229344597</v>
      </c>
      <c r="Q46" s="246">
        <v>-1.347379503193302</v>
      </c>
      <c r="R46" s="246">
        <v>14.957786555452998</v>
      </c>
      <c r="S46" s="246">
        <v>158.77360000000002</v>
      </c>
      <c r="T46" s="36">
        <v>622</v>
      </c>
      <c r="U46" s="36">
        <v>26</v>
      </c>
      <c r="V46" s="36">
        <v>47</v>
      </c>
      <c r="W46" s="36">
        <v>74</v>
      </c>
      <c r="X46" s="36">
        <v>669</v>
      </c>
      <c r="Y46" s="64">
        <f t="shared" si="2"/>
        <v>0.37184832613473989</v>
      </c>
      <c r="Z46" s="64"/>
      <c r="AA46" s="39">
        <f t="shared" si="3"/>
        <v>4.4158161463835844E-3</v>
      </c>
      <c r="AB46" s="123"/>
    </row>
    <row r="47" spans="1:28" ht="43.5" customHeight="1">
      <c r="A47" s="19"/>
      <c r="B47" s="98"/>
      <c r="C47" s="99">
        <v>112</v>
      </c>
      <c r="D47" s="100">
        <v>43</v>
      </c>
      <c r="E47" s="120" t="s">
        <v>54</v>
      </c>
      <c r="F47" s="101" t="s">
        <v>41</v>
      </c>
      <c r="G47" s="102" t="s">
        <v>50</v>
      </c>
      <c r="H47" s="103" t="s">
        <v>48</v>
      </c>
      <c r="I47" s="97">
        <v>9821.5275880000008</v>
      </c>
      <c r="J47" s="97">
        <v>9268.7657039999995</v>
      </c>
      <c r="K47" s="104" t="s">
        <v>279</v>
      </c>
      <c r="L47" s="104">
        <v>41</v>
      </c>
      <c r="M47" s="97">
        <v>5446</v>
      </c>
      <c r="N47" s="105">
        <v>200000</v>
      </c>
      <c r="O47" s="106">
        <v>1701940</v>
      </c>
      <c r="P47" s="247">
        <v>0.50159957552953205</v>
      </c>
      <c r="Q47" s="247">
        <v>1.8602900039760311</v>
      </c>
      <c r="R47" s="247">
        <v>13.087619806268064</v>
      </c>
      <c r="S47" s="247">
        <v>146.88929999999999</v>
      </c>
      <c r="T47" s="22">
        <v>124</v>
      </c>
      <c r="U47" s="22">
        <v>10</v>
      </c>
      <c r="V47" s="22">
        <v>22</v>
      </c>
      <c r="W47" s="22">
        <v>90</v>
      </c>
      <c r="X47" s="22">
        <v>146</v>
      </c>
      <c r="Y47" s="64">
        <f t="shared" si="2"/>
        <v>7.2514391969366945E-2</v>
      </c>
      <c r="Z47" s="107"/>
      <c r="AA47" s="39">
        <f t="shared" si="3"/>
        <v>8.6113127422681997E-4</v>
      </c>
      <c r="AB47" s="123"/>
    </row>
    <row r="48" spans="1:28" ht="43.5" customHeight="1">
      <c r="C48" s="32">
        <v>120</v>
      </c>
      <c r="D48" s="63">
        <v>44</v>
      </c>
      <c r="E48" s="119" t="s">
        <v>140</v>
      </c>
      <c r="F48" s="33" t="s">
        <v>141</v>
      </c>
      <c r="G48" s="34" t="s">
        <v>50</v>
      </c>
      <c r="H48" s="35" t="s">
        <v>48</v>
      </c>
      <c r="I48" s="36">
        <v>11119.597312</v>
      </c>
      <c r="J48" s="36">
        <v>11258.145451</v>
      </c>
      <c r="K48" s="37" t="s">
        <v>280</v>
      </c>
      <c r="L48" s="37">
        <v>33</v>
      </c>
      <c r="M48" s="36">
        <v>6329</v>
      </c>
      <c r="N48" s="38">
        <v>50000</v>
      </c>
      <c r="O48" s="21">
        <v>1778819</v>
      </c>
      <c r="P48" s="257">
        <v>-1.04</v>
      </c>
      <c r="Q48" s="249">
        <v>1.24</v>
      </c>
      <c r="R48" s="257">
        <v>-2.7</v>
      </c>
      <c r="S48" s="249">
        <v>77.88</v>
      </c>
      <c r="T48" s="36">
        <v>7</v>
      </c>
      <c r="U48" s="36">
        <v>33.64</v>
      </c>
      <c r="V48" s="36">
        <v>4</v>
      </c>
      <c r="W48" s="36">
        <v>66.36</v>
      </c>
      <c r="X48" s="36">
        <v>11</v>
      </c>
      <c r="Y48" s="64">
        <f t="shared" si="2"/>
        <v>0.29629556298942045</v>
      </c>
      <c r="Z48" s="64"/>
      <c r="AA48" s="39">
        <f t="shared" si="3"/>
        <v>3.518603256200758E-3</v>
      </c>
      <c r="AB48" s="123"/>
    </row>
    <row r="49" spans="1:28" ht="43.5" customHeight="1">
      <c r="A49" s="19"/>
      <c r="B49" s="98"/>
      <c r="C49" s="99">
        <v>128</v>
      </c>
      <c r="D49" s="100">
        <v>45</v>
      </c>
      <c r="E49" s="120" t="s">
        <v>145</v>
      </c>
      <c r="F49" s="101" t="s">
        <v>227</v>
      </c>
      <c r="G49" s="102" t="s">
        <v>50</v>
      </c>
      <c r="H49" s="103" t="s">
        <v>48</v>
      </c>
      <c r="I49" s="97">
        <v>17600.274344000001</v>
      </c>
      <c r="J49" s="97">
        <v>17487.441776</v>
      </c>
      <c r="K49" s="104" t="s">
        <v>281</v>
      </c>
      <c r="L49" s="104">
        <v>28</v>
      </c>
      <c r="M49" s="97">
        <v>16723</v>
      </c>
      <c r="N49" s="105">
        <v>50000</v>
      </c>
      <c r="O49" s="106">
        <v>1045712</v>
      </c>
      <c r="P49" s="258">
        <v>1.1752526449715306</v>
      </c>
      <c r="Q49" s="258">
        <v>-0.15982646321413499</v>
      </c>
      <c r="R49" s="258">
        <v>-5.6237375270710626</v>
      </c>
      <c r="S49" s="248">
        <v>24.206199999999999</v>
      </c>
      <c r="T49" s="22">
        <v>52</v>
      </c>
      <c r="U49" s="22">
        <v>13.930000000000001</v>
      </c>
      <c r="V49" s="22">
        <v>3</v>
      </c>
      <c r="W49" s="22">
        <v>86.070000000000007</v>
      </c>
      <c r="X49" s="22">
        <v>55</v>
      </c>
      <c r="Y49" s="64">
        <f t="shared" si="2"/>
        <v>0.19058104481658833</v>
      </c>
      <c r="Z49" s="107"/>
      <c r="AA49" s="39">
        <f t="shared" si="3"/>
        <v>2.2632100126512324E-3</v>
      </c>
      <c r="AB49" s="123"/>
    </row>
    <row r="50" spans="1:28" ht="43.5" customHeight="1">
      <c r="C50" s="32">
        <v>129</v>
      </c>
      <c r="D50" s="63">
        <v>46</v>
      </c>
      <c r="E50" s="119" t="s">
        <v>148</v>
      </c>
      <c r="F50" s="33" t="s">
        <v>228</v>
      </c>
      <c r="G50" s="34" t="s">
        <v>50</v>
      </c>
      <c r="H50" s="35" t="s">
        <v>48</v>
      </c>
      <c r="I50" s="36">
        <v>5475.6757349999998</v>
      </c>
      <c r="J50" s="36">
        <v>5619.9907860000003</v>
      </c>
      <c r="K50" s="37" t="s">
        <v>282</v>
      </c>
      <c r="L50" s="37">
        <v>27</v>
      </c>
      <c r="M50" s="36">
        <v>6519</v>
      </c>
      <c r="N50" s="38">
        <v>50000</v>
      </c>
      <c r="O50" s="21">
        <v>862094</v>
      </c>
      <c r="P50" s="257">
        <v>2.4575239833803968</v>
      </c>
      <c r="Q50" s="257">
        <v>-0.67068779776821463</v>
      </c>
      <c r="R50" s="246">
        <v>-15.037747300363478</v>
      </c>
      <c r="S50" s="249">
        <v>16.303599999999999</v>
      </c>
      <c r="T50" s="36">
        <v>52</v>
      </c>
      <c r="U50" s="36">
        <v>43</v>
      </c>
      <c r="V50" s="36">
        <v>3</v>
      </c>
      <c r="W50" s="36">
        <v>57</v>
      </c>
      <c r="X50" s="36">
        <v>55</v>
      </c>
      <c r="Y50" s="64">
        <f t="shared" si="2"/>
        <v>0.18906292156470819</v>
      </c>
      <c r="Z50" s="64"/>
      <c r="AA50" s="39">
        <f t="shared" si="3"/>
        <v>2.2451818202494098E-3</v>
      </c>
      <c r="AB50" s="123"/>
    </row>
    <row r="51" spans="1:28" ht="43.5" customHeight="1">
      <c r="A51" s="19"/>
      <c r="B51" s="98"/>
      <c r="C51" s="99">
        <v>135</v>
      </c>
      <c r="D51" s="100">
        <v>47</v>
      </c>
      <c r="E51" s="120" t="s">
        <v>158</v>
      </c>
      <c r="F51" s="101" t="s">
        <v>229</v>
      </c>
      <c r="G51" s="102" t="s">
        <v>50</v>
      </c>
      <c r="H51" s="103" t="s">
        <v>48</v>
      </c>
      <c r="I51" s="97">
        <v>11519.195310999999</v>
      </c>
      <c r="J51" s="97">
        <v>11955.143625000001</v>
      </c>
      <c r="K51" s="104" t="s">
        <v>283</v>
      </c>
      <c r="L51" s="104">
        <v>24</v>
      </c>
      <c r="M51" s="97">
        <v>6225</v>
      </c>
      <c r="N51" s="105">
        <v>50000</v>
      </c>
      <c r="O51" s="106">
        <v>1920505</v>
      </c>
      <c r="P51" s="258">
        <v>-1.64</v>
      </c>
      <c r="Q51" s="248">
        <v>4.17</v>
      </c>
      <c r="R51" s="248">
        <v>32.71</v>
      </c>
      <c r="S51" s="248">
        <v>92.07</v>
      </c>
      <c r="T51" s="22">
        <v>69</v>
      </c>
      <c r="U51" s="22">
        <v>65.3</v>
      </c>
      <c r="V51" s="22">
        <v>2</v>
      </c>
      <c r="W51" s="22">
        <v>34.699999999999996</v>
      </c>
      <c r="X51" s="22">
        <v>71</v>
      </c>
      <c r="Y51" s="64">
        <f t="shared" si="2"/>
        <v>0.61075957582569995</v>
      </c>
      <c r="Z51" s="107"/>
      <c r="AA51" s="39">
        <f t="shared" si="3"/>
        <v>7.2529625842990926E-3</v>
      </c>
      <c r="AB51" s="123"/>
    </row>
    <row r="52" spans="1:28" ht="43.5" customHeight="1">
      <c r="A52" s="19"/>
      <c r="B52" s="98"/>
      <c r="C52" s="190">
        <v>143</v>
      </c>
      <c r="D52" s="63">
        <v>48</v>
      </c>
      <c r="E52" s="119" t="s">
        <v>170</v>
      </c>
      <c r="F52" s="33" t="s">
        <v>165</v>
      </c>
      <c r="G52" s="34" t="s">
        <v>493</v>
      </c>
      <c r="H52" s="35" t="s">
        <v>48</v>
      </c>
      <c r="I52" s="36">
        <v>191906.26542000001</v>
      </c>
      <c r="J52" s="227">
        <v>196945.64126999999</v>
      </c>
      <c r="K52" s="37" t="s">
        <v>346</v>
      </c>
      <c r="L52" s="37">
        <v>21</v>
      </c>
      <c r="M52" s="36">
        <v>17082630</v>
      </c>
      <c r="N52" s="38">
        <v>50000000</v>
      </c>
      <c r="O52" s="21">
        <v>11529</v>
      </c>
      <c r="P52" s="257">
        <v>-0.38</v>
      </c>
      <c r="Q52" s="249">
        <v>2.57</v>
      </c>
      <c r="R52" s="249">
        <v>4.57</v>
      </c>
      <c r="S52" s="249">
        <v>14.95</v>
      </c>
      <c r="T52" s="36">
        <v>347</v>
      </c>
      <c r="U52" s="36">
        <v>10.43</v>
      </c>
      <c r="V52" s="36">
        <v>28</v>
      </c>
      <c r="W52" s="36">
        <v>89.56</v>
      </c>
      <c r="X52" s="36">
        <v>375</v>
      </c>
      <c r="Y52" s="107">
        <f t="shared" si="2"/>
        <v>1.6070633157416458</v>
      </c>
      <c r="Z52" s="107"/>
      <c r="AA52" s="39">
        <f t="shared" si="3"/>
        <v>1.9084383710097089E-2</v>
      </c>
      <c r="AB52" s="191"/>
    </row>
    <row r="53" spans="1:28" ht="43.5" customHeight="1">
      <c r="A53" s="19"/>
      <c r="B53" s="98"/>
      <c r="C53" s="190">
        <v>145</v>
      </c>
      <c r="D53" s="100">
        <v>49</v>
      </c>
      <c r="E53" s="120" t="s">
        <v>178</v>
      </c>
      <c r="F53" s="101" t="s">
        <v>179</v>
      </c>
      <c r="G53" s="102" t="s">
        <v>50</v>
      </c>
      <c r="H53" s="103" t="s">
        <v>48</v>
      </c>
      <c r="I53" s="97">
        <v>57699.744822000001</v>
      </c>
      <c r="J53" s="241">
        <v>58039.216497000001</v>
      </c>
      <c r="K53" s="104" t="s">
        <v>284</v>
      </c>
      <c r="L53" s="104">
        <v>20</v>
      </c>
      <c r="M53" s="97">
        <v>50373</v>
      </c>
      <c r="N53" s="105">
        <v>50000</v>
      </c>
      <c r="O53" s="106">
        <v>1152189</v>
      </c>
      <c r="P53" s="248">
        <v>0.49</v>
      </c>
      <c r="Q53" s="248">
        <v>0.63</v>
      </c>
      <c r="R53" s="248">
        <v>6.71</v>
      </c>
      <c r="S53" s="248">
        <v>15.22</v>
      </c>
      <c r="T53" s="97">
        <v>10</v>
      </c>
      <c r="U53" s="97">
        <v>0.74</v>
      </c>
      <c r="V53" s="97">
        <v>3</v>
      </c>
      <c r="W53" s="97">
        <v>99.26</v>
      </c>
      <c r="X53" s="97">
        <v>13</v>
      </c>
      <c r="Y53" s="107">
        <f t="shared" si="2"/>
        <v>3.3601260248742403E-2</v>
      </c>
      <c r="Z53" s="107"/>
      <c r="AA53" s="20">
        <f t="shared" si="3"/>
        <v>3.9902556262003699E-4</v>
      </c>
      <c r="AB53" s="191"/>
    </row>
    <row r="54" spans="1:28" ht="43.5" customHeight="1">
      <c r="A54" s="19"/>
      <c r="B54" s="98"/>
      <c r="C54" s="190">
        <v>151</v>
      </c>
      <c r="D54" s="63">
        <v>50</v>
      </c>
      <c r="E54" s="119" t="s">
        <v>223</v>
      </c>
      <c r="F54" s="33" t="s">
        <v>235</v>
      </c>
      <c r="G54" s="34" t="s">
        <v>494</v>
      </c>
      <c r="H54" s="35" t="s">
        <v>48</v>
      </c>
      <c r="I54" s="36">
        <v>579999.03014000005</v>
      </c>
      <c r="J54" s="227">
        <v>535786.44339899998</v>
      </c>
      <c r="K54" s="37" t="s">
        <v>272</v>
      </c>
      <c r="L54" s="37">
        <v>16</v>
      </c>
      <c r="M54" s="36">
        <v>44857539</v>
      </c>
      <c r="N54" s="38">
        <v>100000000</v>
      </c>
      <c r="O54" s="21">
        <v>11944</v>
      </c>
      <c r="P54" s="257">
        <v>-0.52</v>
      </c>
      <c r="Q54" s="249">
        <v>2.59</v>
      </c>
      <c r="R54" s="249">
        <v>11.01</v>
      </c>
      <c r="S54" s="249">
        <v>18.22</v>
      </c>
      <c r="T54" s="36">
        <v>5201</v>
      </c>
      <c r="U54" s="36">
        <v>4</v>
      </c>
      <c r="V54" s="36">
        <v>14</v>
      </c>
      <c r="W54" s="36">
        <v>96</v>
      </c>
      <c r="X54" s="36">
        <v>5215</v>
      </c>
      <c r="Y54" s="107">
        <f t="shared" si="2"/>
        <v>1.6766948009805094</v>
      </c>
      <c r="Z54" s="107"/>
      <c r="AA54" s="20">
        <f t="shared" si="3"/>
        <v>1.991127955768799E-2</v>
      </c>
      <c r="AB54" s="191"/>
    </row>
    <row r="55" spans="1:28" ht="43.5" customHeight="1">
      <c r="C55" s="32">
        <v>179</v>
      </c>
      <c r="D55" s="100">
        <v>51</v>
      </c>
      <c r="E55" s="120" t="s">
        <v>400</v>
      </c>
      <c r="F55" s="101" t="s">
        <v>113</v>
      </c>
      <c r="G55" s="102" t="s">
        <v>50</v>
      </c>
      <c r="H55" s="103" t="s">
        <v>48</v>
      </c>
      <c r="I55" s="97">
        <v>51988.412472000004</v>
      </c>
      <c r="J55" s="241">
        <v>49717.975400000003</v>
      </c>
      <c r="K55" s="104" t="s">
        <v>401</v>
      </c>
      <c r="L55" s="104">
        <v>5</v>
      </c>
      <c r="M55" s="97">
        <v>49636</v>
      </c>
      <c r="N55" s="105">
        <v>50000</v>
      </c>
      <c r="O55" s="106">
        <v>1001651</v>
      </c>
      <c r="P55" s="248">
        <v>2.0167695165731341</v>
      </c>
      <c r="Q55" s="258">
        <v>-4.5999063171080028</v>
      </c>
      <c r="R55" s="248" t="s">
        <v>48</v>
      </c>
      <c r="S55" s="248">
        <v>0</v>
      </c>
      <c r="T55" s="97">
        <v>6</v>
      </c>
      <c r="U55" s="97">
        <v>0</v>
      </c>
      <c r="V55" s="97">
        <v>13</v>
      </c>
      <c r="W55" s="97">
        <v>100</v>
      </c>
      <c r="X55" s="97">
        <v>19</v>
      </c>
      <c r="Y55" s="64">
        <f t="shared" si="2"/>
        <v>0</v>
      </c>
      <c r="Z55" s="107"/>
      <c r="AA55" s="39">
        <f t="shared" si="3"/>
        <v>0</v>
      </c>
      <c r="AB55" s="123"/>
    </row>
    <row r="56" spans="1:28" ht="43.5" customHeight="1">
      <c r="C56" s="32">
        <v>180</v>
      </c>
      <c r="D56" s="63">
        <v>52</v>
      </c>
      <c r="E56" s="119" t="s">
        <v>407</v>
      </c>
      <c r="F56" s="33" t="s">
        <v>408</v>
      </c>
      <c r="G56" s="34" t="s">
        <v>50</v>
      </c>
      <c r="H56" s="35"/>
      <c r="I56" s="36">
        <v>41049.979947</v>
      </c>
      <c r="J56" s="36">
        <v>42651.021333999997</v>
      </c>
      <c r="K56" s="37" t="s">
        <v>409</v>
      </c>
      <c r="L56" s="37">
        <v>5</v>
      </c>
      <c r="M56" s="36">
        <v>40612</v>
      </c>
      <c r="N56" s="38">
        <v>50000</v>
      </c>
      <c r="O56" s="21">
        <v>1050207</v>
      </c>
      <c r="P56" s="249">
        <v>0.72</v>
      </c>
      <c r="Q56" s="249">
        <v>0.35</v>
      </c>
      <c r="R56" s="249" t="s">
        <v>48</v>
      </c>
      <c r="S56" s="249">
        <v>3.4</v>
      </c>
      <c r="T56" s="36">
        <v>1332</v>
      </c>
      <c r="U56" s="132">
        <v>42</v>
      </c>
      <c r="V56" s="132">
        <v>5</v>
      </c>
      <c r="W56" s="132">
        <v>58</v>
      </c>
      <c r="X56" s="36">
        <v>1337</v>
      </c>
      <c r="Y56" s="64">
        <f t="shared" si="2"/>
        <v>1.401461047376102</v>
      </c>
      <c r="Z56" s="64"/>
      <c r="AA56" s="39">
        <f t="shared" si="3"/>
        <v>1.6642791930408189E-2</v>
      </c>
      <c r="AB56" s="123"/>
    </row>
    <row r="57" spans="1:28" ht="43.5" customHeight="1">
      <c r="C57" s="228">
        <f>COUNT(C43:C56)</f>
        <v>14</v>
      </c>
      <c r="D57" s="308" t="s">
        <v>55</v>
      </c>
      <c r="E57" s="308"/>
      <c r="F57" s="308"/>
      <c r="G57" s="88" t="s">
        <v>48</v>
      </c>
      <c r="H57" s="89" t="s">
        <v>46</v>
      </c>
      <c r="I57" s="66">
        <v>1313627.2183390001</v>
      </c>
      <c r="J57" s="66">
        <v>1278196.7072020001</v>
      </c>
      <c r="K57" s="244" t="s">
        <v>46</v>
      </c>
      <c r="L57" s="67" t="s">
        <v>48</v>
      </c>
      <c r="M57" s="66">
        <v>62366258</v>
      </c>
      <c r="N57" s="68" t="s">
        <v>46</v>
      </c>
      <c r="O57" s="69" t="s">
        <v>48</v>
      </c>
      <c r="P57" s="250">
        <v>0.39204481700599325</v>
      </c>
      <c r="Q57" s="250">
        <v>1.0404293984229598</v>
      </c>
      <c r="R57" s="250">
        <v>6.0872242382267165</v>
      </c>
      <c r="S57" s="250">
        <v>85.625471428571444</v>
      </c>
      <c r="T57" s="66">
        <v>7877</v>
      </c>
      <c r="U57" s="66">
        <v>10.29665282211854</v>
      </c>
      <c r="V57" s="66">
        <v>152</v>
      </c>
      <c r="W57" s="66">
        <v>89.703347177881454</v>
      </c>
      <c r="X57" s="66">
        <v>8029</v>
      </c>
      <c r="Y57" s="64">
        <f>SUM(Y43:Y56)</f>
        <v>10.29665282211854</v>
      </c>
      <c r="Z57" s="65"/>
      <c r="AA57" s="39"/>
      <c r="AB57" s="123"/>
    </row>
    <row r="58" spans="1:28" ht="43.5" customHeight="1">
      <c r="A58" s="19"/>
      <c r="B58" s="98"/>
      <c r="C58" s="99">
        <v>26</v>
      </c>
      <c r="D58" s="63">
        <v>53</v>
      </c>
      <c r="E58" s="119" t="s">
        <v>68</v>
      </c>
      <c r="F58" s="33" t="s">
        <v>69</v>
      </c>
      <c r="G58" s="34" t="s">
        <v>70</v>
      </c>
      <c r="H58" s="35" t="s">
        <v>48</v>
      </c>
      <c r="I58" s="36">
        <v>85128.701027000003</v>
      </c>
      <c r="J58" s="36">
        <v>89943.373412999994</v>
      </c>
      <c r="K58" s="37" t="s">
        <v>294</v>
      </c>
      <c r="L58" s="221">
        <v>87</v>
      </c>
      <c r="M58" s="36">
        <v>7556</v>
      </c>
      <c r="N58" s="38">
        <v>50000</v>
      </c>
      <c r="O58" s="21">
        <v>11903570</v>
      </c>
      <c r="P58" s="246">
        <v>-2.88</v>
      </c>
      <c r="Q58" s="246">
        <v>-1.45</v>
      </c>
      <c r="R58" s="246">
        <v>-1.1100000000000001</v>
      </c>
      <c r="S58" s="246">
        <v>1089.33</v>
      </c>
      <c r="T58" s="36">
        <v>81</v>
      </c>
      <c r="U58" s="36">
        <v>87</v>
      </c>
      <c r="V58" s="36">
        <v>2</v>
      </c>
      <c r="W58" s="36">
        <v>13</v>
      </c>
      <c r="X58" s="36">
        <v>83</v>
      </c>
      <c r="Y58" s="64">
        <f t="shared" ref="Y58:Y89" si="4">U58*J58/$J$149</f>
        <v>0.64126600018278124</v>
      </c>
      <c r="Z58" s="107"/>
      <c r="AA58" s="39">
        <f t="shared" ref="AA58:AA89" si="5">U58*J58/$J$150</f>
        <v>7.2700246374890976E-2</v>
      </c>
      <c r="AB58" s="191"/>
    </row>
    <row r="59" spans="1:28" ht="43.5" customHeight="1">
      <c r="C59" s="32">
        <v>44</v>
      </c>
      <c r="D59" s="100">
        <v>54</v>
      </c>
      <c r="E59" s="120" t="s">
        <v>71</v>
      </c>
      <c r="F59" s="101" t="s">
        <v>72</v>
      </c>
      <c r="G59" s="102" t="s">
        <v>70</v>
      </c>
      <c r="H59" s="103" t="s">
        <v>48</v>
      </c>
      <c r="I59" s="97">
        <v>117947.853111</v>
      </c>
      <c r="J59" s="97">
        <v>118211.679183</v>
      </c>
      <c r="K59" s="104" t="s">
        <v>294</v>
      </c>
      <c r="L59" s="104">
        <v>87</v>
      </c>
      <c r="M59" s="97">
        <v>17927</v>
      </c>
      <c r="N59" s="105">
        <v>50000</v>
      </c>
      <c r="O59" s="106">
        <v>6594058</v>
      </c>
      <c r="P59" s="247">
        <v>-4.9000000000000004</v>
      </c>
      <c r="Q59" s="247">
        <v>-5.48</v>
      </c>
      <c r="R59" s="247">
        <v>-5.78</v>
      </c>
      <c r="S59" s="247">
        <v>559.76</v>
      </c>
      <c r="T59" s="22">
        <v>94</v>
      </c>
      <c r="U59" s="22">
        <v>41</v>
      </c>
      <c r="V59" s="22">
        <v>6</v>
      </c>
      <c r="W59" s="22">
        <v>59</v>
      </c>
      <c r="X59" s="22">
        <v>100</v>
      </c>
      <c r="Y59" s="64">
        <f t="shared" si="4"/>
        <v>0.39718609202307165</v>
      </c>
      <c r="Z59" s="64"/>
      <c r="AA59" s="39">
        <f t="shared" si="5"/>
        <v>4.5028937661636487E-2</v>
      </c>
      <c r="AB59" s="123"/>
    </row>
    <row r="60" spans="1:28" ht="43.5" customHeight="1">
      <c r="A60" s="19"/>
      <c r="B60" s="98"/>
      <c r="C60" s="99">
        <v>23</v>
      </c>
      <c r="D60" s="63">
        <v>55</v>
      </c>
      <c r="E60" s="119" t="s">
        <v>73</v>
      </c>
      <c r="F60" s="33" t="s">
        <v>58</v>
      </c>
      <c r="G60" s="34" t="s">
        <v>70</v>
      </c>
      <c r="H60" s="35" t="s">
        <v>48</v>
      </c>
      <c r="I60" s="36">
        <v>34339.597135000004</v>
      </c>
      <c r="J60" s="36">
        <v>33819.111666999997</v>
      </c>
      <c r="K60" s="37" t="s">
        <v>295</v>
      </c>
      <c r="L60" s="221">
        <v>87</v>
      </c>
      <c r="M60" s="36">
        <v>6422</v>
      </c>
      <c r="N60" s="38">
        <v>50000</v>
      </c>
      <c r="O60" s="21">
        <v>5266133</v>
      </c>
      <c r="P60" s="246">
        <v>-1.1100000000000001</v>
      </c>
      <c r="Q60" s="246">
        <v>-1.1100000000000001</v>
      </c>
      <c r="R60" s="246">
        <v>-14.77</v>
      </c>
      <c r="S60" s="246">
        <v>427.53</v>
      </c>
      <c r="T60" s="36">
        <v>59</v>
      </c>
      <c r="U60" s="36">
        <v>21</v>
      </c>
      <c r="V60" s="36">
        <v>1</v>
      </c>
      <c r="W60" s="36">
        <v>79</v>
      </c>
      <c r="X60" s="36">
        <v>60</v>
      </c>
      <c r="Y60" s="64">
        <f t="shared" si="4"/>
        <v>5.8201111669775443E-2</v>
      </c>
      <c r="Z60" s="107"/>
      <c r="AA60" s="39">
        <f t="shared" si="5"/>
        <v>6.5982527632514132E-3</v>
      </c>
      <c r="AB60" s="191"/>
    </row>
    <row r="61" spans="1:28" ht="43.5" customHeight="1">
      <c r="C61" s="32">
        <v>36</v>
      </c>
      <c r="D61" s="100">
        <v>56</v>
      </c>
      <c r="E61" s="120" t="s">
        <v>74</v>
      </c>
      <c r="F61" s="101" t="s">
        <v>75</v>
      </c>
      <c r="G61" s="102" t="s">
        <v>70</v>
      </c>
      <c r="H61" s="103" t="s">
        <v>48</v>
      </c>
      <c r="I61" s="97">
        <v>126414.27046</v>
      </c>
      <c r="J61" s="97">
        <v>129432.546049</v>
      </c>
      <c r="K61" s="104" t="s">
        <v>296</v>
      </c>
      <c r="L61" s="104">
        <v>85</v>
      </c>
      <c r="M61" s="97">
        <v>9678</v>
      </c>
      <c r="N61" s="105">
        <v>50000</v>
      </c>
      <c r="O61" s="106">
        <v>13373894</v>
      </c>
      <c r="P61" s="247">
        <v>1.45</v>
      </c>
      <c r="Q61" s="247">
        <v>-2.09</v>
      </c>
      <c r="R61" s="247">
        <v>-11.38</v>
      </c>
      <c r="S61" s="247">
        <v>1227.93</v>
      </c>
      <c r="T61" s="22">
        <v>135</v>
      </c>
      <c r="U61" s="22">
        <v>29</v>
      </c>
      <c r="V61" s="22">
        <v>7</v>
      </c>
      <c r="W61" s="22">
        <v>71</v>
      </c>
      <c r="X61" s="22">
        <v>142</v>
      </c>
      <c r="Y61" s="64">
        <f t="shared" si="4"/>
        <v>0.30760350632760575</v>
      </c>
      <c r="Z61" s="64"/>
      <c r="AA61" s="39">
        <f t="shared" si="5"/>
        <v>3.4872971106254112E-2</v>
      </c>
      <c r="AB61" s="123"/>
    </row>
    <row r="62" spans="1:28" ht="43.5" customHeight="1">
      <c r="A62" s="19"/>
      <c r="B62" s="98"/>
      <c r="C62" s="99">
        <v>20</v>
      </c>
      <c r="D62" s="63">
        <v>57</v>
      </c>
      <c r="E62" s="119" t="s">
        <v>76</v>
      </c>
      <c r="F62" s="33" t="s">
        <v>56</v>
      </c>
      <c r="G62" s="34" t="s">
        <v>70</v>
      </c>
      <c r="H62" s="35" t="s">
        <v>48</v>
      </c>
      <c r="I62" s="36">
        <v>89723.798125000001</v>
      </c>
      <c r="J62" s="36">
        <v>91247.782775999993</v>
      </c>
      <c r="K62" s="37" t="s">
        <v>297</v>
      </c>
      <c r="L62" s="221">
        <v>85</v>
      </c>
      <c r="M62" s="36">
        <v>8187</v>
      </c>
      <c r="N62" s="38">
        <v>50000</v>
      </c>
      <c r="O62" s="21">
        <v>11145448</v>
      </c>
      <c r="P62" s="246">
        <v>1.34</v>
      </c>
      <c r="Q62" s="246">
        <v>0.92</v>
      </c>
      <c r="R62" s="246">
        <v>0.21</v>
      </c>
      <c r="S62" s="246">
        <v>1014.54</v>
      </c>
      <c r="T62" s="36">
        <v>122</v>
      </c>
      <c r="U62" s="36">
        <v>84.78</v>
      </c>
      <c r="V62" s="36">
        <v>2</v>
      </c>
      <c r="W62" s="36">
        <v>15.22</v>
      </c>
      <c r="X62" s="36">
        <v>124</v>
      </c>
      <c r="Y62" s="64">
        <f t="shared" si="4"/>
        <v>0.63396535054538361</v>
      </c>
      <c r="Z62" s="107"/>
      <c r="AA62" s="39">
        <f t="shared" si="5"/>
        <v>7.1872572637028245E-2</v>
      </c>
      <c r="AB62" s="191"/>
    </row>
    <row r="63" spans="1:28" ht="43.5" customHeight="1">
      <c r="C63" s="32">
        <v>58</v>
      </c>
      <c r="D63" s="100">
        <v>58</v>
      </c>
      <c r="E63" s="120" t="s">
        <v>77</v>
      </c>
      <c r="F63" s="101" t="s">
        <v>164</v>
      </c>
      <c r="G63" s="102" t="s">
        <v>70</v>
      </c>
      <c r="H63" s="103" t="s">
        <v>48</v>
      </c>
      <c r="I63" s="97">
        <v>11188.694880999999</v>
      </c>
      <c r="J63" s="97">
        <v>11068.045756</v>
      </c>
      <c r="K63" s="104" t="s">
        <v>298</v>
      </c>
      <c r="L63" s="104">
        <v>81</v>
      </c>
      <c r="M63" s="97">
        <v>5000</v>
      </c>
      <c r="N63" s="105">
        <v>50000</v>
      </c>
      <c r="O63" s="106">
        <v>2213609</v>
      </c>
      <c r="P63" s="247">
        <v>-2.95</v>
      </c>
      <c r="Q63" s="247">
        <v>-0.85</v>
      </c>
      <c r="R63" s="247">
        <v>-10.89</v>
      </c>
      <c r="S63" s="247">
        <v>120.84</v>
      </c>
      <c r="T63" s="22">
        <v>52</v>
      </c>
      <c r="U63" s="22">
        <v>11</v>
      </c>
      <c r="V63" s="22">
        <v>4</v>
      </c>
      <c r="W63" s="22">
        <v>89</v>
      </c>
      <c r="X63" s="22">
        <v>56</v>
      </c>
      <c r="Y63" s="64">
        <f t="shared" si="4"/>
        <v>9.9773089518053523E-3</v>
      </c>
      <c r="Z63" s="64"/>
      <c r="AA63" s="39">
        <f t="shared" si="5"/>
        <v>1.131126270140481E-3</v>
      </c>
      <c r="AB63" s="123"/>
    </row>
    <row r="64" spans="1:28" ht="43.5" customHeight="1">
      <c r="A64" s="19"/>
      <c r="B64" s="98"/>
      <c r="C64" s="99">
        <v>25</v>
      </c>
      <c r="D64" s="63">
        <v>59</v>
      </c>
      <c r="E64" s="119" t="s">
        <v>78</v>
      </c>
      <c r="F64" s="33" t="s">
        <v>41</v>
      </c>
      <c r="G64" s="34" t="s">
        <v>70</v>
      </c>
      <c r="H64" s="35" t="s">
        <v>48</v>
      </c>
      <c r="I64" s="36">
        <v>311634.889891</v>
      </c>
      <c r="J64" s="36">
        <v>353056.36866799998</v>
      </c>
      <c r="K64" s="37" t="s">
        <v>299</v>
      </c>
      <c r="L64" s="221">
        <v>80</v>
      </c>
      <c r="M64" s="36">
        <v>21430</v>
      </c>
      <c r="N64" s="38">
        <v>50000</v>
      </c>
      <c r="O64" s="21">
        <v>16474866</v>
      </c>
      <c r="P64" s="246">
        <v>-0.91</v>
      </c>
      <c r="Q64" s="246">
        <v>1.1599999999999999</v>
      </c>
      <c r="R64" s="246">
        <v>-7.01</v>
      </c>
      <c r="S64" s="246">
        <v>1545.31</v>
      </c>
      <c r="T64" s="36">
        <v>745</v>
      </c>
      <c r="U64" s="36">
        <v>82</v>
      </c>
      <c r="V64" s="36">
        <v>6</v>
      </c>
      <c r="W64" s="36">
        <v>18</v>
      </c>
      <c r="X64" s="36">
        <v>751</v>
      </c>
      <c r="Y64" s="64">
        <f t="shared" si="4"/>
        <v>2.3725080348112688</v>
      </c>
      <c r="Z64" s="107"/>
      <c r="AA64" s="39">
        <f t="shared" si="5"/>
        <v>0.26897093968497443</v>
      </c>
      <c r="AB64" s="191"/>
    </row>
    <row r="65" spans="1:28" ht="43.5" customHeight="1">
      <c r="C65" s="32">
        <v>65</v>
      </c>
      <c r="D65" s="100">
        <v>60</v>
      </c>
      <c r="E65" s="120" t="s">
        <v>79</v>
      </c>
      <c r="F65" s="101" t="s">
        <v>80</v>
      </c>
      <c r="G65" s="102" t="s">
        <v>70</v>
      </c>
      <c r="H65" s="103"/>
      <c r="I65" s="97">
        <v>47509.755604999998</v>
      </c>
      <c r="J65" s="97">
        <v>47324.263713</v>
      </c>
      <c r="K65" s="104" t="s">
        <v>300</v>
      </c>
      <c r="L65" s="104">
        <v>80</v>
      </c>
      <c r="M65" s="97">
        <v>8465</v>
      </c>
      <c r="N65" s="105">
        <v>50000</v>
      </c>
      <c r="O65" s="106">
        <v>5590581</v>
      </c>
      <c r="P65" s="247">
        <v>-1.18</v>
      </c>
      <c r="Q65" s="247">
        <v>0.78</v>
      </c>
      <c r="R65" s="247">
        <v>-2.0099999999999998</v>
      </c>
      <c r="S65" s="247">
        <v>458.93</v>
      </c>
      <c r="T65" s="22">
        <v>22</v>
      </c>
      <c r="U65" s="22">
        <v>15</v>
      </c>
      <c r="V65" s="22">
        <v>8</v>
      </c>
      <c r="W65" s="22">
        <v>85</v>
      </c>
      <c r="X65" s="22">
        <v>30</v>
      </c>
      <c r="Y65" s="64">
        <f t="shared" si="4"/>
        <v>5.8173462562713135E-2</v>
      </c>
      <c r="Z65" s="64"/>
      <c r="AA65" s="39">
        <f t="shared" si="5"/>
        <v>6.5951181874359128E-3</v>
      </c>
      <c r="AB65" s="123"/>
    </row>
    <row r="66" spans="1:28" ht="43.5" customHeight="1">
      <c r="A66" s="19"/>
      <c r="B66" s="98"/>
      <c r="C66" s="99">
        <v>19</v>
      </c>
      <c r="D66" s="63">
        <v>61</v>
      </c>
      <c r="E66" s="119" t="s">
        <v>81</v>
      </c>
      <c r="F66" s="33" t="s">
        <v>82</v>
      </c>
      <c r="G66" s="34" t="s">
        <v>70</v>
      </c>
      <c r="H66" s="35" t="s">
        <v>48</v>
      </c>
      <c r="I66" s="36">
        <v>37000.900267999998</v>
      </c>
      <c r="J66" s="36">
        <v>32218.373459999999</v>
      </c>
      <c r="K66" s="37" t="s">
        <v>301</v>
      </c>
      <c r="L66" s="221">
        <v>78</v>
      </c>
      <c r="M66" s="36">
        <v>8890</v>
      </c>
      <c r="N66" s="38">
        <v>50000</v>
      </c>
      <c r="O66" s="21">
        <v>3624114</v>
      </c>
      <c r="P66" s="246">
        <v>-5.64</v>
      </c>
      <c r="Q66" s="257" t="s">
        <v>480</v>
      </c>
      <c r="R66" s="246">
        <v>-22.25</v>
      </c>
      <c r="S66" s="246">
        <v>262.08999999999997</v>
      </c>
      <c r="T66" s="36">
        <v>33</v>
      </c>
      <c r="U66" s="36">
        <v>59.74</v>
      </c>
      <c r="V66" s="36">
        <v>14</v>
      </c>
      <c r="W66" s="36">
        <v>40.26</v>
      </c>
      <c r="X66" s="36">
        <v>47</v>
      </c>
      <c r="Y66" s="64">
        <f t="shared" si="4"/>
        <v>0.15773156745194367</v>
      </c>
      <c r="Z66" s="107"/>
      <c r="AA66" s="39">
        <f t="shared" si="5"/>
        <v>1.7882008108313155E-2</v>
      </c>
      <c r="AB66" s="191"/>
    </row>
    <row r="67" spans="1:28" ht="43.5" customHeight="1">
      <c r="C67" s="32">
        <v>27</v>
      </c>
      <c r="D67" s="100">
        <v>62</v>
      </c>
      <c r="E67" s="120" t="s">
        <v>380</v>
      </c>
      <c r="F67" s="101" t="s">
        <v>83</v>
      </c>
      <c r="G67" s="102" t="s">
        <v>70</v>
      </c>
      <c r="H67" s="103" t="s">
        <v>48</v>
      </c>
      <c r="I67" s="97">
        <v>26965.514991</v>
      </c>
      <c r="J67" s="97">
        <v>24765.363711999998</v>
      </c>
      <c r="K67" s="104" t="s">
        <v>302</v>
      </c>
      <c r="L67" s="104">
        <v>73</v>
      </c>
      <c r="M67" s="97">
        <v>7608</v>
      </c>
      <c r="N67" s="105">
        <v>50000</v>
      </c>
      <c r="O67" s="106">
        <v>3255174</v>
      </c>
      <c r="P67" s="247">
        <v>-0.56000000000000005</v>
      </c>
      <c r="Q67" s="247">
        <v>-8.14</v>
      </c>
      <c r="R67" s="247">
        <v>-8.73</v>
      </c>
      <c r="S67" s="247">
        <v>224.87</v>
      </c>
      <c r="T67" s="22">
        <v>24</v>
      </c>
      <c r="U67" s="22">
        <v>11</v>
      </c>
      <c r="V67" s="22">
        <v>3</v>
      </c>
      <c r="W67" s="22">
        <v>89</v>
      </c>
      <c r="X67" s="22">
        <v>27</v>
      </c>
      <c r="Y67" s="64">
        <f t="shared" si="4"/>
        <v>2.2324779866807504E-2</v>
      </c>
      <c r="Z67" s="64"/>
      <c r="AA67" s="39">
        <f t="shared" si="5"/>
        <v>2.530957506119925E-3</v>
      </c>
      <c r="AB67" s="123"/>
    </row>
    <row r="68" spans="1:28" ht="43.5" customHeight="1">
      <c r="A68" s="19"/>
      <c r="B68" s="98"/>
      <c r="C68" s="99">
        <v>53</v>
      </c>
      <c r="D68" s="63">
        <v>63</v>
      </c>
      <c r="E68" s="119" t="s">
        <v>84</v>
      </c>
      <c r="F68" s="33" t="s">
        <v>85</v>
      </c>
      <c r="G68" s="34" t="s">
        <v>70</v>
      </c>
      <c r="H68" s="35" t="s">
        <v>48</v>
      </c>
      <c r="I68" s="36">
        <v>14768.663424</v>
      </c>
      <c r="J68" s="36">
        <v>14949.993031</v>
      </c>
      <c r="K68" s="37" t="s">
        <v>303</v>
      </c>
      <c r="L68" s="221">
        <v>72</v>
      </c>
      <c r="M68" s="36">
        <v>6739</v>
      </c>
      <c r="N68" s="38">
        <v>50000</v>
      </c>
      <c r="O68" s="21">
        <v>2218429</v>
      </c>
      <c r="P68" s="246">
        <v>-7.43</v>
      </c>
      <c r="Q68" s="249" t="s">
        <v>481</v>
      </c>
      <c r="R68" s="246">
        <v>-33.799999999999997</v>
      </c>
      <c r="S68" s="246">
        <v>121.36</v>
      </c>
      <c r="T68" s="36">
        <v>55</v>
      </c>
      <c r="U68" s="36">
        <v>20.43</v>
      </c>
      <c r="V68" s="36">
        <v>2</v>
      </c>
      <c r="W68" s="36">
        <v>79.569999999999993</v>
      </c>
      <c r="X68" s="36">
        <v>57</v>
      </c>
      <c r="Y68" s="64">
        <f t="shared" si="4"/>
        <v>2.5029901835762265E-2</v>
      </c>
      <c r="Z68" s="107"/>
      <c r="AA68" s="39">
        <f t="shared" si="5"/>
        <v>2.8376368459899419E-3</v>
      </c>
      <c r="AB68" s="191"/>
    </row>
    <row r="69" spans="1:28" ht="43.5" customHeight="1">
      <c r="C69" s="32">
        <v>22</v>
      </c>
      <c r="D69" s="100">
        <v>64</v>
      </c>
      <c r="E69" s="120" t="s">
        <v>86</v>
      </c>
      <c r="F69" s="101" t="s">
        <v>87</v>
      </c>
      <c r="G69" s="102" t="s">
        <v>70</v>
      </c>
      <c r="H69" s="103" t="s">
        <v>48</v>
      </c>
      <c r="I69" s="97">
        <v>990241.91836699995</v>
      </c>
      <c r="J69" s="97">
        <v>985038.94068600005</v>
      </c>
      <c r="K69" s="104" t="s">
        <v>304</v>
      </c>
      <c r="L69" s="104">
        <v>71</v>
      </c>
      <c r="M69" s="97">
        <v>83032</v>
      </c>
      <c r="N69" s="105">
        <v>100000</v>
      </c>
      <c r="O69" s="106">
        <v>11863365</v>
      </c>
      <c r="P69" s="247">
        <v>-1.94</v>
      </c>
      <c r="Q69" s="247">
        <v>0.28000000000000003</v>
      </c>
      <c r="R69" s="247">
        <v>-11.9</v>
      </c>
      <c r="S69" s="247">
        <v>1086.3499999999999</v>
      </c>
      <c r="T69" s="22">
        <v>238</v>
      </c>
      <c r="U69" s="22">
        <v>80</v>
      </c>
      <c r="V69" s="22">
        <v>8</v>
      </c>
      <c r="W69" s="22">
        <v>20</v>
      </c>
      <c r="X69" s="22">
        <v>246</v>
      </c>
      <c r="Y69" s="64">
        <f t="shared" si="4"/>
        <v>6.4579276611060932</v>
      </c>
      <c r="Z69" s="64"/>
      <c r="AA69" s="39">
        <f t="shared" si="5"/>
        <v>0.73213445262935506</v>
      </c>
      <c r="AB69" s="123"/>
    </row>
    <row r="70" spans="1:28" ht="43.5" customHeight="1">
      <c r="A70" s="19"/>
      <c r="B70" s="98"/>
      <c r="C70" s="99">
        <v>29</v>
      </c>
      <c r="D70" s="63">
        <v>65</v>
      </c>
      <c r="E70" s="119" t="s">
        <v>385</v>
      </c>
      <c r="F70" s="33" t="s">
        <v>88</v>
      </c>
      <c r="G70" s="34" t="s">
        <v>70</v>
      </c>
      <c r="H70" s="35" t="s">
        <v>48</v>
      </c>
      <c r="I70" s="36">
        <v>32636.763402</v>
      </c>
      <c r="J70" s="36">
        <v>32773.411937999997</v>
      </c>
      <c r="K70" s="37" t="s">
        <v>305</v>
      </c>
      <c r="L70" s="221">
        <v>71</v>
      </c>
      <c r="M70" s="36">
        <v>10059</v>
      </c>
      <c r="N70" s="38">
        <v>50000</v>
      </c>
      <c r="O70" s="21">
        <v>3258118</v>
      </c>
      <c r="P70" s="246">
        <v>1.29</v>
      </c>
      <c r="Q70" s="246">
        <v>-0.05</v>
      </c>
      <c r="R70" s="246">
        <v>-1.77</v>
      </c>
      <c r="S70" s="246">
        <v>225.37</v>
      </c>
      <c r="T70" s="36">
        <v>8</v>
      </c>
      <c r="U70" s="36">
        <v>4</v>
      </c>
      <c r="V70" s="36">
        <v>3</v>
      </c>
      <c r="W70" s="36">
        <v>96</v>
      </c>
      <c r="X70" s="36">
        <v>11</v>
      </c>
      <c r="Y70" s="64">
        <f t="shared" si="4"/>
        <v>1.0743145004797417E-2</v>
      </c>
      <c r="Z70" s="107"/>
      <c r="AA70" s="39">
        <f t="shared" si="5"/>
        <v>1.217949007849057E-3</v>
      </c>
      <c r="AB70" s="191"/>
    </row>
    <row r="71" spans="1:28" ht="43.5" customHeight="1">
      <c r="C71" s="32">
        <v>48</v>
      </c>
      <c r="D71" s="100">
        <v>66</v>
      </c>
      <c r="E71" s="120" t="s">
        <v>89</v>
      </c>
      <c r="F71" s="101" t="s">
        <v>90</v>
      </c>
      <c r="G71" s="102" t="s">
        <v>70</v>
      </c>
      <c r="H71" s="103" t="s">
        <v>48</v>
      </c>
      <c r="I71" s="97">
        <v>18411.087938000001</v>
      </c>
      <c r="J71" s="97">
        <v>18295.201783</v>
      </c>
      <c r="K71" s="104" t="s">
        <v>306</v>
      </c>
      <c r="L71" s="104">
        <v>69</v>
      </c>
      <c r="M71" s="97">
        <v>7299</v>
      </c>
      <c r="N71" s="105">
        <v>50000</v>
      </c>
      <c r="O71" s="106">
        <v>2506536</v>
      </c>
      <c r="P71" s="247">
        <v>-0.39</v>
      </c>
      <c r="Q71" s="247">
        <v>-0.02</v>
      </c>
      <c r="R71" s="247">
        <v>-10.41</v>
      </c>
      <c r="S71" s="247">
        <v>150.66</v>
      </c>
      <c r="T71" s="22">
        <v>18</v>
      </c>
      <c r="U71" s="22">
        <v>5</v>
      </c>
      <c r="V71" s="22">
        <v>16</v>
      </c>
      <c r="W71" s="22">
        <v>95</v>
      </c>
      <c r="X71" s="22">
        <v>34</v>
      </c>
      <c r="Y71" s="64">
        <f t="shared" si="4"/>
        <v>7.4964732852129626E-3</v>
      </c>
      <c r="Z71" s="64"/>
      <c r="AA71" s="39">
        <f t="shared" si="5"/>
        <v>8.4987424036582265E-4</v>
      </c>
      <c r="AB71" s="123"/>
    </row>
    <row r="72" spans="1:28" ht="43.5" customHeight="1">
      <c r="A72" s="19"/>
      <c r="B72" s="98"/>
      <c r="C72" s="99">
        <v>57</v>
      </c>
      <c r="D72" s="63">
        <v>67</v>
      </c>
      <c r="E72" s="119" t="s">
        <v>91</v>
      </c>
      <c r="F72" s="33" t="s">
        <v>19</v>
      </c>
      <c r="G72" s="34" t="s">
        <v>70</v>
      </c>
      <c r="H72" s="35" t="s">
        <v>48</v>
      </c>
      <c r="I72" s="36">
        <v>16971.146776000001</v>
      </c>
      <c r="J72" s="36">
        <v>17120.220482000001</v>
      </c>
      <c r="K72" s="37" t="s">
        <v>307</v>
      </c>
      <c r="L72" s="221">
        <v>67</v>
      </c>
      <c r="M72" s="36">
        <v>4989</v>
      </c>
      <c r="N72" s="38">
        <v>50000</v>
      </c>
      <c r="O72" s="21">
        <v>3431594</v>
      </c>
      <c r="P72" s="246">
        <v>-0.33</v>
      </c>
      <c r="Q72" s="246">
        <v>0.89</v>
      </c>
      <c r="R72" s="246">
        <v>-17.59</v>
      </c>
      <c r="S72" s="246">
        <v>242.19</v>
      </c>
      <c r="T72" s="36">
        <v>6</v>
      </c>
      <c r="U72" s="36">
        <v>13</v>
      </c>
      <c r="V72" s="36">
        <v>4</v>
      </c>
      <c r="W72" s="36">
        <v>87</v>
      </c>
      <c r="X72" s="36">
        <v>10</v>
      </c>
      <c r="Y72" s="64">
        <f t="shared" si="4"/>
        <v>1.8239061815582866E-2</v>
      </c>
      <c r="Z72" s="107"/>
      <c r="AA72" s="39">
        <f t="shared" si="5"/>
        <v>2.0677601607785112E-3</v>
      </c>
      <c r="AB72" s="191"/>
    </row>
    <row r="73" spans="1:28" ht="43.5" customHeight="1">
      <c r="C73" s="32">
        <v>21</v>
      </c>
      <c r="D73" s="100">
        <v>68</v>
      </c>
      <c r="E73" s="120" t="s">
        <v>92</v>
      </c>
      <c r="F73" s="101" t="s">
        <v>93</v>
      </c>
      <c r="G73" s="102" t="s">
        <v>70</v>
      </c>
      <c r="H73" s="103" t="s">
        <v>48</v>
      </c>
      <c r="I73" s="97">
        <v>113111.80244699999</v>
      </c>
      <c r="J73" s="97">
        <v>106080.611487</v>
      </c>
      <c r="K73" s="104" t="s">
        <v>308</v>
      </c>
      <c r="L73" s="104">
        <v>67</v>
      </c>
      <c r="M73" s="97">
        <v>18969</v>
      </c>
      <c r="N73" s="105">
        <v>50000</v>
      </c>
      <c r="O73" s="106">
        <v>5592314</v>
      </c>
      <c r="P73" s="247">
        <v>-0.7</v>
      </c>
      <c r="Q73" s="247">
        <v>-16.07</v>
      </c>
      <c r="R73" s="247">
        <v>-28.25</v>
      </c>
      <c r="S73" s="247">
        <v>459.24</v>
      </c>
      <c r="T73" s="22">
        <v>275</v>
      </c>
      <c r="U73" s="22">
        <v>84</v>
      </c>
      <c r="V73" s="22">
        <v>3</v>
      </c>
      <c r="W73" s="22">
        <v>16</v>
      </c>
      <c r="X73" s="22">
        <v>278</v>
      </c>
      <c r="Y73" s="64">
        <f t="shared" si="4"/>
        <v>0.73023911165324007</v>
      </c>
      <c r="Z73" s="64"/>
      <c r="AA73" s="39">
        <f t="shared" si="5"/>
        <v>8.2787116913480743E-2</v>
      </c>
      <c r="AB73" s="123"/>
    </row>
    <row r="74" spans="1:28" ht="43.5" customHeight="1">
      <c r="A74" s="272"/>
      <c r="B74" s="273"/>
      <c r="C74" s="278">
        <v>10</v>
      </c>
      <c r="D74" s="63">
        <v>69</v>
      </c>
      <c r="E74" s="119" t="s">
        <v>220</v>
      </c>
      <c r="F74" s="33" t="s">
        <v>56</v>
      </c>
      <c r="G74" s="34" t="s">
        <v>52</v>
      </c>
      <c r="H74" s="35" t="s">
        <v>46</v>
      </c>
      <c r="I74" s="36">
        <v>268375.16040300002</v>
      </c>
      <c r="J74" s="36">
        <v>278582.00277600001</v>
      </c>
      <c r="K74" s="37" t="s">
        <v>285</v>
      </c>
      <c r="L74" s="221">
        <v>64</v>
      </c>
      <c r="M74" s="36">
        <v>51128</v>
      </c>
      <c r="N74" s="38">
        <v>500000</v>
      </c>
      <c r="O74" s="21">
        <v>5448717</v>
      </c>
      <c r="P74" s="246">
        <v>1.1499999999999999</v>
      </c>
      <c r="Q74" s="246">
        <v>0.66</v>
      </c>
      <c r="R74" s="246">
        <v>-0.89</v>
      </c>
      <c r="S74" s="246">
        <v>443.96</v>
      </c>
      <c r="T74" s="36">
        <v>373</v>
      </c>
      <c r="U74" s="36">
        <v>67.92</v>
      </c>
      <c r="V74" s="36">
        <v>7</v>
      </c>
      <c r="W74" s="36">
        <v>32.08</v>
      </c>
      <c r="X74" s="36">
        <v>380</v>
      </c>
      <c r="Y74" s="275">
        <f t="shared" si="4"/>
        <v>1.550602654232246</v>
      </c>
      <c r="Z74" s="275"/>
      <c r="AA74" s="276">
        <f t="shared" si="5"/>
        <v>0.17579162930845041</v>
      </c>
      <c r="AB74" s="277"/>
    </row>
    <row r="75" spans="1:28" ht="43.5" customHeight="1">
      <c r="A75" s="19"/>
      <c r="B75" s="98"/>
      <c r="C75" s="99">
        <v>60</v>
      </c>
      <c r="D75" s="100">
        <v>70</v>
      </c>
      <c r="E75" s="120" t="s">
        <v>384</v>
      </c>
      <c r="F75" s="101" t="s">
        <v>94</v>
      </c>
      <c r="G75" s="102" t="s">
        <v>70</v>
      </c>
      <c r="H75" s="103" t="s">
        <v>48</v>
      </c>
      <c r="I75" s="97">
        <v>22808.757659999999</v>
      </c>
      <c r="J75" s="97">
        <v>20942.630324000002</v>
      </c>
      <c r="K75" s="104" t="s">
        <v>309</v>
      </c>
      <c r="L75" s="104">
        <v>64</v>
      </c>
      <c r="M75" s="97">
        <v>7906</v>
      </c>
      <c r="N75" s="105">
        <v>50000</v>
      </c>
      <c r="O75" s="106">
        <v>2648954</v>
      </c>
      <c r="P75" s="247">
        <v>0.01</v>
      </c>
      <c r="Q75" s="247" t="s">
        <v>482</v>
      </c>
      <c r="R75" s="247">
        <v>-21.69</v>
      </c>
      <c r="S75" s="247">
        <v>163.72999999999999</v>
      </c>
      <c r="T75" s="22">
        <v>45</v>
      </c>
      <c r="U75" s="22">
        <v>21.68</v>
      </c>
      <c r="V75" s="22">
        <v>8</v>
      </c>
      <c r="W75" s="22">
        <v>78.320000000000007</v>
      </c>
      <c r="X75" s="22">
        <v>53</v>
      </c>
      <c r="Y75" s="64">
        <f t="shared" si="4"/>
        <v>3.7208339921946686E-2</v>
      </c>
      <c r="Z75" s="107"/>
      <c r="AA75" s="39">
        <f t="shared" si="5"/>
        <v>4.2183048512710623E-3</v>
      </c>
      <c r="AB75" s="191"/>
    </row>
    <row r="76" spans="1:28" ht="43.5" customHeight="1">
      <c r="C76" s="32">
        <v>45</v>
      </c>
      <c r="D76" s="63">
        <v>71</v>
      </c>
      <c r="E76" s="119" t="s">
        <v>95</v>
      </c>
      <c r="F76" s="33" t="s">
        <v>29</v>
      </c>
      <c r="G76" s="34" t="s">
        <v>70</v>
      </c>
      <c r="H76" s="35" t="s">
        <v>48</v>
      </c>
      <c r="I76" s="36">
        <v>14048.652805</v>
      </c>
      <c r="J76" s="36">
        <v>13855.822013999999</v>
      </c>
      <c r="K76" s="37" t="s">
        <v>310</v>
      </c>
      <c r="L76" s="221">
        <v>63</v>
      </c>
      <c r="M76" s="36">
        <v>5777</v>
      </c>
      <c r="N76" s="38">
        <v>50000</v>
      </c>
      <c r="O76" s="21">
        <v>2398446</v>
      </c>
      <c r="P76" s="246">
        <v>-2.19</v>
      </c>
      <c r="Q76" s="246">
        <v>-1.35</v>
      </c>
      <c r="R76" s="246">
        <v>-10.73</v>
      </c>
      <c r="S76" s="246">
        <v>139.85</v>
      </c>
      <c r="T76" s="36">
        <v>15</v>
      </c>
      <c r="U76" s="36">
        <v>5</v>
      </c>
      <c r="V76" s="36">
        <v>6</v>
      </c>
      <c r="W76" s="36">
        <v>95</v>
      </c>
      <c r="X76" s="36">
        <v>21</v>
      </c>
      <c r="Y76" s="64">
        <f t="shared" si="4"/>
        <v>5.6774339416760643E-3</v>
      </c>
      <c r="Z76" s="64"/>
      <c r="AA76" s="39">
        <f t="shared" si="5"/>
        <v>6.4364997710680306E-4</v>
      </c>
      <c r="AB76" s="123"/>
    </row>
    <row r="77" spans="1:28" ht="43.5" customHeight="1">
      <c r="A77" s="19"/>
      <c r="B77" s="98"/>
      <c r="C77" s="99">
        <v>56</v>
      </c>
      <c r="D77" s="100">
        <v>72</v>
      </c>
      <c r="E77" s="120" t="s">
        <v>96</v>
      </c>
      <c r="F77" s="101" t="s">
        <v>97</v>
      </c>
      <c r="G77" s="102" t="s">
        <v>70</v>
      </c>
      <c r="H77" s="103" t="s">
        <v>48</v>
      </c>
      <c r="I77" s="97">
        <v>28951.582989999999</v>
      </c>
      <c r="J77" s="97">
        <v>31793.562645000002</v>
      </c>
      <c r="K77" s="104" t="s">
        <v>310</v>
      </c>
      <c r="L77" s="104">
        <v>63</v>
      </c>
      <c r="M77" s="97">
        <v>6045</v>
      </c>
      <c r="N77" s="105">
        <v>50000</v>
      </c>
      <c r="O77" s="106">
        <v>5259481</v>
      </c>
      <c r="P77" s="247">
        <v>-0.37</v>
      </c>
      <c r="Q77" s="247">
        <v>2.89</v>
      </c>
      <c r="R77" s="247">
        <v>-1.92</v>
      </c>
      <c r="S77" s="247">
        <v>425.44</v>
      </c>
      <c r="T77" s="22">
        <v>32</v>
      </c>
      <c r="U77" s="22">
        <v>11.1</v>
      </c>
      <c r="V77" s="22">
        <v>3</v>
      </c>
      <c r="W77" s="22">
        <v>88.9</v>
      </c>
      <c r="X77" s="22">
        <v>35</v>
      </c>
      <c r="Y77" s="64">
        <f t="shared" si="4"/>
        <v>2.8920910671443218E-2</v>
      </c>
      <c r="Z77" s="107"/>
      <c r="AA77" s="39">
        <f t="shared" si="5"/>
        <v>3.278760031875758E-3</v>
      </c>
      <c r="AB77" s="191"/>
    </row>
    <row r="78" spans="1:28" ht="43.5" customHeight="1">
      <c r="C78" s="32">
        <v>33</v>
      </c>
      <c r="D78" s="63">
        <v>73</v>
      </c>
      <c r="E78" s="119" t="s">
        <v>100</v>
      </c>
      <c r="F78" s="33" t="s">
        <v>101</v>
      </c>
      <c r="G78" s="34" t="s">
        <v>70</v>
      </c>
      <c r="H78" s="35" t="s">
        <v>48</v>
      </c>
      <c r="I78" s="36">
        <v>11279.378033999999</v>
      </c>
      <c r="J78" s="36">
        <v>12466.87386</v>
      </c>
      <c r="K78" s="37" t="s">
        <v>276</v>
      </c>
      <c r="L78" s="221">
        <v>63</v>
      </c>
      <c r="M78" s="36">
        <v>5965</v>
      </c>
      <c r="N78" s="38">
        <v>50000</v>
      </c>
      <c r="O78" s="21">
        <v>2090004</v>
      </c>
      <c r="P78" s="246">
        <v>3.12</v>
      </c>
      <c r="Q78" s="246">
        <v>2.0099999999999998</v>
      </c>
      <c r="R78" s="246">
        <v>-11.74</v>
      </c>
      <c r="S78" s="246">
        <v>107.67</v>
      </c>
      <c r="T78" s="36">
        <v>17</v>
      </c>
      <c r="U78" s="36">
        <v>15.790000000000001</v>
      </c>
      <c r="V78" s="36">
        <v>2</v>
      </c>
      <c r="W78" s="36">
        <v>84.21</v>
      </c>
      <c r="X78" s="36">
        <v>19</v>
      </c>
      <c r="Y78" s="64">
        <f t="shared" si="4"/>
        <v>1.6132047230003693E-2</v>
      </c>
      <c r="Z78" s="64"/>
      <c r="AA78" s="39">
        <f t="shared" si="5"/>
        <v>1.8288881802845615E-3</v>
      </c>
      <c r="AB78" s="123"/>
    </row>
    <row r="79" spans="1:28" ht="43.5" customHeight="1">
      <c r="A79" s="19"/>
      <c r="B79" s="98"/>
      <c r="C79" s="99">
        <v>49</v>
      </c>
      <c r="D79" s="100">
        <v>74</v>
      </c>
      <c r="E79" s="120" t="s">
        <v>381</v>
      </c>
      <c r="F79" s="101" t="s">
        <v>102</v>
      </c>
      <c r="G79" s="102" t="s">
        <v>70</v>
      </c>
      <c r="H79" s="103" t="s">
        <v>48</v>
      </c>
      <c r="I79" s="97">
        <v>45512.802624000004</v>
      </c>
      <c r="J79" s="97">
        <v>44083.542441999998</v>
      </c>
      <c r="K79" s="104" t="s">
        <v>248</v>
      </c>
      <c r="L79" s="104">
        <v>63</v>
      </c>
      <c r="M79" s="97">
        <v>9061</v>
      </c>
      <c r="N79" s="105">
        <v>50000</v>
      </c>
      <c r="O79" s="106">
        <v>4865196</v>
      </c>
      <c r="P79" s="247">
        <v>-0.55000000000000004</v>
      </c>
      <c r="Q79" s="247">
        <v>2.94</v>
      </c>
      <c r="R79" s="247">
        <v>-5.35</v>
      </c>
      <c r="S79" s="247">
        <v>386.29</v>
      </c>
      <c r="T79" s="22">
        <v>78</v>
      </c>
      <c r="U79" s="22">
        <v>35</v>
      </c>
      <c r="V79" s="22">
        <v>4</v>
      </c>
      <c r="W79" s="22">
        <v>65</v>
      </c>
      <c r="X79" s="22">
        <v>82</v>
      </c>
      <c r="Y79" s="64">
        <f t="shared" si="4"/>
        <v>0.12644286272849758</v>
      </c>
      <c r="Z79" s="107"/>
      <c r="AA79" s="39">
        <f t="shared" si="5"/>
        <v>1.4334811560394844E-2</v>
      </c>
      <c r="AB79" s="191"/>
    </row>
    <row r="80" spans="1:28" ht="43.5" customHeight="1">
      <c r="C80" s="32">
        <v>24</v>
      </c>
      <c r="D80" s="63">
        <v>75</v>
      </c>
      <c r="E80" s="119" t="s">
        <v>103</v>
      </c>
      <c r="F80" s="33" t="s">
        <v>104</v>
      </c>
      <c r="G80" s="34" t="s">
        <v>70</v>
      </c>
      <c r="H80" s="35" t="s">
        <v>48</v>
      </c>
      <c r="I80" s="36">
        <v>26913.949398000001</v>
      </c>
      <c r="J80" s="36">
        <v>26902.250097</v>
      </c>
      <c r="K80" s="37" t="s">
        <v>311</v>
      </c>
      <c r="L80" s="221">
        <v>62</v>
      </c>
      <c r="M80" s="36">
        <v>8191</v>
      </c>
      <c r="N80" s="38">
        <v>50000</v>
      </c>
      <c r="O80" s="21">
        <v>3284367</v>
      </c>
      <c r="P80" s="246">
        <v>1.1499999999999999</v>
      </c>
      <c r="Q80" s="246" t="s">
        <v>483</v>
      </c>
      <c r="R80" s="246">
        <v>-17.03</v>
      </c>
      <c r="S80" s="246">
        <v>227.65</v>
      </c>
      <c r="T80" s="36">
        <v>98</v>
      </c>
      <c r="U80" s="36">
        <v>9.25</v>
      </c>
      <c r="V80" s="36">
        <v>8</v>
      </c>
      <c r="W80" s="36">
        <v>90.75</v>
      </c>
      <c r="X80" s="36">
        <v>106</v>
      </c>
      <c r="Y80" s="64">
        <f t="shared" si="4"/>
        <v>2.0392953457370178E-2</v>
      </c>
      <c r="Z80" s="64"/>
      <c r="AA80" s="39">
        <f t="shared" si="5"/>
        <v>2.311946587281902E-3</v>
      </c>
      <c r="AB80" s="123"/>
    </row>
    <row r="81" spans="1:28" ht="43.5" customHeight="1">
      <c r="A81" s="19"/>
      <c r="B81" s="98"/>
      <c r="C81" s="99">
        <v>37</v>
      </c>
      <c r="D81" s="100">
        <v>76</v>
      </c>
      <c r="E81" s="120" t="s">
        <v>105</v>
      </c>
      <c r="F81" s="101" t="s">
        <v>106</v>
      </c>
      <c r="G81" s="102" t="s">
        <v>70</v>
      </c>
      <c r="H81" s="103" t="s">
        <v>48</v>
      </c>
      <c r="I81" s="97">
        <v>14465.917243</v>
      </c>
      <c r="J81" s="97">
        <v>17362.543771000001</v>
      </c>
      <c r="K81" s="104" t="s">
        <v>312</v>
      </c>
      <c r="L81" s="104">
        <v>62</v>
      </c>
      <c r="M81" s="97">
        <v>13672</v>
      </c>
      <c r="N81" s="105">
        <v>50000</v>
      </c>
      <c r="O81" s="106">
        <v>1269935</v>
      </c>
      <c r="P81" s="247">
        <v>0.4</v>
      </c>
      <c r="Q81" s="247">
        <v>-2.2999999999999998</v>
      </c>
      <c r="R81" s="247">
        <v>-27.37</v>
      </c>
      <c r="S81" s="247">
        <v>26.78</v>
      </c>
      <c r="T81" s="22">
        <v>112</v>
      </c>
      <c r="U81" s="22">
        <v>70</v>
      </c>
      <c r="V81" s="22">
        <v>3</v>
      </c>
      <c r="W81" s="22">
        <v>30</v>
      </c>
      <c r="X81" s="22">
        <v>115</v>
      </c>
      <c r="Y81" s="64">
        <f t="shared" si="4"/>
        <v>9.9600423062302504E-2</v>
      </c>
      <c r="Z81" s="107"/>
      <c r="AA81" s="39">
        <f t="shared" si="5"/>
        <v>1.129168752687474E-2</v>
      </c>
      <c r="AB81" s="191"/>
    </row>
    <row r="82" spans="1:28" ht="43.5" customHeight="1">
      <c r="C82" s="32">
        <v>51</v>
      </c>
      <c r="D82" s="63">
        <v>77</v>
      </c>
      <c r="E82" s="119" t="s">
        <v>219</v>
      </c>
      <c r="F82" s="33" t="s">
        <v>107</v>
      </c>
      <c r="G82" s="34" t="s">
        <v>70</v>
      </c>
      <c r="H82" s="35" t="s">
        <v>48</v>
      </c>
      <c r="I82" s="36">
        <v>69118.422944999998</v>
      </c>
      <c r="J82" s="36">
        <v>66883.376222000006</v>
      </c>
      <c r="K82" s="37" t="s">
        <v>313</v>
      </c>
      <c r="L82" s="221">
        <v>59</v>
      </c>
      <c r="M82" s="36">
        <v>26858</v>
      </c>
      <c r="N82" s="38">
        <v>200000</v>
      </c>
      <c r="O82" s="21">
        <v>2490259</v>
      </c>
      <c r="P82" s="246">
        <v>-0.91</v>
      </c>
      <c r="Q82" s="246" t="s">
        <v>484</v>
      </c>
      <c r="R82" s="246">
        <v>-13.02</v>
      </c>
      <c r="S82" s="246">
        <v>148.66999999999999</v>
      </c>
      <c r="T82" s="36">
        <v>175</v>
      </c>
      <c r="U82" s="36">
        <v>41.86</v>
      </c>
      <c r="V82" s="36">
        <v>2</v>
      </c>
      <c r="W82" s="36">
        <v>58.14</v>
      </c>
      <c r="X82" s="36">
        <v>177</v>
      </c>
      <c r="Y82" s="64">
        <f t="shared" si="4"/>
        <v>0.22943897898454513</v>
      </c>
      <c r="Z82" s="64"/>
      <c r="AA82" s="39">
        <f t="shared" si="5"/>
        <v>2.6011468400672193E-2</v>
      </c>
      <c r="AB82" s="123"/>
    </row>
    <row r="83" spans="1:28" ht="43.5" customHeight="1">
      <c r="A83" s="19"/>
      <c r="B83" s="98"/>
      <c r="C83" s="99">
        <v>42</v>
      </c>
      <c r="D83" s="100">
        <v>78</v>
      </c>
      <c r="E83" s="120" t="s">
        <v>382</v>
      </c>
      <c r="F83" s="101" t="s">
        <v>45</v>
      </c>
      <c r="G83" s="102" t="s">
        <v>70</v>
      </c>
      <c r="H83" s="103" t="s">
        <v>48</v>
      </c>
      <c r="I83" s="97">
        <v>10478.263767</v>
      </c>
      <c r="J83" s="97">
        <v>11011.681892000001</v>
      </c>
      <c r="K83" s="104" t="s">
        <v>314</v>
      </c>
      <c r="L83" s="104">
        <v>59</v>
      </c>
      <c r="M83" s="97">
        <v>3961</v>
      </c>
      <c r="N83" s="105">
        <v>50000</v>
      </c>
      <c r="O83" s="106">
        <v>2780026</v>
      </c>
      <c r="P83" s="247">
        <v>-0.48</v>
      </c>
      <c r="Q83" s="247">
        <v>-3.25</v>
      </c>
      <c r="R83" s="247">
        <v>0.32</v>
      </c>
      <c r="S83" s="247">
        <v>177.72</v>
      </c>
      <c r="T83" s="22">
        <v>31</v>
      </c>
      <c r="U83" s="22">
        <v>29</v>
      </c>
      <c r="V83" s="22">
        <v>2</v>
      </c>
      <c r="W83" s="22">
        <v>71</v>
      </c>
      <c r="X83" s="22">
        <v>33</v>
      </c>
      <c r="Y83" s="64">
        <f t="shared" si="4"/>
        <v>2.61698627118181E-2</v>
      </c>
      <c r="Z83" s="107"/>
      <c r="AA83" s="39">
        <f t="shared" si="5"/>
        <v>2.9668740681775729E-3</v>
      </c>
      <c r="AB83" s="191"/>
    </row>
    <row r="84" spans="1:28" ht="43.5" customHeight="1">
      <c r="A84" s="19"/>
      <c r="B84" s="98"/>
      <c r="C84" s="99">
        <v>43</v>
      </c>
      <c r="D84" s="63">
        <v>79</v>
      </c>
      <c r="E84" s="119" t="s">
        <v>492</v>
      </c>
      <c r="F84" s="33" t="s">
        <v>82</v>
      </c>
      <c r="G84" s="34" t="s">
        <v>70</v>
      </c>
      <c r="H84" s="35" t="s">
        <v>48</v>
      </c>
      <c r="I84" s="36">
        <v>36668.516175999997</v>
      </c>
      <c r="J84" s="36">
        <v>35908.654576000001</v>
      </c>
      <c r="K84" s="37" t="s">
        <v>315</v>
      </c>
      <c r="L84" s="221">
        <v>59</v>
      </c>
      <c r="M84" s="36">
        <v>9448</v>
      </c>
      <c r="N84" s="38">
        <v>50000</v>
      </c>
      <c r="O84" s="21">
        <v>3800662</v>
      </c>
      <c r="P84" s="246">
        <v>-2.48</v>
      </c>
      <c r="Q84" s="246" t="s">
        <v>485</v>
      </c>
      <c r="R84" s="246">
        <v>-4.03</v>
      </c>
      <c r="S84" s="246">
        <v>279.58</v>
      </c>
      <c r="T84" s="36">
        <v>80</v>
      </c>
      <c r="U84" s="36">
        <v>51.15</v>
      </c>
      <c r="V84" s="36">
        <v>5</v>
      </c>
      <c r="W84" s="36">
        <v>48.85</v>
      </c>
      <c r="X84" s="36">
        <v>85</v>
      </c>
      <c r="Y84" s="64">
        <f t="shared" si="4"/>
        <v>0.15052012172763116</v>
      </c>
      <c r="Z84" s="107"/>
      <c r="AA84" s="39">
        <f t="shared" si="5"/>
        <v>1.706444740693925E-2</v>
      </c>
      <c r="AB84" s="123"/>
    </row>
    <row r="85" spans="1:28" ht="43.5" customHeight="1">
      <c r="A85" s="19"/>
      <c r="B85" s="98"/>
      <c r="C85" s="190">
        <v>30</v>
      </c>
      <c r="D85" s="100">
        <v>80</v>
      </c>
      <c r="E85" s="120" t="s">
        <v>173</v>
      </c>
      <c r="F85" s="101" t="s">
        <v>109</v>
      </c>
      <c r="G85" s="102" t="s">
        <v>70</v>
      </c>
      <c r="H85" s="103" t="s">
        <v>48</v>
      </c>
      <c r="I85" s="97">
        <v>14943.551546000001</v>
      </c>
      <c r="J85" s="97">
        <v>13793.576706</v>
      </c>
      <c r="K85" s="104" t="s">
        <v>316</v>
      </c>
      <c r="L85" s="104">
        <v>58</v>
      </c>
      <c r="M85" s="97">
        <v>6202</v>
      </c>
      <c r="N85" s="105">
        <v>50000</v>
      </c>
      <c r="O85" s="106">
        <v>2224053</v>
      </c>
      <c r="P85" s="247">
        <v>-2.54</v>
      </c>
      <c r="Q85" s="247" t="s">
        <v>486</v>
      </c>
      <c r="R85" s="247">
        <v>-23.05</v>
      </c>
      <c r="S85" s="247">
        <v>122.42</v>
      </c>
      <c r="T85" s="22">
        <v>12</v>
      </c>
      <c r="U85" s="22">
        <v>4.7600000000000007</v>
      </c>
      <c r="V85" s="22">
        <v>4</v>
      </c>
      <c r="W85" s="22">
        <v>95.240000000000009</v>
      </c>
      <c r="X85" s="22">
        <v>16</v>
      </c>
      <c r="Y85" s="64">
        <f t="shared" si="4"/>
        <v>5.3806362917462073E-3</v>
      </c>
      <c r="Z85" s="107"/>
      <c r="AA85" s="39">
        <f t="shared" si="5"/>
        <v>6.10002064591187E-4</v>
      </c>
      <c r="AB85" s="191"/>
    </row>
    <row r="86" spans="1:28" ht="43.5" customHeight="1">
      <c r="A86" s="19"/>
      <c r="B86" s="98"/>
      <c r="C86" s="99">
        <v>54</v>
      </c>
      <c r="D86" s="63">
        <v>81</v>
      </c>
      <c r="E86" s="119" t="s">
        <v>110</v>
      </c>
      <c r="F86" s="33" t="s">
        <v>111</v>
      </c>
      <c r="G86" s="34" t="s">
        <v>70</v>
      </c>
      <c r="H86" s="35" t="s">
        <v>48</v>
      </c>
      <c r="I86" s="36">
        <v>14635.899514999999</v>
      </c>
      <c r="J86" s="36">
        <v>14543.20659</v>
      </c>
      <c r="K86" s="37" t="s">
        <v>316</v>
      </c>
      <c r="L86" s="221">
        <v>56</v>
      </c>
      <c r="M86" s="36">
        <v>5595</v>
      </c>
      <c r="N86" s="38">
        <v>50000</v>
      </c>
      <c r="O86" s="21">
        <v>2599322</v>
      </c>
      <c r="P86" s="246">
        <v>-0.2</v>
      </c>
      <c r="Q86" s="246">
        <v>2.41</v>
      </c>
      <c r="R86" s="246">
        <v>-3.51</v>
      </c>
      <c r="S86" s="246">
        <v>159.33000000000001</v>
      </c>
      <c r="T86" s="36">
        <v>18</v>
      </c>
      <c r="U86" s="36">
        <v>11.01</v>
      </c>
      <c r="V86" s="36">
        <v>3</v>
      </c>
      <c r="W86" s="36">
        <v>88.99</v>
      </c>
      <c r="X86" s="36">
        <v>21</v>
      </c>
      <c r="Y86" s="64">
        <f t="shared" si="4"/>
        <v>1.3121916864870489E-2</v>
      </c>
      <c r="Z86" s="107"/>
      <c r="AA86" s="39">
        <f t="shared" si="5"/>
        <v>1.4876300766218866E-3</v>
      </c>
      <c r="AB86" s="123"/>
    </row>
    <row r="87" spans="1:28" ht="43.5" customHeight="1">
      <c r="A87" s="19"/>
      <c r="B87" s="98"/>
      <c r="C87" s="190">
        <v>46</v>
      </c>
      <c r="D87" s="100">
        <v>82</v>
      </c>
      <c r="E87" s="120" t="s">
        <v>112</v>
      </c>
      <c r="F87" s="101" t="s">
        <v>113</v>
      </c>
      <c r="G87" s="102" t="s">
        <v>70</v>
      </c>
      <c r="H87" s="103" t="s">
        <v>48</v>
      </c>
      <c r="I87" s="97">
        <v>82756.200620000003</v>
      </c>
      <c r="J87" s="97">
        <v>117341.323808</v>
      </c>
      <c r="K87" s="104" t="s">
        <v>317</v>
      </c>
      <c r="L87" s="104">
        <v>56</v>
      </c>
      <c r="M87" s="97">
        <v>30346</v>
      </c>
      <c r="N87" s="105">
        <v>100000</v>
      </c>
      <c r="O87" s="106">
        <v>3866780</v>
      </c>
      <c r="P87" s="247">
        <v>1.05</v>
      </c>
      <c r="Q87" s="247">
        <v>-0.2</v>
      </c>
      <c r="R87" s="247">
        <v>0.02</v>
      </c>
      <c r="S87" s="247">
        <v>284.63</v>
      </c>
      <c r="T87" s="22">
        <v>236</v>
      </c>
      <c r="U87" s="22">
        <v>50</v>
      </c>
      <c r="V87" s="22">
        <v>6</v>
      </c>
      <c r="W87" s="22">
        <v>50</v>
      </c>
      <c r="X87" s="22">
        <v>242</v>
      </c>
      <c r="Y87" s="64">
        <f t="shared" si="4"/>
        <v>0.48080699497699314</v>
      </c>
      <c r="Z87" s="107"/>
      <c r="AA87" s="39">
        <f t="shared" si="5"/>
        <v>5.4509028988961122E-2</v>
      </c>
      <c r="AB87" s="191"/>
    </row>
    <row r="88" spans="1:28" ht="43.5" customHeight="1">
      <c r="A88" s="19"/>
      <c r="B88" s="98"/>
      <c r="C88" s="99">
        <v>59</v>
      </c>
      <c r="D88" s="63">
        <v>83</v>
      </c>
      <c r="E88" s="119" t="s">
        <v>114</v>
      </c>
      <c r="F88" s="33" t="s">
        <v>115</v>
      </c>
      <c r="G88" s="34" t="s">
        <v>70</v>
      </c>
      <c r="H88" s="35" t="s">
        <v>48</v>
      </c>
      <c r="I88" s="36">
        <v>10167.701069000001</v>
      </c>
      <c r="J88" s="36">
        <v>9517.6927059999998</v>
      </c>
      <c r="K88" s="37" t="s">
        <v>317</v>
      </c>
      <c r="L88" s="221">
        <v>55</v>
      </c>
      <c r="M88" s="36">
        <v>5050</v>
      </c>
      <c r="N88" s="38">
        <v>50000</v>
      </c>
      <c r="O88" s="21">
        <v>1884692</v>
      </c>
      <c r="P88" s="246">
        <v>-1.75</v>
      </c>
      <c r="Q88" s="246">
        <v>-6.35</v>
      </c>
      <c r="R88" s="246">
        <v>-24.58</v>
      </c>
      <c r="S88" s="246">
        <v>87.4</v>
      </c>
      <c r="T88" s="36">
        <v>36</v>
      </c>
      <c r="U88" s="36">
        <v>40</v>
      </c>
      <c r="V88" s="36">
        <v>5</v>
      </c>
      <c r="W88" s="36">
        <v>60</v>
      </c>
      <c r="X88" s="36">
        <v>41</v>
      </c>
      <c r="Y88" s="64">
        <f t="shared" si="4"/>
        <v>3.1199056431809685E-2</v>
      </c>
      <c r="Z88" s="107"/>
      <c r="AA88" s="39">
        <f t="shared" si="5"/>
        <v>3.5370331322886099E-3</v>
      </c>
      <c r="AB88" s="123"/>
    </row>
    <row r="89" spans="1:28" ht="43.5" customHeight="1">
      <c r="A89" s="19"/>
      <c r="B89" s="98"/>
      <c r="C89" s="190">
        <v>40</v>
      </c>
      <c r="D89" s="100">
        <v>84</v>
      </c>
      <c r="E89" s="120" t="s">
        <v>116</v>
      </c>
      <c r="F89" s="101" t="s">
        <v>117</v>
      </c>
      <c r="G89" s="102" t="s">
        <v>70</v>
      </c>
      <c r="H89" s="103" t="s">
        <v>48</v>
      </c>
      <c r="I89" s="97">
        <v>13248.041379</v>
      </c>
      <c r="J89" s="97">
        <v>12756.009834</v>
      </c>
      <c r="K89" s="104" t="s">
        <v>318</v>
      </c>
      <c r="L89" s="104">
        <v>55</v>
      </c>
      <c r="M89" s="97">
        <v>5313</v>
      </c>
      <c r="N89" s="105">
        <v>50000</v>
      </c>
      <c r="O89" s="106">
        <v>2400905</v>
      </c>
      <c r="P89" s="247">
        <v>-2.19</v>
      </c>
      <c r="Q89" s="247">
        <v>-3.28</v>
      </c>
      <c r="R89" s="247">
        <v>-15.86</v>
      </c>
      <c r="S89" s="247">
        <v>137.65</v>
      </c>
      <c r="T89" s="22">
        <v>27</v>
      </c>
      <c r="U89" s="22">
        <v>24</v>
      </c>
      <c r="V89" s="22">
        <v>2</v>
      </c>
      <c r="W89" s="22">
        <v>76</v>
      </c>
      <c r="X89" s="22">
        <v>29</v>
      </c>
      <c r="Y89" s="64">
        <f t="shared" si="4"/>
        <v>2.5088568182378885E-2</v>
      </c>
      <c r="Z89" s="107"/>
      <c r="AA89" s="39">
        <f t="shared" si="5"/>
        <v>2.8442878423810295E-3</v>
      </c>
      <c r="AB89" s="191"/>
    </row>
    <row r="90" spans="1:28" ht="43.5" customHeight="1">
      <c r="A90" s="19"/>
      <c r="B90" s="98"/>
      <c r="C90" s="99">
        <v>61</v>
      </c>
      <c r="D90" s="63">
        <v>85</v>
      </c>
      <c r="E90" s="119" t="s">
        <v>118</v>
      </c>
      <c r="F90" s="33" t="s">
        <v>119</v>
      </c>
      <c r="G90" s="34" t="s">
        <v>70</v>
      </c>
      <c r="H90" s="35" t="s">
        <v>48</v>
      </c>
      <c r="I90" s="36">
        <v>194036.49619000001</v>
      </c>
      <c r="J90" s="36">
        <v>197481.93899699999</v>
      </c>
      <c r="K90" s="37" t="s">
        <v>319</v>
      </c>
      <c r="L90" s="221">
        <v>54</v>
      </c>
      <c r="M90" s="36">
        <v>37037</v>
      </c>
      <c r="N90" s="38">
        <v>150000</v>
      </c>
      <c r="O90" s="21">
        <v>5332017</v>
      </c>
      <c r="P90" s="246">
        <v>0.68</v>
      </c>
      <c r="Q90" s="246">
        <v>0.74</v>
      </c>
      <c r="R90" s="246">
        <v>-19.47</v>
      </c>
      <c r="S90" s="246">
        <v>433.24</v>
      </c>
      <c r="T90" s="36">
        <v>459</v>
      </c>
      <c r="U90" s="36">
        <v>79</v>
      </c>
      <c r="V90" s="36">
        <v>5</v>
      </c>
      <c r="W90" s="36">
        <v>21</v>
      </c>
      <c r="X90" s="36">
        <v>464</v>
      </c>
      <c r="Y90" s="64">
        <f t="shared" ref="Y90:Y116" si="6">U90*J90/$J$149</f>
        <v>1.2785103953203252</v>
      </c>
      <c r="Z90" s="107"/>
      <c r="AA90" s="39">
        <f t="shared" ref="AA90:AA116" si="7">U90*J90/$J$150</f>
        <v>0.14494456388792443</v>
      </c>
      <c r="AB90" s="123"/>
    </row>
    <row r="91" spans="1:28" ht="43.5" customHeight="1">
      <c r="A91" s="19"/>
      <c r="B91" s="98"/>
      <c r="C91" s="190">
        <v>38</v>
      </c>
      <c r="D91" s="100">
        <v>86</v>
      </c>
      <c r="E91" s="120" t="s">
        <v>120</v>
      </c>
      <c r="F91" s="101" t="s">
        <v>41</v>
      </c>
      <c r="G91" s="102" t="s">
        <v>70</v>
      </c>
      <c r="H91" s="103" t="s">
        <v>48</v>
      </c>
      <c r="I91" s="97">
        <v>225734.759196</v>
      </c>
      <c r="J91" s="97">
        <v>288878.15220100002</v>
      </c>
      <c r="K91" s="104" t="s">
        <v>320</v>
      </c>
      <c r="L91" s="104">
        <v>53</v>
      </c>
      <c r="M91" s="97">
        <v>64282</v>
      </c>
      <c r="N91" s="105">
        <v>100000</v>
      </c>
      <c r="O91" s="106">
        <v>4493920</v>
      </c>
      <c r="P91" s="247">
        <v>-0.56999999999999995</v>
      </c>
      <c r="Q91" s="247">
        <v>1.94</v>
      </c>
      <c r="R91" s="247">
        <v>-9.11</v>
      </c>
      <c r="S91" s="247">
        <v>347.12</v>
      </c>
      <c r="T91" s="22">
        <v>671</v>
      </c>
      <c r="U91" s="22">
        <v>92</v>
      </c>
      <c r="V91" s="22">
        <v>9</v>
      </c>
      <c r="W91" s="22">
        <v>8</v>
      </c>
      <c r="X91" s="22">
        <v>680</v>
      </c>
      <c r="Y91" s="64">
        <f t="shared" si="6"/>
        <v>2.1779721111961048</v>
      </c>
      <c r="Z91" s="107"/>
      <c r="AA91" s="39">
        <f t="shared" si="7"/>
        <v>0.24691642631367727</v>
      </c>
      <c r="AB91" s="191"/>
    </row>
    <row r="92" spans="1:28" ht="43.5" customHeight="1">
      <c r="A92" s="19"/>
      <c r="B92" s="98"/>
      <c r="C92" s="99">
        <v>35</v>
      </c>
      <c r="D92" s="63">
        <v>87</v>
      </c>
      <c r="E92" s="119" t="s">
        <v>383</v>
      </c>
      <c r="F92" s="33" t="s">
        <v>162</v>
      </c>
      <c r="G92" s="34" t="s">
        <v>70</v>
      </c>
      <c r="H92" s="35" t="s">
        <v>48</v>
      </c>
      <c r="I92" s="36">
        <v>6529.9605869999996</v>
      </c>
      <c r="J92" s="36">
        <v>6574.9290929999997</v>
      </c>
      <c r="K92" s="37" t="s">
        <v>321</v>
      </c>
      <c r="L92" s="221">
        <v>52</v>
      </c>
      <c r="M92" s="36">
        <v>2838</v>
      </c>
      <c r="N92" s="38">
        <v>50000</v>
      </c>
      <c r="O92" s="21">
        <v>2316748</v>
      </c>
      <c r="P92" s="246">
        <v>-0.68</v>
      </c>
      <c r="Q92" s="246">
        <v>0.7</v>
      </c>
      <c r="R92" s="246">
        <v>1.48</v>
      </c>
      <c r="S92" s="246">
        <v>130.80000000000001</v>
      </c>
      <c r="T92" s="36">
        <v>31</v>
      </c>
      <c r="U92" s="36">
        <v>45</v>
      </c>
      <c r="V92" s="36">
        <v>2</v>
      </c>
      <c r="W92" s="36">
        <v>55</v>
      </c>
      <c r="X92" s="36">
        <v>33</v>
      </c>
      <c r="Y92" s="64">
        <f t="shared" si="6"/>
        <v>2.4246741191605248E-2</v>
      </c>
      <c r="Z92" s="107"/>
      <c r="AA92" s="39">
        <f t="shared" si="7"/>
        <v>2.7488500215440722E-3</v>
      </c>
      <c r="AB92" s="123"/>
    </row>
    <row r="93" spans="1:28" ht="43.5" customHeight="1">
      <c r="A93" s="272"/>
      <c r="B93" s="273"/>
      <c r="C93" s="278">
        <v>18</v>
      </c>
      <c r="D93" s="100">
        <v>88</v>
      </c>
      <c r="E93" s="120" t="s">
        <v>66</v>
      </c>
      <c r="F93" s="101" t="s">
        <v>19</v>
      </c>
      <c r="G93" s="102" t="s">
        <v>67</v>
      </c>
      <c r="H93" s="103"/>
      <c r="I93" s="97">
        <v>74307.204987000005</v>
      </c>
      <c r="J93" s="97">
        <v>75557.988842999999</v>
      </c>
      <c r="K93" s="104" t="s">
        <v>293</v>
      </c>
      <c r="L93" s="104">
        <v>51</v>
      </c>
      <c r="M93" s="97">
        <v>35325</v>
      </c>
      <c r="N93" s="105">
        <v>500000</v>
      </c>
      <c r="O93" s="106">
        <v>2138938</v>
      </c>
      <c r="P93" s="247">
        <v>0.06</v>
      </c>
      <c r="Q93" s="247">
        <v>1.84</v>
      </c>
      <c r="R93" s="247">
        <v>-14.33</v>
      </c>
      <c r="S93" s="247">
        <v>113.49</v>
      </c>
      <c r="T93" s="22">
        <v>34</v>
      </c>
      <c r="U93" s="22">
        <v>10</v>
      </c>
      <c r="V93" s="22">
        <v>4</v>
      </c>
      <c r="W93" s="22">
        <v>90</v>
      </c>
      <c r="X93" s="22">
        <v>38</v>
      </c>
      <c r="Y93" s="64">
        <f t="shared" si="6"/>
        <v>6.1919890424197196E-2</v>
      </c>
      <c r="Z93" s="64"/>
      <c r="AA93" s="39">
        <f t="shared" si="7"/>
        <v>7.0198502463288126E-3</v>
      </c>
      <c r="AB93" s="123"/>
    </row>
    <row r="94" spans="1:28" ht="43.5" customHeight="1">
      <c r="A94" s="19"/>
      <c r="B94" s="98"/>
      <c r="C94" s="190">
        <v>47</v>
      </c>
      <c r="D94" s="63">
        <v>89</v>
      </c>
      <c r="E94" s="119" t="s">
        <v>121</v>
      </c>
      <c r="F94" s="33" t="s">
        <v>122</v>
      </c>
      <c r="G94" s="34" t="s">
        <v>70</v>
      </c>
      <c r="H94" s="35" t="s">
        <v>48</v>
      </c>
      <c r="I94" s="36">
        <v>12295.832286999999</v>
      </c>
      <c r="J94" s="36">
        <v>12466.228231999999</v>
      </c>
      <c r="K94" s="37" t="s">
        <v>251</v>
      </c>
      <c r="L94" s="221">
        <v>51</v>
      </c>
      <c r="M94" s="36">
        <v>6956</v>
      </c>
      <c r="N94" s="38">
        <v>50000</v>
      </c>
      <c r="O94" s="21">
        <v>1792155</v>
      </c>
      <c r="P94" s="246">
        <v>0.46</v>
      </c>
      <c r="Q94" s="246">
        <v>0.05</v>
      </c>
      <c r="R94" s="246">
        <v>-6.4</v>
      </c>
      <c r="S94" s="246">
        <v>78.44</v>
      </c>
      <c r="T94" s="36">
        <v>33</v>
      </c>
      <c r="U94" s="36">
        <v>86</v>
      </c>
      <c r="V94" s="36">
        <v>1</v>
      </c>
      <c r="W94" s="36">
        <v>14</v>
      </c>
      <c r="X94" s="36">
        <v>34</v>
      </c>
      <c r="Y94" s="64">
        <f t="shared" si="6"/>
        <v>8.7858404946413296E-2</v>
      </c>
      <c r="Z94" s="64"/>
      <c r="AA94" s="39">
        <f t="shared" si="7"/>
        <v>9.9604963991363881E-3</v>
      </c>
      <c r="AB94" s="123"/>
    </row>
    <row r="95" spans="1:28" ht="43.5" customHeight="1">
      <c r="A95" s="19"/>
      <c r="B95" s="98"/>
      <c r="C95" s="99">
        <v>4</v>
      </c>
      <c r="D95" s="100">
        <v>90</v>
      </c>
      <c r="E95" s="120" t="s">
        <v>32</v>
      </c>
      <c r="F95" s="101" t="s">
        <v>33</v>
      </c>
      <c r="G95" s="102" t="s">
        <v>70</v>
      </c>
      <c r="H95" s="103" t="s">
        <v>48</v>
      </c>
      <c r="I95" s="97">
        <v>29798.094647000002</v>
      </c>
      <c r="J95" s="97">
        <v>30234.943008999999</v>
      </c>
      <c r="K95" s="104" t="s">
        <v>322</v>
      </c>
      <c r="L95" s="104">
        <v>51</v>
      </c>
      <c r="M95" s="97">
        <v>32519</v>
      </c>
      <c r="N95" s="105">
        <v>50000</v>
      </c>
      <c r="O95" s="106">
        <v>929763</v>
      </c>
      <c r="P95" s="247">
        <v>-2.12</v>
      </c>
      <c r="Q95" s="247">
        <v>-0.66</v>
      </c>
      <c r="R95" s="247">
        <v>-9.1</v>
      </c>
      <c r="S95" s="247">
        <v>49.21</v>
      </c>
      <c r="T95" s="22">
        <v>28</v>
      </c>
      <c r="U95" s="22">
        <v>12</v>
      </c>
      <c r="V95" s="22">
        <v>5</v>
      </c>
      <c r="W95" s="22">
        <v>88</v>
      </c>
      <c r="X95" s="22">
        <v>33</v>
      </c>
      <c r="Y95" s="64">
        <f t="shared" si="6"/>
        <v>2.973309988950406E-2</v>
      </c>
      <c r="Z95" s="64"/>
      <c r="AA95" s="39">
        <f t="shared" si="7"/>
        <v>3.3708378221207159E-3</v>
      </c>
      <c r="AB95" s="123"/>
    </row>
    <row r="96" spans="1:28" ht="43.5" customHeight="1">
      <c r="A96" s="272"/>
      <c r="B96" s="273"/>
      <c r="C96" s="278">
        <v>9</v>
      </c>
      <c r="D96" s="63">
        <v>91</v>
      </c>
      <c r="E96" s="119" t="s">
        <v>59</v>
      </c>
      <c r="F96" s="33" t="s">
        <v>60</v>
      </c>
      <c r="G96" s="34" t="s">
        <v>52</v>
      </c>
      <c r="H96" s="35" t="s">
        <v>46</v>
      </c>
      <c r="I96" s="36">
        <v>183532.19884999999</v>
      </c>
      <c r="J96" s="36">
        <v>205021.88460200001</v>
      </c>
      <c r="K96" s="37" t="s">
        <v>287</v>
      </c>
      <c r="L96" s="221">
        <v>50</v>
      </c>
      <c r="M96" s="36">
        <v>71482</v>
      </c>
      <c r="N96" s="38">
        <v>500000</v>
      </c>
      <c r="O96" s="21">
        <v>2868161</v>
      </c>
      <c r="P96" s="246">
        <v>1.85</v>
      </c>
      <c r="Q96" s="246">
        <v>2.35</v>
      </c>
      <c r="R96" s="246">
        <v>0.72</v>
      </c>
      <c r="S96" s="246">
        <v>186.53</v>
      </c>
      <c r="T96" s="36">
        <v>833</v>
      </c>
      <c r="U96" s="36">
        <v>82.12</v>
      </c>
      <c r="V96" s="36">
        <v>7</v>
      </c>
      <c r="W96" s="36">
        <v>17.88</v>
      </c>
      <c r="X96" s="36">
        <v>840</v>
      </c>
      <c r="Y96" s="64">
        <f t="shared" si="6"/>
        <v>1.3797453895568745</v>
      </c>
      <c r="Z96" s="64"/>
      <c r="AA96" s="39">
        <f t="shared" si="7"/>
        <v>0.15642156254473771</v>
      </c>
      <c r="AB96" s="123"/>
    </row>
    <row r="97" spans="1:28" ht="43.5" customHeight="1">
      <c r="A97" s="19"/>
      <c r="B97" s="98"/>
      <c r="C97" s="190">
        <v>31</v>
      </c>
      <c r="D97" s="100">
        <v>92</v>
      </c>
      <c r="E97" s="120" t="s">
        <v>123</v>
      </c>
      <c r="F97" s="101" t="s">
        <v>83</v>
      </c>
      <c r="G97" s="102" t="s">
        <v>70</v>
      </c>
      <c r="H97" s="103" t="s">
        <v>48</v>
      </c>
      <c r="I97" s="97">
        <v>10684.642859</v>
      </c>
      <c r="J97" s="97">
        <v>9841.9199779999999</v>
      </c>
      <c r="K97" s="104" t="s">
        <v>323</v>
      </c>
      <c r="L97" s="104">
        <v>50</v>
      </c>
      <c r="M97" s="97">
        <v>7874</v>
      </c>
      <c r="N97" s="105">
        <v>50000</v>
      </c>
      <c r="O97" s="106">
        <v>1249926</v>
      </c>
      <c r="P97" s="247">
        <v>0.51</v>
      </c>
      <c r="Q97" s="247">
        <v>-7.37</v>
      </c>
      <c r="R97" s="247">
        <v>-14.46</v>
      </c>
      <c r="S97" s="247">
        <v>24.76</v>
      </c>
      <c r="T97" s="22">
        <v>209</v>
      </c>
      <c r="U97" s="22">
        <v>31</v>
      </c>
      <c r="V97" s="22">
        <v>4</v>
      </c>
      <c r="W97" s="22">
        <v>69</v>
      </c>
      <c r="X97" s="22">
        <v>213</v>
      </c>
      <c r="Y97" s="64">
        <f t="shared" si="6"/>
        <v>2.5002953485038403E-2</v>
      </c>
      <c r="Z97" s="64"/>
      <c r="AA97" s="39">
        <f t="shared" si="7"/>
        <v>2.8345817148330375E-3</v>
      </c>
      <c r="AB97" s="123"/>
    </row>
    <row r="98" spans="1:28" ht="43.5" customHeight="1">
      <c r="A98" s="272"/>
      <c r="B98" s="273"/>
      <c r="C98" s="274">
        <v>8</v>
      </c>
      <c r="D98" s="63">
        <v>93</v>
      </c>
      <c r="E98" s="119" t="s">
        <v>57</v>
      </c>
      <c r="F98" s="33" t="s">
        <v>58</v>
      </c>
      <c r="G98" s="34" t="s">
        <v>52</v>
      </c>
      <c r="H98" s="35" t="s">
        <v>46</v>
      </c>
      <c r="I98" s="36">
        <v>205540.72937700001</v>
      </c>
      <c r="J98" s="36">
        <v>202879.47851399999</v>
      </c>
      <c r="K98" s="37" t="s">
        <v>286</v>
      </c>
      <c r="L98" s="221">
        <v>50</v>
      </c>
      <c r="M98" s="36">
        <v>131118</v>
      </c>
      <c r="N98" s="38">
        <v>1500000</v>
      </c>
      <c r="O98" s="21">
        <v>1547305</v>
      </c>
      <c r="P98" s="246">
        <v>-1.66</v>
      </c>
      <c r="Q98" s="246">
        <v>-1.4</v>
      </c>
      <c r="R98" s="246">
        <v>-13.47</v>
      </c>
      <c r="S98" s="246">
        <v>54.75</v>
      </c>
      <c r="T98" s="36">
        <v>1250</v>
      </c>
      <c r="U98" s="36">
        <v>20</v>
      </c>
      <c r="V98" s="36">
        <v>5</v>
      </c>
      <c r="W98" s="36">
        <v>80</v>
      </c>
      <c r="X98" s="36">
        <v>1255</v>
      </c>
      <c r="Y98" s="64">
        <f t="shared" si="6"/>
        <v>0.33252010201086679</v>
      </c>
      <c r="Z98" s="64"/>
      <c r="AA98" s="39">
        <f t="shared" si="7"/>
        <v>3.7697762447881929E-2</v>
      </c>
      <c r="AB98" s="123"/>
    </row>
    <row r="99" spans="1:28" ht="43.5" customHeight="1">
      <c r="A99" s="19"/>
      <c r="B99" s="98"/>
      <c r="C99" s="99">
        <v>63</v>
      </c>
      <c r="D99" s="100">
        <v>94</v>
      </c>
      <c r="E99" s="120" t="s">
        <v>124</v>
      </c>
      <c r="F99" s="101" t="s">
        <v>125</v>
      </c>
      <c r="G99" s="102" t="s">
        <v>70</v>
      </c>
      <c r="H99" s="103" t="s">
        <v>48</v>
      </c>
      <c r="I99" s="97">
        <v>7038.0881449999997</v>
      </c>
      <c r="J99" s="97">
        <v>6691.965776</v>
      </c>
      <c r="K99" s="104" t="s">
        <v>286</v>
      </c>
      <c r="L99" s="104">
        <v>50</v>
      </c>
      <c r="M99" s="97">
        <v>5715</v>
      </c>
      <c r="N99" s="105">
        <v>50000</v>
      </c>
      <c r="O99" s="106">
        <v>1170948</v>
      </c>
      <c r="P99" s="247">
        <v>-0.01</v>
      </c>
      <c r="Q99" s="247">
        <v>-2.86</v>
      </c>
      <c r="R99" s="247">
        <v>-20.74</v>
      </c>
      <c r="S99" s="247">
        <v>16.86</v>
      </c>
      <c r="T99" s="22">
        <v>29</v>
      </c>
      <c r="U99" s="22">
        <v>13</v>
      </c>
      <c r="V99" s="22">
        <v>3</v>
      </c>
      <c r="W99" s="22">
        <v>87</v>
      </c>
      <c r="X99" s="22">
        <v>32</v>
      </c>
      <c r="Y99" s="64">
        <f t="shared" si="6"/>
        <v>7.1292993910070457E-3</v>
      </c>
      <c r="Z99" s="64"/>
      <c r="AA99" s="39">
        <f t="shared" si="7"/>
        <v>8.0824778182351771E-4</v>
      </c>
      <c r="AB99" s="123"/>
    </row>
    <row r="100" spans="1:28" ht="43.5" customHeight="1">
      <c r="A100" s="19"/>
      <c r="B100" s="98"/>
      <c r="C100" s="190">
        <v>64</v>
      </c>
      <c r="D100" s="63">
        <v>95</v>
      </c>
      <c r="E100" s="119" t="s">
        <v>126</v>
      </c>
      <c r="F100" s="33" t="s">
        <v>127</v>
      </c>
      <c r="G100" s="34" t="s">
        <v>70</v>
      </c>
      <c r="H100" s="35" t="s">
        <v>48</v>
      </c>
      <c r="I100" s="36">
        <v>89518.22408</v>
      </c>
      <c r="J100" s="36">
        <v>86258.315761000005</v>
      </c>
      <c r="K100" s="37" t="s">
        <v>324</v>
      </c>
      <c r="L100" s="221">
        <v>50</v>
      </c>
      <c r="M100" s="36">
        <v>25266</v>
      </c>
      <c r="N100" s="38">
        <v>50000</v>
      </c>
      <c r="O100" s="21">
        <v>3414007</v>
      </c>
      <c r="P100" s="246">
        <v>-0.44</v>
      </c>
      <c r="Q100" s="246">
        <v>0.12</v>
      </c>
      <c r="R100" s="246">
        <v>-11.59</v>
      </c>
      <c r="S100" s="246">
        <v>241.18</v>
      </c>
      <c r="T100" s="36">
        <v>278</v>
      </c>
      <c r="U100" s="36">
        <v>69</v>
      </c>
      <c r="V100" s="36">
        <v>6</v>
      </c>
      <c r="W100" s="36">
        <v>31</v>
      </c>
      <c r="X100" s="36">
        <v>284</v>
      </c>
      <c r="Y100" s="64">
        <f t="shared" si="6"/>
        <v>0.48775289336043559</v>
      </c>
      <c r="Z100" s="64"/>
      <c r="AA100" s="39">
        <f t="shared" si="7"/>
        <v>5.5296484621455734E-2</v>
      </c>
      <c r="AB100" s="123"/>
    </row>
    <row r="101" spans="1:28" ht="43.5" customHeight="1">
      <c r="A101" s="272"/>
      <c r="B101" s="273"/>
      <c r="C101" s="274">
        <v>12</v>
      </c>
      <c r="D101" s="100">
        <v>96</v>
      </c>
      <c r="E101" s="120" t="s">
        <v>61</v>
      </c>
      <c r="F101" s="101" t="s">
        <v>41</v>
      </c>
      <c r="G101" s="102" t="s">
        <v>52</v>
      </c>
      <c r="H101" s="103" t="s">
        <v>46</v>
      </c>
      <c r="I101" s="97">
        <v>116315.766947</v>
      </c>
      <c r="J101" s="97">
        <v>122785.069005</v>
      </c>
      <c r="K101" s="104" t="s">
        <v>288</v>
      </c>
      <c r="L101" s="104">
        <v>48</v>
      </c>
      <c r="M101" s="97">
        <v>66672</v>
      </c>
      <c r="N101" s="105">
        <v>500000</v>
      </c>
      <c r="O101" s="106">
        <v>1841629</v>
      </c>
      <c r="P101" s="247">
        <v>-0.49</v>
      </c>
      <c r="Q101" s="247">
        <v>3.78</v>
      </c>
      <c r="R101" s="247">
        <v>-10.96</v>
      </c>
      <c r="S101" s="247">
        <v>84.17</v>
      </c>
      <c r="T101" s="22">
        <v>127</v>
      </c>
      <c r="U101" s="22">
        <v>8</v>
      </c>
      <c r="V101" s="22">
        <v>4</v>
      </c>
      <c r="W101" s="22">
        <v>92</v>
      </c>
      <c r="X101" s="22">
        <v>131</v>
      </c>
      <c r="Y101" s="64">
        <f t="shared" si="6"/>
        <v>8.0498045381433667E-2</v>
      </c>
      <c r="Z101" s="64"/>
      <c r="AA101" s="39">
        <f t="shared" si="7"/>
        <v>9.1260533542388209E-3</v>
      </c>
      <c r="AB101" s="123"/>
    </row>
    <row r="102" spans="1:28" ht="43.5" customHeight="1">
      <c r="A102" s="272"/>
      <c r="B102" s="273"/>
      <c r="C102" s="278">
        <v>15</v>
      </c>
      <c r="D102" s="63">
        <v>97</v>
      </c>
      <c r="E102" s="119" t="s">
        <v>62</v>
      </c>
      <c r="F102" s="33" t="s">
        <v>63</v>
      </c>
      <c r="G102" s="34" t="s">
        <v>52</v>
      </c>
      <c r="H102" s="35" t="s">
        <v>46</v>
      </c>
      <c r="I102" s="36">
        <v>85346.746687999999</v>
      </c>
      <c r="J102" s="36">
        <v>82238.764272</v>
      </c>
      <c r="K102" s="37" t="s">
        <v>289</v>
      </c>
      <c r="L102" s="221">
        <v>48</v>
      </c>
      <c r="M102" s="36">
        <v>37079</v>
      </c>
      <c r="N102" s="38">
        <v>500000</v>
      </c>
      <c r="O102" s="21">
        <v>2217934</v>
      </c>
      <c r="P102" s="246">
        <v>-0.89</v>
      </c>
      <c r="Q102" s="246">
        <v>-5.9</v>
      </c>
      <c r="R102" s="246">
        <v>-1.47</v>
      </c>
      <c r="S102" s="246">
        <v>120.03</v>
      </c>
      <c r="T102" s="36">
        <v>68</v>
      </c>
      <c r="U102" s="36">
        <v>16</v>
      </c>
      <c r="V102" s="36">
        <v>5</v>
      </c>
      <c r="W102" s="36">
        <v>84</v>
      </c>
      <c r="X102" s="36">
        <v>73</v>
      </c>
      <c r="Y102" s="64">
        <f t="shared" si="6"/>
        <v>0.10783167419502615</v>
      </c>
      <c r="Z102" s="64"/>
      <c r="AA102" s="39">
        <f t="shared" si="7"/>
        <v>1.2224863440071515E-2</v>
      </c>
      <c r="AB102" s="123"/>
    </row>
    <row r="103" spans="1:28" ht="43.5" customHeight="1">
      <c r="A103" s="19"/>
      <c r="B103" s="98"/>
      <c r="C103" s="99">
        <v>103</v>
      </c>
      <c r="D103" s="100">
        <v>98</v>
      </c>
      <c r="E103" s="120" t="s">
        <v>128</v>
      </c>
      <c r="F103" s="101" t="s">
        <v>129</v>
      </c>
      <c r="G103" s="102" t="s">
        <v>70</v>
      </c>
      <c r="H103" s="103" t="s">
        <v>48</v>
      </c>
      <c r="I103" s="97">
        <v>46215.849489</v>
      </c>
      <c r="J103" s="97">
        <v>44608.981957999997</v>
      </c>
      <c r="K103" s="104" t="s">
        <v>325</v>
      </c>
      <c r="L103" s="104">
        <v>49</v>
      </c>
      <c r="M103" s="97">
        <v>18434</v>
      </c>
      <c r="N103" s="105">
        <v>50000</v>
      </c>
      <c r="O103" s="106">
        <v>2419929</v>
      </c>
      <c r="P103" s="247">
        <v>-0.81</v>
      </c>
      <c r="Q103" s="247">
        <v>-3.88</v>
      </c>
      <c r="R103" s="247">
        <v>-6.52</v>
      </c>
      <c r="S103" s="247">
        <v>142</v>
      </c>
      <c r="T103" s="22">
        <v>64</v>
      </c>
      <c r="U103" s="22">
        <v>13</v>
      </c>
      <c r="V103" s="22">
        <v>8</v>
      </c>
      <c r="W103" s="22">
        <v>87</v>
      </c>
      <c r="X103" s="22">
        <v>72</v>
      </c>
      <c r="Y103" s="64">
        <f t="shared" si="6"/>
        <v>4.7524269930846949E-2</v>
      </c>
      <c r="Z103" s="64"/>
      <c r="AA103" s="39">
        <f t="shared" si="7"/>
        <v>5.3878205483755635E-3</v>
      </c>
      <c r="AB103" s="123"/>
    </row>
    <row r="104" spans="1:28" ht="43.5" customHeight="1">
      <c r="A104" s="19"/>
      <c r="B104" s="98"/>
      <c r="C104" s="190">
        <v>109</v>
      </c>
      <c r="D104" s="63">
        <v>99</v>
      </c>
      <c r="E104" s="119" t="s">
        <v>130</v>
      </c>
      <c r="F104" s="33" t="s">
        <v>130</v>
      </c>
      <c r="G104" s="34" t="s">
        <v>70</v>
      </c>
      <c r="H104" s="35" t="s">
        <v>48</v>
      </c>
      <c r="I104" s="36">
        <v>17052.389706000002</v>
      </c>
      <c r="J104" s="36">
        <v>18299.252209999999</v>
      </c>
      <c r="K104" s="37" t="s">
        <v>326</v>
      </c>
      <c r="L104" s="221">
        <v>46</v>
      </c>
      <c r="M104" s="36">
        <v>12182</v>
      </c>
      <c r="N104" s="38">
        <v>50000</v>
      </c>
      <c r="O104" s="21">
        <v>1502155</v>
      </c>
      <c r="P104" s="246">
        <v>-0.88</v>
      </c>
      <c r="Q104" s="246" t="s">
        <v>487</v>
      </c>
      <c r="R104" s="246">
        <v>-8.2200000000000006</v>
      </c>
      <c r="S104" s="246">
        <v>49.21</v>
      </c>
      <c r="T104" s="36">
        <v>48</v>
      </c>
      <c r="U104" s="36">
        <v>55.589999999999996</v>
      </c>
      <c r="V104" s="36">
        <v>3</v>
      </c>
      <c r="W104" s="36">
        <v>44.41</v>
      </c>
      <c r="X104" s="36">
        <v>51</v>
      </c>
      <c r="Y104" s="64">
        <f t="shared" si="6"/>
        <v>8.3364242147597259E-2</v>
      </c>
      <c r="Z104" s="64"/>
      <c r="AA104" s="39">
        <f t="shared" si="7"/>
        <v>9.4509937237572655E-3</v>
      </c>
      <c r="AB104" s="123"/>
    </row>
    <row r="105" spans="1:28" ht="43.5" customHeight="1">
      <c r="A105" s="19"/>
      <c r="B105" s="98"/>
      <c r="C105" s="99">
        <v>116</v>
      </c>
      <c r="D105" s="100">
        <v>100</v>
      </c>
      <c r="E105" s="120" t="s">
        <v>131</v>
      </c>
      <c r="F105" s="101" t="s">
        <v>107</v>
      </c>
      <c r="G105" s="102" t="s">
        <v>70</v>
      </c>
      <c r="H105" s="103" t="s">
        <v>48</v>
      </c>
      <c r="I105" s="97">
        <v>41045.705327999996</v>
      </c>
      <c r="J105" s="97">
        <v>39502.381534</v>
      </c>
      <c r="K105" s="104" t="s">
        <v>327</v>
      </c>
      <c r="L105" s="104">
        <v>44</v>
      </c>
      <c r="M105" s="97">
        <v>18802</v>
      </c>
      <c r="N105" s="105">
        <v>200000</v>
      </c>
      <c r="O105" s="106">
        <v>2100967</v>
      </c>
      <c r="P105" s="247">
        <v>-1.03</v>
      </c>
      <c r="Q105" s="247" t="s">
        <v>488</v>
      </c>
      <c r="R105" s="247">
        <v>-16.47</v>
      </c>
      <c r="S105" s="247">
        <v>108.55</v>
      </c>
      <c r="T105" s="22">
        <v>158</v>
      </c>
      <c r="U105" s="22">
        <v>50.81</v>
      </c>
      <c r="V105" s="22">
        <v>5</v>
      </c>
      <c r="W105" s="22">
        <v>49.19</v>
      </c>
      <c r="X105" s="22">
        <v>163</v>
      </c>
      <c r="Y105" s="64">
        <f t="shared" si="6"/>
        <v>0.16448347163192695</v>
      </c>
      <c r="Z105" s="64"/>
      <c r="AA105" s="39">
        <f t="shared" si="7"/>
        <v>1.8647470642182921E-2</v>
      </c>
      <c r="AB105" s="123"/>
    </row>
    <row r="106" spans="1:28" ht="43.5" customHeight="1">
      <c r="A106" s="19"/>
      <c r="B106" s="98"/>
      <c r="C106" s="190">
        <v>117</v>
      </c>
      <c r="D106" s="63">
        <v>101</v>
      </c>
      <c r="E106" s="119" t="s">
        <v>134</v>
      </c>
      <c r="F106" s="33" t="s">
        <v>135</v>
      </c>
      <c r="G106" s="34" t="s">
        <v>70</v>
      </c>
      <c r="H106" s="35" t="s">
        <v>48</v>
      </c>
      <c r="I106" s="36">
        <v>18832.446</v>
      </c>
      <c r="J106" s="36">
        <v>19031.531903999999</v>
      </c>
      <c r="K106" s="37" t="s">
        <v>328</v>
      </c>
      <c r="L106" s="221">
        <v>37</v>
      </c>
      <c r="M106" s="36">
        <v>8316</v>
      </c>
      <c r="N106" s="38">
        <v>50000</v>
      </c>
      <c r="O106" s="21">
        <v>2288544</v>
      </c>
      <c r="P106" s="246">
        <v>0.02</v>
      </c>
      <c r="Q106" s="246">
        <v>4.8</v>
      </c>
      <c r="R106" s="246">
        <v>-24.47</v>
      </c>
      <c r="S106" s="246">
        <v>127.06</v>
      </c>
      <c r="T106" s="36">
        <v>60</v>
      </c>
      <c r="U106" s="36">
        <v>77.490000000000009</v>
      </c>
      <c r="V106" s="36">
        <v>2</v>
      </c>
      <c r="W106" s="36">
        <v>22.509999999999998</v>
      </c>
      <c r="X106" s="36">
        <v>62</v>
      </c>
      <c r="Y106" s="64">
        <f t="shared" si="6"/>
        <v>0.12085627314514162</v>
      </c>
      <c r="Z106" s="64"/>
      <c r="AA106" s="39">
        <f t="shared" si="7"/>
        <v>1.3701460596848337E-2</v>
      </c>
      <c r="AB106" s="123"/>
    </row>
    <row r="107" spans="1:28" ht="43.5" customHeight="1">
      <c r="A107" s="19"/>
      <c r="B107" s="98"/>
      <c r="C107" s="99">
        <v>119</v>
      </c>
      <c r="D107" s="100">
        <v>102</v>
      </c>
      <c r="E107" s="120" t="s">
        <v>136</v>
      </c>
      <c r="F107" s="101" t="s">
        <v>183</v>
      </c>
      <c r="G107" s="102" t="s">
        <v>70</v>
      </c>
      <c r="H107" s="103" t="s">
        <v>48</v>
      </c>
      <c r="I107" s="97">
        <v>45678.864461999998</v>
      </c>
      <c r="J107" s="97">
        <v>47673.443403999998</v>
      </c>
      <c r="K107" s="104" t="s">
        <v>329</v>
      </c>
      <c r="L107" s="104">
        <v>35</v>
      </c>
      <c r="M107" s="97">
        <v>16001</v>
      </c>
      <c r="N107" s="105">
        <v>50000</v>
      </c>
      <c r="O107" s="106">
        <v>2979404</v>
      </c>
      <c r="P107" s="247">
        <v>-1.69</v>
      </c>
      <c r="Q107" s="247">
        <v>2.2599999999999998</v>
      </c>
      <c r="R107" s="247">
        <v>-19.03</v>
      </c>
      <c r="S107" s="247">
        <v>197.94</v>
      </c>
      <c r="T107" s="22">
        <v>193</v>
      </c>
      <c r="U107" s="22">
        <v>95.53</v>
      </c>
      <c r="V107" s="22">
        <v>1</v>
      </c>
      <c r="W107" s="22">
        <v>4.47</v>
      </c>
      <c r="X107" s="22">
        <v>194</v>
      </c>
      <c r="Y107" s="64">
        <f t="shared" si="6"/>
        <v>0.37322101442767874</v>
      </c>
      <c r="Z107" s="64"/>
      <c r="AA107" s="39">
        <f t="shared" si="7"/>
        <v>4.2312019806827653E-2</v>
      </c>
      <c r="AB107" s="123"/>
    </row>
    <row r="108" spans="1:28" ht="43.5" customHeight="1">
      <c r="A108" s="19"/>
      <c r="B108" s="98"/>
      <c r="C108" s="190">
        <v>122</v>
      </c>
      <c r="D108" s="63">
        <v>103</v>
      </c>
      <c r="E108" s="119" t="s">
        <v>142</v>
      </c>
      <c r="F108" s="33" t="s">
        <v>143</v>
      </c>
      <c r="G108" s="34" t="s">
        <v>70</v>
      </c>
      <c r="H108" s="35" t="s">
        <v>48</v>
      </c>
      <c r="I108" s="36">
        <v>47002.975771999998</v>
      </c>
      <c r="J108" s="36">
        <v>44823.595908000003</v>
      </c>
      <c r="K108" s="37" t="s">
        <v>330</v>
      </c>
      <c r="L108" s="221">
        <v>34</v>
      </c>
      <c r="M108" s="36">
        <v>17448</v>
      </c>
      <c r="N108" s="38">
        <v>100000</v>
      </c>
      <c r="O108" s="21">
        <v>2568982</v>
      </c>
      <c r="P108" s="246">
        <v>1.43</v>
      </c>
      <c r="Q108" s="246">
        <v>-2.08</v>
      </c>
      <c r="R108" s="246">
        <v>-16.64</v>
      </c>
      <c r="S108" s="246">
        <v>156.91999999999999</v>
      </c>
      <c r="T108" s="36">
        <v>170</v>
      </c>
      <c r="U108" s="36">
        <v>94</v>
      </c>
      <c r="V108" s="36">
        <v>3</v>
      </c>
      <c r="W108" s="36">
        <v>6</v>
      </c>
      <c r="X108" s="36">
        <v>173</v>
      </c>
      <c r="Y108" s="64">
        <f t="shared" si="6"/>
        <v>0.34529026753748038</v>
      </c>
      <c r="Z108" s="64"/>
      <c r="AA108" s="39">
        <f t="shared" si="7"/>
        <v>3.9145514519203853E-2</v>
      </c>
      <c r="AB108" s="123"/>
    </row>
    <row r="109" spans="1:28" ht="43.5" customHeight="1">
      <c r="A109" s="19"/>
      <c r="B109" s="98"/>
      <c r="C109" s="99">
        <v>124</v>
      </c>
      <c r="D109" s="100">
        <v>104</v>
      </c>
      <c r="E109" s="120" t="s">
        <v>133</v>
      </c>
      <c r="F109" s="101" t="s">
        <v>177</v>
      </c>
      <c r="G109" s="102" t="s">
        <v>70</v>
      </c>
      <c r="H109" s="103" t="s">
        <v>48</v>
      </c>
      <c r="I109" s="97">
        <v>86228.758539000002</v>
      </c>
      <c r="J109" s="97">
        <v>87927.264169999995</v>
      </c>
      <c r="K109" s="104" t="s">
        <v>331</v>
      </c>
      <c r="L109" s="104">
        <v>32</v>
      </c>
      <c r="M109" s="97">
        <v>34714</v>
      </c>
      <c r="N109" s="105">
        <v>50000</v>
      </c>
      <c r="O109" s="106">
        <v>2532905</v>
      </c>
      <c r="P109" s="247">
        <v>1.1499999999999999</v>
      </c>
      <c r="Q109" s="247" t="s">
        <v>489</v>
      </c>
      <c r="R109" s="247">
        <v>-5.62</v>
      </c>
      <c r="S109" s="247">
        <v>153.31</v>
      </c>
      <c r="T109" s="22">
        <v>152</v>
      </c>
      <c r="U109" s="22">
        <v>25.4</v>
      </c>
      <c r="V109" s="22">
        <v>3</v>
      </c>
      <c r="W109" s="22">
        <v>74.599999999999994</v>
      </c>
      <c r="X109" s="22">
        <v>155</v>
      </c>
      <c r="Y109" s="64">
        <f t="shared" si="6"/>
        <v>0.18302358865066584</v>
      </c>
      <c r="Z109" s="64"/>
      <c r="AA109" s="39">
        <f t="shared" si="7"/>
        <v>2.0749361393754717E-2</v>
      </c>
      <c r="AB109" s="123"/>
    </row>
    <row r="110" spans="1:28" ht="43.5" customHeight="1">
      <c r="A110" s="19"/>
      <c r="B110" s="98"/>
      <c r="C110" s="190">
        <v>125</v>
      </c>
      <c r="D110" s="63">
        <v>105</v>
      </c>
      <c r="E110" s="119" t="s">
        <v>144</v>
      </c>
      <c r="F110" s="33" t="s">
        <v>230</v>
      </c>
      <c r="G110" s="34" t="s">
        <v>70</v>
      </c>
      <c r="H110" s="35" t="s">
        <v>48</v>
      </c>
      <c r="I110" s="36">
        <v>9146.1802339999995</v>
      </c>
      <c r="J110" s="36">
        <v>8450.5068699999993</v>
      </c>
      <c r="K110" s="37" t="s">
        <v>332</v>
      </c>
      <c r="L110" s="221">
        <v>32</v>
      </c>
      <c r="M110" s="36">
        <v>5114</v>
      </c>
      <c r="N110" s="38">
        <v>50000</v>
      </c>
      <c r="O110" s="21">
        <v>1652426</v>
      </c>
      <c r="P110" s="246">
        <v>-2.97</v>
      </c>
      <c r="Q110" s="246">
        <v>-7.59</v>
      </c>
      <c r="R110" s="246">
        <v>-5.47</v>
      </c>
      <c r="S110" s="246">
        <v>65.260000000000005</v>
      </c>
      <c r="T110" s="36">
        <v>26</v>
      </c>
      <c r="U110" s="36">
        <v>44</v>
      </c>
      <c r="V110" s="36">
        <v>1</v>
      </c>
      <c r="W110" s="36">
        <v>56</v>
      </c>
      <c r="X110" s="36">
        <v>27</v>
      </c>
      <c r="Y110" s="64">
        <f t="shared" si="6"/>
        <v>3.0470896019069049E-2</v>
      </c>
      <c r="Z110" s="64"/>
      <c r="AA110" s="39">
        <f t="shared" si="7"/>
        <v>3.4544816772113136E-3</v>
      </c>
      <c r="AB110" s="123"/>
    </row>
    <row r="111" spans="1:28" ht="43.5" customHeight="1">
      <c r="A111" s="272"/>
      <c r="B111" s="273"/>
      <c r="C111" s="274">
        <v>127</v>
      </c>
      <c r="D111" s="100">
        <v>106</v>
      </c>
      <c r="E111" s="120" t="s">
        <v>146</v>
      </c>
      <c r="F111" s="101" t="s">
        <v>396</v>
      </c>
      <c r="G111" s="102" t="s">
        <v>52</v>
      </c>
      <c r="H111" s="103" t="s">
        <v>48</v>
      </c>
      <c r="I111" s="97">
        <v>5422414.7111640004</v>
      </c>
      <c r="J111" s="97">
        <v>5932189.3320479998</v>
      </c>
      <c r="K111" s="104" t="s">
        <v>281</v>
      </c>
      <c r="L111" s="104">
        <v>28</v>
      </c>
      <c r="M111" s="97">
        <v>6827052</v>
      </c>
      <c r="N111" s="105">
        <v>10000000</v>
      </c>
      <c r="O111" s="106">
        <v>868924</v>
      </c>
      <c r="P111" s="247">
        <v>0.37</v>
      </c>
      <c r="Q111" s="247">
        <v>0.19</v>
      </c>
      <c r="R111" s="247">
        <v>-17.14</v>
      </c>
      <c r="S111" s="247">
        <v>-13.11</v>
      </c>
      <c r="T111" s="22">
        <v>0</v>
      </c>
      <c r="U111" s="22">
        <v>0</v>
      </c>
      <c r="V111" s="22">
        <v>26</v>
      </c>
      <c r="W111" s="22">
        <v>100</v>
      </c>
      <c r="X111" s="22">
        <v>26</v>
      </c>
      <c r="Y111" s="64">
        <f t="shared" si="6"/>
        <v>0</v>
      </c>
      <c r="Z111" s="64"/>
      <c r="AA111" s="39">
        <f t="shared" si="7"/>
        <v>0</v>
      </c>
      <c r="AB111" s="123"/>
    </row>
    <row r="112" spans="1:28" ht="43.5" customHeight="1">
      <c r="A112" s="19"/>
      <c r="B112" s="98"/>
      <c r="C112" s="99">
        <v>126</v>
      </c>
      <c r="D112" s="63">
        <v>107</v>
      </c>
      <c r="E112" s="119" t="s">
        <v>147</v>
      </c>
      <c r="F112" s="33" t="s">
        <v>231</v>
      </c>
      <c r="G112" s="34" t="s">
        <v>70</v>
      </c>
      <c r="H112" s="35" t="s">
        <v>48</v>
      </c>
      <c r="I112" s="36">
        <v>109897.143385</v>
      </c>
      <c r="J112" s="36">
        <v>119432.749606</v>
      </c>
      <c r="K112" s="37" t="s">
        <v>333</v>
      </c>
      <c r="L112" s="221">
        <v>28</v>
      </c>
      <c r="M112" s="36">
        <v>77549</v>
      </c>
      <c r="N112" s="38">
        <v>200000</v>
      </c>
      <c r="O112" s="21">
        <v>1540094</v>
      </c>
      <c r="P112" s="246">
        <v>2.0718674068074514</v>
      </c>
      <c r="Q112" s="246">
        <v>3.2160050171808203</v>
      </c>
      <c r="R112" s="246">
        <v>2.1297774496685582</v>
      </c>
      <c r="S112" s="246">
        <v>84.038700000000006</v>
      </c>
      <c r="T112" s="36">
        <v>1127</v>
      </c>
      <c r="U112" s="36">
        <v>85.399999999999991</v>
      </c>
      <c r="V112" s="36">
        <v>4</v>
      </c>
      <c r="W112" s="36">
        <v>14.6</v>
      </c>
      <c r="X112" s="36">
        <v>1131</v>
      </c>
      <c r="Y112" s="64">
        <f t="shared" si="6"/>
        <v>0.83585528163832801</v>
      </c>
      <c r="Z112" s="64"/>
      <c r="AA112" s="39">
        <f t="shared" si="7"/>
        <v>9.4760808917890293E-2</v>
      </c>
      <c r="AB112" s="123"/>
    </row>
    <row r="113" spans="1:28" ht="43.5" customHeight="1">
      <c r="A113" s="19"/>
      <c r="B113" s="98"/>
      <c r="C113" s="190">
        <v>131</v>
      </c>
      <c r="D113" s="100">
        <v>108</v>
      </c>
      <c r="E113" s="120" t="s">
        <v>152</v>
      </c>
      <c r="F113" s="101" t="s">
        <v>232</v>
      </c>
      <c r="G113" s="102" t="s">
        <v>70</v>
      </c>
      <c r="H113" s="103" t="s">
        <v>48</v>
      </c>
      <c r="I113" s="97">
        <v>32197.489753000002</v>
      </c>
      <c r="J113" s="97">
        <v>29965.210544000001</v>
      </c>
      <c r="K113" s="104" t="s">
        <v>334</v>
      </c>
      <c r="L113" s="104">
        <v>28</v>
      </c>
      <c r="M113" s="97">
        <v>24529</v>
      </c>
      <c r="N113" s="105">
        <v>50000</v>
      </c>
      <c r="O113" s="106">
        <v>1221624</v>
      </c>
      <c r="P113" s="247">
        <v>1.3150125065518408</v>
      </c>
      <c r="Q113" s="247">
        <v>3.3149615155946202</v>
      </c>
      <c r="R113" s="247">
        <v>-2.0514192267409443</v>
      </c>
      <c r="S113" s="247">
        <v>67.757199999999997</v>
      </c>
      <c r="T113" s="22">
        <v>99</v>
      </c>
      <c r="U113" s="22">
        <v>88</v>
      </c>
      <c r="V113" s="22">
        <v>2</v>
      </c>
      <c r="W113" s="22">
        <v>12</v>
      </c>
      <c r="X113" s="22">
        <v>101</v>
      </c>
      <c r="Y113" s="64">
        <f t="shared" si="6"/>
        <v>0.21609752615365557</v>
      </c>
      <c r="Z113" s="64"/>
      <c r="AA113" s="39">
        <f t="shared" si="7"/>
        <v>2.4498949558993083E-2</v>
      </c>
      <c r="AB113" s="123"/>
    </row>
    <row r="114" spans="1:28" ht="43.5" customHeight="1">
      <c r="A114" s="19"/>
      <c r="B114" s="98"/>
      <c r="C114" s="99">
        <v>133</v>
      </c>
      <c r="D114" s="63">
        <v>109</v>
      </c>
      <c r="E114" s="119" t="s">
        <v>153</v>
      </c>
      <c r="F114" s="33" t="s">
        <v>165</v>
      </c>
      <c r="G114" s="34" t="s">
        <v>70</v>
      </c>
      <c r="H114" s="35" t="s">
        <v>48</v>
      </c>
      <c r="I114" s="36">
        <v>12059.173742000001</v>
      </c>
      <c r="J114" s="36">
        <v>10456.235151999999</v>
      </c>
      <c r="K114" s="37" t="s">
        <v>335</v>
      </c>
      <c r="L114" s="221">
        <v>25</v>
      </c>
      <c r="M114" s="36">
        <v>9458</v>
      </c>
      <c r="N114" s="38">
        <v>50000</v>
      </c>
      <c r="O114" s="21">
        <v>1105544</v>
      </c>
      <c r="P114" s="246">
        <v>0.2</v>
      </c>
      <c r="Q114" s="246" t="s">
        <v>490</v>
      </c>
      <c r="R114" s="246">
        <v>-17.32</v>
      </c>
      <c r="S114" s="246">
        <v>9.4700000000000006</v>
      </c>
      <c r="T114" s="36">
        <v>17</v>
      </c>
      <c r="U114" s="36">
        <v>17.510000000000002</v>
      </c>
      <c r="V114" s="36">
        <v>2</v>
      </c>
      <c r="W114" s="36">
        <v>82.49</v>
      </c>
      <c r="X114" s="36">
        <v>19</v>
      </c>
      <c r="Y114" s="64">
        <f t="shared" si="6"/>
        <v>1.5004145852771445E-2</v>
      </c>
      <c r="Z114" s="64"/>
      <c r="AA114" s="39">
        <f t="shared" si="7"/>
        <v>1.7010181419728609E-3</v>
      </c>
      <c r="AB114" s="123"/>
    </row>
    <row r="115" spans="1:28" ht="43.5" customHeight="1">
      <c r="A115" s="19"/>
      <c r="B115" s="98"/>
      <c r="C115" s="190">
        <v>134</v>
      </c>
      <c r="D115" s="100">
        <v>110</v>
      </c>
      <c r="E115" s="120" t="s">
        <v>157</v>
      </c>
      <c r="F115" s="101" t="s">
        <v>163</v>
      </c>
      <c r="G115" s="102" t="s">
        <v>70</v>
      </c>
      <c r="H115" s="103" t="s">
        <v>48</v>
      </c>
      <c r="I115" s="97">
        <v>12173.169556999999</v>
      </c>
      <c r="J115" s="97">
        <v>6812.9712909999998</v>
      </c>
      <c r="K115" s="104" t="s">
        <v>336</v>
      </c>
      <c r="L115" s="104">
        <v>24</v>
      </c>
      <c r="M115" s="97">
        <v>6458</v>
      </c>
      <c r="N115" s="105">
        <v>50000</v>
      </c>
      <c r="O115" s="106">
        <v>1054966</v>
      </c>
      <c r="P115" s="247">
        <v>0.01</v>
      </c>
      <c r="Q115" s="247">
        <v>2.87</v>
      </c>
      <c r="R115" s="247">
        <v>8.18</v>
      </c>
      <c r="S115" s="247">
        <v>5.03</v>
      </c>
      <c r="T115" s="22">
        <v>2</v>
      </c>
      <c r="U115" s="22">
        <v>1</v>
      </c>
      <c r="V115" s="22">
        <v>3</v>
      </c>
      <c r="W115" s="22">
        <v>99</v>
      </c>
      <c r="X115" s="22">
        <v>5</v>
      </c>
      <c r="Y115" s="64">
        <f t="shared" si="6"/>
        <v>5.5832406640479813E-4</v>
      </c>
      <c r="Z115" s="64"/>
      <c r="AA115" s="39">
        <f t="shared" si="7"/>
        <v>6.3297129698269188E-5</v>
      </c>
      <c r="AB115" s="123"/>
    </row>
    <row r="116" spans="1:28" ht="43.5" customHeight="1">
      <c r="A116" s="19"/>
      <c r="B116" s="98"/>
      <c r="C116" s="99">
        <v>137</v>
      </c>
      <c r="D116" s="63">
        <v>111</v>
      </c>
      <c r="E116" s="119" t="s">
        <v>159</v>
      </c>
      <c r="F116" s="33" t="s">
        <v>176</v>
      </c>
      <c r="G116" s="34" t="s">
        <v>70</v>
      </c>
      <c r="H116" s="35" t="s">
        <v>48</v>
      </c>
      <c r="I116" s="36">
        <v>6222.7928750000001</v>
      </c>
      <c r="J116" s="36">
        <v>8932.8775600000008</v>
      </c>
      <c r="K116" s="37" t="s">
        <v>337</v>
      </c>
      <c r="L116" s="221">
        <v>24</v>
      </c>
      <c r="M116" s="36">
        <v>8522</v>
      </c>
      <c r="N116" s="38">
        <v>50000</v>
      </c>
      <c r="O116" s="21">
        <v>1048214</v>
      </c>
      <c r="P116" s="246">
        <v>-3.71</v>
      </c>
      <c r="Q116" s="246">
        <v>-0.16</v>
      </c>
      <c r="R116" s="246">
        <v>-0.33</v>
      </c>
      <c r="S116" s="246">
        <v>2.04</v>
      </c>
      <c r="T116" s="36">
        <v>79</v>
      </c>
      <c r="U116" s="36">
        <v>40</v>
      </c>
      <c r="V116" s="36">
        <v>2</v>
      </c>
      <c r="W116" s="36">
        <v>60</v>
      </c>
      <c r="X116" s="36">
        <v>81</v>
      </c>
      <c r="Y116" s="64">
        <f t="shared" si="6"/>
        <v>2.9282028712399408E-2</v>
      </c>
      <c r="Z116" s="64"/>
      <c r="AA116" s="39">
        <f t="shared" si="7"/>
        <v>3.3196999390912502E-3</v>
      </c>
      <c r="AB116" s="123"/>
    </row>
    <row r="117" spans="1:28" ht="43.5" customHeight="1">
      <c r="A117" s="19"/>
      <c r="B117" s="98"/>
      <c r="C117" s="190">
        <v>140</v>
      </c>
      <c r="D117" s="100">
        <v>112</v>
      </c>
      <c r="E117" s="120" t="s">
        <v>168</v>
      </c>
      <c r="F117" s="101" t="s">
        <v>169</v>
      </c>
      <c r="G117" s="102" t="s">
        <v>70</v>
      </c>
      <c r="H117" s="103" t="s">
        <v>48</v>
      </c>
      <c r="I117" s="97">
        <v>29471.901118000002</v>
      </c>
      <c r="J117" s="97">
        <v>51645.623133000001</v>
      </c>
      <c r="K117" s="104" t="s">
        <v>338</v>
      </c>
      <c r="L117" s="104">
        <v>23</v>
      </c>
      <c r="M117" s="97">
        <v>33657</v>
      </c>
      <c r="N117" s="105">
        <v>50000</v>
      </c>
      <c r="O117" s="106">
        <v>1534469</v>
      </c>
      <c r="P117" s="247">
        <v>-0.32</v>
      </c>
      <c r="Q117" s="247">
        <v>0.72</v>
      </c>
      <c r="R117" s="247">
        <v>8.5399999999999991</v>
      </c>
      <c r="S117" s="247">
        <v>52.21</v>
      </c>
      <c r="T117" s="22">
        <v>180</v>
      </c>
      <c r="U117" s="22">
        <v>97.03</v>
      </c>
      <c r="V117" s="22">
        <v>2</v>
      </c>
      <c r="W117" s="22">
        <v>2.97</v>
      </c>
      <c r="X117" s="22">
        <v>182</v>
      </c>
      <c r="Y117" s="64">
        <f t="shared" ref="Y117:Y148" si="8">U117*J117/$J$149</f>
        <v>0.410666562257401</v>
      </c>
      <c r="Z117" s="64"/>
      <c r="AA117" s="39">
        <f t="shared" ref="AA117:AA148" si="9">U117*J117/$J$150</f>
        <v>4.6557216888986432E-2</v>
      </c>
      <c r="AB117" s="123"/>
    </row>
    <row r="118" spans="1:28" ht="43.5" customHeight="1">
      <c r="A118" s="272"/>
      <c r="B118" s="273"/>
      <c r="C118" s="278">
        <v>141</v>
      </c>
      <c r="D118" s="63">
        <v>113</v>
      </c>
      <c r="E118" s="119" t="s">
        <v>171</v>
      </c>
      <c r="F118" s="33" t="s">
        <v>172</v>
      </c>
      <c r="G118" s="34" t="s">
        <v>52</v>
      </c>
      <c r="H118" s="35" t="s">
        <v>48</v>
      </c>
      <c r="I118" s="36">
        <v>72579.886163000003</v>
      </c>
      <c r="J118" s="36">
        <v>68010.387514999995</v>
      </c>
      <c r="K118" s="37" t="s">
        <v>290</v>
      </c>
      <c r="L118" s="221">
        <v>20</v>
      </c>
      <c r="M118" s="36">
        <v>80748</v>
      </c>
      <c r="N118" s="38">
        <v>500000</v>
      </c>
      <c r="O118" s="21">
        <v>842255</v>
      </c>
      <c r="P118" s="246">
        <v>-0.34</v>
      </c>
      <c r="Q118" s="246">
        <v>-3.31</v>
      </c>
      <c r="R118" s="246">
        <v>-11.19</v>
      </c>
      <c r="S118" s="246">
        <v>-15.81</v>
      </c>
      <c r="T118" s="36">
        <v>624</v>
      </c>
      <c r="U118" s="36">
        <v>74</v>
      </c>
      <c r="V118" s="36">
        <v>6</v>
      </c>
      <c r="W118" s="36">
        <v>26</v>
      </c>
      <c r="X118" s="36">
        <v>630</v>
      </c>
      <c r="Y118" s="64">
        <f>U118*J118/$J$149</f>
        <v>0.41243618276101546</v>
      </c>
      <c r="Z118" s="64"/>
      <c r="AA118" s="39">
        <f>U118*J118/$J$150</f>
        <v>4.6757838544533671E-2</v>
      </c>
      <c r="AB118" s="123"/>
    </row>
    <row r="119" spans="1:28" ht="43.5" customHeight="1">
      <c r="A119" s="19"/>
      <c r="B119" s="98"/>
      <c r="C119" s="99">
        <v>144</v>
      </c>
      <c r="D119" s="100">
        <v>114</v>
      </c>
      <c r="E119" s="120" t="s">
        <v>175</v>
      </c>
      <c r="F119" s="101" t="s">
        <v>143</v>
      </c>
      <c r="G119" s="102" t="s">
        <v>501</v>
      </c>
      <c r="H119" s="103" t="s">
        <v>48</v>
      </c>
      <c r="I119" s="97">
        <v>85574.704228000002</v>
      </c>
      <c r="J119" s="97">
        <v>90217.684315999999</v>
      </c>
      <c r="K119" s="104" t="s">
        <v>290</v>
      </c>
      <c r="L119" s="104">
        <v>19</v>
      </c>
      <c r="M119" s="97">
        <v>9804985</v>
      </c>
      <c r="N119" s="105">
        <v>50000000</v>
      </c>
      <c r="O119" s="106">
        <v>9201</v>
      </c>
      <c r="P119" s="247">
        <v>1.07</v>
      </c>
      <c r="Q119" s="247">
        <v>-3.2</v>
      </c>
      <c r="R119" s="247">
        <v>-13.32</v>
      </c>
      <c r="S119" s="247">
        <v>-8.98</v>
      </c>
      <c r="T119" s="22">
        <v>480</v>
      </c>
      <c r="U119" s="22">
        <v>33</v>
      </c>
      <c r="V119" s="22">
        <v>26</v>
      </c>
      <c r="W119" s="22">
        <v>67</v>
      </c>
      <c r="X119" s="22">
        <v>506</v>
      </c>
      <c r="Y119" s="64">
        <f t="shared" si="8"/>
        <v>0.24398066176656746</v>
      </c>
      <c r="Z119" s="64"/>
      <c r="AA119" s="39">
        <f t="shared" si="9"/>
        <v>2.7660057162055465E-2</v>
      </c>
      <c r="AB119" s="123"/>
    </row>
    <row r="120" spans="1:28" ht="43.5" customHeight="1">
      <c r="A120" s="19"/>
      <c r="B120" s="98"/>
      <c r="C120" s="99">
        <v>142</v>
      </c>
      <c r="D120" s="63">
        <v>115</v>
      </c>
      <c r="E120" s="119" t="s">
        <v>174</v>
      </c>
      <c r="F120" s="33" t="s">
        <v>87</v>
      </c>
      <c r="G120" s="34" t="s">
        <v>70</v>
      </c>
      <c r="H120" s="35" t="s">
        <v>48</v>
      </c>
      <c r="I120" s="36">
        <v>68734.469287999993</v>
      </c>
      <c r="J120" s="36">
        <v>68873.098241999993</v>
      </c>
      <c r="K120" s="37" t="s">
        <v>339</v>
      </c>
      <c r="L120" s="221">
        <v>23</v>
      </c>
      <c r="M120" s="36">
        <v>99762</v>
      </c>
      <c r="N120" s="38">
        <v>100000</v>
      </c>
      <c r="O120" s="21">
        <v>690374</v>
      </c>
      <c r="P120" s="246">
        <v>-2.1469240462013177</v>
      </c>
      <c r="Q120" s="246">
        <v>-0.22617600684453398</v>
      </c>
      <c r="R120" s="246">
        <v>-32.914193205459966</v>
      </c>
      <c r="S120" s="246">
        <v>-23.296199999999999</v>
      </c>
      <c r="T120" s="36">
        <v>168</v>
      </c>
      <c r="U120" s="36">
        <v>96</v>
      </c>
      <c r="V120" s="36">
        <v>3</v>
      </c>
      <c r="W120" s="36">
        <v>4</v>
      </c>
      <c r="X120" s="36">
        <v>171</v>
      </c>
      <c r="Y120" s="64">
        <f t="shared" si="8"/>
        <v>0.54183947603127758</v>
      </c>
      <c r="Z120" s="64"/>
      <c r="AA120" s="39">
        <f t="shared" si="9"/>
        <v>6.1428273745821209E-2</v>
      </c>
      <c r="AB120" s="123"/>
    </row>
    <row r="121" spans="1:28" ht="43.5" customHeight="1">
      <c r="A121" s="19"/>
      <c r="B121" s="98"/>
      <c r="C121" s="190">
        <v>146</v>
      </c>
      <c r="D121" s="100">
        <v>116</v>
      </c>
      <c r="E121" s="120" t="s">
        <v>180</v>
      </c>
      <c r="F121" s="101" t="s">
        <v>181</v>
      </c>
      <c r="G121" s="102" t="s">
        <v>70</v>
      </c>
      <c r="H121" s="103" t="s">
        <v>48</v>
      </c>
      <c r="I121" s="97">
        <v>3049.4063599999999</v>
      </c>
      <c r="J121" s="97">
        <v>3052.0089600000001</v>
      </c>
      <c r="K121" s="104" t="s">
        <v>340</v>
      </c>
      <c r="L121" s="104">
        <v>20</v>
      </c>
      <c r="M121" s="97">
        <v>5005</v>
      </c>
      <c r="N121" s="105">
        <v>100000</v>
      </c>
      <c r="O121" s="106">
        <v>609792</v>
      </c>
      <c r="P121" s="247">
        <v>-2.21</v>
      </c>
      <c r="Q121" s="247">
        <v>0.19</v>
      </c>
      <c r="R121" s="247">
        <v>-24.55</v>
      </c>
      <c r="S121" s="247">
        <v>-39.020000000000003</v>
      </c>
      <c r="T121" s="22">
        <v>1</v>
      </c>
      <c r="U121" s="22">
        <v>0.1</v>
      </c>
      <c r="V121" s="22">
        <v>2</v>
      </c>
      <c r="W121" s="22">
        <v>99.9</v>
      </c>
      <c r="X121" s="22">
        <v>3</v>
      </c>
      <c r="Y121" s="64">
        <f t="shared" si="8"/>
        <v>2.5011261320036568E-5</v>
      </c>
      <c r="Z121" s="64"/>
      <c r="AA121" s="39">
        <f t="shared" si="9"/>
        <v>2.8355235730494973E-6</v>
      </c>
      <c r="AB121" s="123"/>
    </row>
    <row r="122" spans="1:28" ht="43.5" customHeight="1">
      <c r="A122" s="19"/>
      <c r="B122" s="98"/>
      <c r="C122" s="99">
        <v>147</v>
      </c>
      <c r="D122" s="63">
        <v>117</v>
      </c>
      <c r="E122" s="119" t="s">
        <v>184</v>
      </c>
      <c r="F122" s="33" t="s">
        <v>185</v>
      </c>
      <c r="G122" s="34" t="s">
        <v>70</v>
      </c>
      <c r="H122" s="35" t="s">
        <v>48</v>
      </c>
      <c r="I122" s="36">
        <v>4943.5205130000004</v>
      </c>
      <c r="J122" s="36">
        <v>30221.502159</v>
      </c>
      <c r="K122" s="37" t="s">
        <v>341</v>
      </c>
      <c r="L122" s="221">
        <v>19</v>
      </c>
      <c r="M122" s="36">
        <v>31524</v>
      </c>
      <c r="N122" s="38">
        <v>50000</v>
      </c>
      <c r="O122" s="21">
        <v>958683</v>
      </c>
      <c r="P122" s="246">
        <v>2.0299999999999998</v>
      </c>
      <c r="Q122" s="246">
        <v>-1.35</v>
      </c>
      <c r="R122" s="246">
        <v>-3.88</v>
      </c>
      <c r="S122" s="246">
        <v>-6.03</v>
      </c>
      <c r="T122" s="36">
        <v>12</v>
      </c>
      <c r="U122" s="36">
        <v>5</v>
      </c>
      <c r="V122" s="36">
        <v>2</v>
      </c>
      <c r="W122" s="36">
        <v>95</v>
      </c>
      <c r="X122" s="36">
        <v>14</v>
      </c>
      <c r="Y122" s="64">
        <f t="shared" si="8"/>
        <v>1.2383284221793345E-2</v>
      </c>
      <c r="Z122" s="64"/>
      <c r="AA122" s="39">
        <f t="shared" si="9"/>
        <v>1.4038913860988597E-3</v>
      </c>
      <c r="AB122" s="123"/>
    </row>
    <row r="123" spans="1:28" ht="43.5" customHeight="1">
      <c r="A123" s="19"/>
      <c r="B123" s="98"/>
      <c r="C123" s="190">
        <v>148</v>
      </c>
      <c r="D123" s="100">
        <v>118</v>
      </c>
      <c r="E123" s="120" t="s">
        <v>186</v>
      </c>
      <c r="F123" s="101" t="s">
        <v>183</v>
      </c>
      <c r="G123" s="102" t="s">
        <v>496</v>
      </c>
      <c r="H123" s="103" t="s">
        <v>48</v>
      </c>
      <c r="I123" s="97">
        <v>150546.690676</v>
      </c>
      <c r="J123" s="97">
        <v>143111.342512</v>
      </c>
      <c r="K123" s="104" t="s">
        <v>347</v>
      </c>
      <c r="L123" s="104">
        <v>17</v>
      </c>
      <c r="M123" s="97">
        <v>18890152</v>
      </c>
      <c r="N123" s="105">
        <v>50000000</v>
      </c>
      <c r="O123" s="106">
        <v>7575</v>
      </c>
      <c r="P123" s="247">
        <v>-2.62</v>
      </c>
      <c r="Q123" s="247">
        <v>0.09</v>
      </c>
      <c r="R123" s="247">
        <v>0.26</v>
      </c>
      <c r="S123" s="247">
        <v>-24.02</v>
      </c>
      <c r="T123" s="22">
        <v>618</v>
      </c>
      <c r="U123" s="22">
        <v>36.200000000000003</v>
      </c>
      <c r="V123" s="22">
        <v>17</v>
      </c>
      <c r="W123" s="22">
        <v>63.79</v>
      </c>
      <c r="X123" s="22">
        <v>635</v>
      </c>
      <c r="Y123" s="64">
        <f t="shared" si="8"/>
        <v>0.42455349053931302</v>
      </c>
      <c r="Z123" s="64"/>
      <c r="AA123" s="39">
        <f t="shared" si="9"/>
        <v>4.813157621444214E-2</v>
      </c>
      <c r="AB123" s="123"/>
    </row>
    <row r="124" spans="1:28" ht="43.5" customHeight="1">
      <c r="A124" s="19"/>
      <c r="B124" s="98"/>
      <c r="C124" s="99">
        <v>149</v>
      </c>
      <c r="D124" s="63">
        <v>119</v>
      </c>
      <c r="E124" s="119" t="s">
        <v>218</v>
      </c>
      <c r="F124" s="33" t="s">
        <v>231</v>
      </c>
      <c r="G124" s="34" t="s">
        <v>497</v>
      </c>
      <c r="H124" s="35" t="s">
        <v>48</v>
      </c>
      <c r="I124" s="36">
        <v>276933.55650399998</v>
      </c>
      <c r="J124" s="36">
        <v>260894.713464</v>
      </c>
      <c r="K124" s="37" t="s">
        <v>348</v>
      </c>
      <c r="L124" s="221">
        <v>17</v>
      </c>
      <c r="M124" s="36">
        <v>28713924</v>
      </c>
      <c r="N124" s="38">
        <v>100000000</v>
      </c>
      <c r="O124" s="21">
        <v>9086</v>
      </c>
      <c r="P124" s="246">
        <v>-0.14000000000000001</v>
      </c>
      <c r="Q124" s="246">
        <v>0.45</v>
      </c>
      <c r="R124" s="246">
        <v>-2.71</v>
      </c>
      <c r="S124" s="246">
        <v>-9.2100000000000009</v>
      </c>
      <c r="T124" s="36">
        <v>1860</v>
      </c>
      <c r="U124" s="36">
        <v>66.540000000000006</v>
      </c>
      <c r="V124" s="36">
        <v>17</v>
      </c>
      <c r="W124" s="36">
        <v>33.450000000000003</v>
      </c>
      <c r="X124" s="36">
        <v>1877</v>
      </c>
      <c r="Y124" s="64">
        <f t="shared" si="8"/>
        <v>1.4226493346290361</v>
      </c>
      <c r="Z124" s="64"/>
      <c r="AA124" s="39">
        <f t="shared" si="9"/>
        <v>0.16128557744075886</v>
      </c>
      <c r="AB124" s="123"/>
    </row>
    <row r="125" spans="1:28" ht="43.5" customHeight="1">
      <c r="A125" s="19"/>
      <c r="B125" s="98"/>
      <c r="C125" s="190">
        <v>152</v>
      </c>
      <c r="D125" s="100">
        <v>120</v>
      </c>
      <c r="E125" s="120" t="s">
        <v>221</v>
      </c>
      <c r="F125" s="101" t="s">
        <v>233</v>
      </c>
      <c r="G125" s="102" t="s">
        <v>70</v>
      </c>
      <c r="H125" s="103" t="s">
        <v>48</v>
      </c>
      <c r="I125" s="97">
        <v>47976.129188999999</v>
      </c>
      <c r="J125" s="97">
        <v>47675.360696999996</v>
      </c>
      <c r="K125" s="104" t="s">
        <v>342</v>
      </c>
      <c r="L125" s="104">
        <v>18</v>
      </c>
      <c r="M125" s="97">
        <v>59905</v>
      </c>
      <c r="N125" s="105">
        <v>150000</v>
      </c>
      <c r="O125" s="106">
        <v>795849</v>
      </c>
      <c r="P125" s="247">
        <v>-0.21</v>
      </c>
      <c r="Q125" s="247">
        <v>-3.26</v>
      </c>
      <c r="R125" s="247">
        <v>-17.36</v>
      </c>
      <c r="S125" s="247">
        <v>-20.41</v>
      </c>
      <c r="T125" s="22">
        <v>174</v>
      </c>
      <c r="U125" s="22">
        <v>87</v>
      </c>
      <c r="V125" s="22">
        <v>3</v>
      </c>
      <c r="W125" s="22">
        <v>13</v>
      </c>
      <c r="X125" s="22">
        <v>177</v>
      </c>
      <c r="Y125" s="64">
        <f t="shared" si="8"/>
        <v>0.3399092862689731</v>
      </c>
      <c r="Z125" s="64"/>
      <c r="AA125" s="39">
        <f t="shared" si="9"/>
        <v>3.8535473344640338E-2</v>
      </c>
      <c r="AB125" s="123"/>
    </row>
    <row r="126" spans="1:28" ht="43.5" customHeight="1">
      <c r="A126" s="19"/>
      <c r="B126" s="98"/>
      <c r="C126" s="99">
        <v>153</v>
      </c>
      <c r="D126" s="63">
        <v>121</v>
      </c>
      <c r="E126" s="119" t="s">
        <v>222</v>
      </c>
      <c r="F126" s="33" t="s">
        <v>234</v>
      </c>
      <c r="G126" s="34" t="s">
        <v>70</v>
      </c>
      <c r="H126" s="35" t="s">
        <v>48</v>
      </c>
      <c r="I126" s="36">
        <v>4174.6057799999999</v>
      </c>
      <c r="J126" s="36">
        <v>6114.9781279999997</v>
      </c>
      <c r="K126" s="37" t="s">
        <v>342</v>
      </c>
      <c r="L126" s="221">
        <v>17</v>
      </c>
      <c r="M126" s="36">
        <v>8036</v>
      </c>
      <c r="N126" s="38">
        <v>50000</v>
      </c>
      <c r="O126" s="21">
        <v>760948</v>
      </c>
      <c r="P126" s="246">
        <v>0.34</v>
      </c>
      <c r="Q126" s="246" t="s">
        <v>491</v>
      </c>
      <c r="R126" s="246">
        <v>-17.55</v>
      </c>
      <c r="S126" s="246">
        <v>-25.22</v>
      </c>
      <c r="T126" s="36">
        <v>39</v>
      </c>
      <c r="U126" s="36">
        <v>16.11</v>
      </c>
      <c r="V126" s="36">
        <v>5</v>
      </c>
      <c r="W126" s="36">
        <v>83.89</v>
      </c>
      <c r="X126" s="36">
        <v>44</v>
      </c>
      <c r="Y126" s="292">
        <f t="shared" si="8"/>
        <v>8.0730982505480085E-3</v>
      </c>
      <c r="Z126" s="64"/>
      <c r="AA126" s="39">
        <f t="shared" si="9"/>
        <v>9.1524614069083939E-4</v>
      </c>
      <c r="AB126" s="123"/>
    </row>
    <row r="127" spans="1:28" ht="43.5" customHeight="1">
      <c r="A127" s="19"/>
      <c r="B127" s="98"/>
      <c r="C127" s="190">
        <v>155</v>
      </c>
      <c r="D127" s="100">
        <v>122</v>
      </c>
      <c r="E127" s="120" t="s">
        <v>241</v>
      </c>
      <c r="F127" s="101" t="s">
        <v>244</v>
      </c>
      <c r="G127" s="102" t="s">
        <v>70</v>
      </c>
      <c r="H127" s="103" t="s">
        <v>48</v>
      </c>
      <c r="I127" s="97">
        <v>10445.821484</v>
      </c>
      <c r="J127" s="97">
        <v>9951.9569350000002</v>
      </c>
      <c r="K127" s="104" t="s">
        <v>343</v>
      </c>
      <c r="L127" s="104">
        <v>17</v>
      </c>
      <c r="M127" s="97">
        <v>10521</v>
      </c>
      <c r="N127" s="105">
        <v>50000</v>
      </c>
      <c r="O127" s="106">
        <v>945913</v>
      </c>
      <c r="P127" s="247">
        <v>-0.22</v>
      </c>
      <c r="Q127" s="247">
        <v>-4.6900000000000004</v>
      </c>
      <c r="R127" s="247">
        <v>-5.94</v>
      </c>
      <c r="S127" s="247">
        <v>0.56000000000000005</v>
      </c>
      <c r="T127" s="22">
        <v>45</v>
      </c>
      <c r="U127" s="22">
        <v>42</v>
      </c>
      <c r="V127" s="22">
        <v>2</v>
      </c>
      <c r="W127" s="22">
        <v>58</v>
      </c>
      <c r="X127" s="22">
        <v>47</v>
      </c>
      <c r="Y127" s="64">
        <f t="shared" si="8"/>
        <v>3.4253706165317019E-2</v>
      </c>
      <c r="Z127" s="64"/>
      <c r="AA127" s="39">
        <f t="shared" si="9"/>
        <v>3.8833383911853546E-3</v>
      </c>
      <c r="AB127" s="123"/>
    </row>
    <row r="128" spans="1:28" ht="43.5" customHeight="1">
      <c r="A128" s="272"/>
      <c r="B128" s="273"/>
      <c r="C128" s="274">
        <v>156</v>
      </c>
      <c r="D128" s="63">
        <v>123</v>
      </c>
      <c r="E128" s="119" t="s">
        <v>243</v>
      </c>
      <c r="F128" s="33" t="s">
        <v>87</v>
      </c>
      <c r="G128" s="34" t="s">
        <v>52</v>
      </c>
      <c r="H128" s="35" t="s">
        <v>48</v>
      </c>
      <c r="I128" s="36">
        <v>176745.91361399999</v>
      </c>
      <c r="J128" s="36">
        <v>174706.349896</v>
      </c>
      <c r="K128" s="37" t="s">
        <v>291</v>
      </c>
      <c r="L128" s="221">
        <v>16</v>
      </c>
      <c r="M128" s="36">
        <v>192021</v>
      </c>
      <c r="N128" s="38">
        <v>500000</v>
      </c>
      <c r="O128" s="21">
        <v>909829</v>
      </c>
      <c r="P128" s="246">
        <v>-1.95</v>
      </c>
      <c r="Q128" s="246">
        <v>0.63</v>
      </c>
      <c r="R128" s="246">
        <v>-7.44</v>
      </c>
      <c r="S128" s="246">
        <v>-9.02</v>
      </c>
      <c r="T128" s="36">
        <v>171</v>
      </c>
      <c r="U128" s="36">
        <v>79</v>
      </c>
      <c r="V128" s="36">
        <v>6</v>
      </c>
      <c r="W128" s="36">
        <v>21</v>
      </c>
      <c r="X128" s="36">
        <v>177</v>
      </c>
      <c r="Y128" s="64">
        <f>U128*J128/$J$149</f>
        <v>1.1310598103551088</v>
      </c>
      <c r="Z128" s="64"/>
      <c r="AA128" s="39">
        <f>U128*J128/$J$150</f>
        <v>0.12822810948049046</v>
      </c>
      <c r="AB128" s="123"/>
    </row>
    <row r="129" spans="1:28" ht="43.5" customHeight="1">
      <c r="A129" s="19"/>
      <c r="B129" s="98"/>
      <c r="C129" s="99">
        <v>158</v>
      </c>
      <c r="D129" s="100">
        <v>124</v>
      </c>
      <c r="E129" s="120" t="s">
        <v>236</v>
      </c>
      <c r="F129" s="101" t="s">
        <v>239</v>
      </c>
      <c r="G129" s="102" t="s">
        <v>70</v>
      </c>
      <c r="H129" s="103" t="s">
        <v>48</v>
      </c>
      <c r="I129" s="97">
        <v>5106.3085190000002</v>
      </c>
      <c r="J129" s="97">
        <v>5160.4164330000003</v>
      </c>
      <c r="K129" s="104" t="s">
        <v>344</v>
      </c>
      <c r="L129" s="104">
        <v>16</v>
      </c>
      <c r="M129" s="97">
        <v>5840</v>
      </c>
      <c r="N129" s="105">
        <v>50000</v>
      </c>
      <c r="O129" s="106">
        <v>883633</v>
      </c>
      <c r="P129" s="247">
        <v>0.67</v>
      </c>
      <c r="Q129" s="247">
        <v>0.3</v>
      </c>
      <c r="R129" s="247">
        <v>-9.32</v>
      </c>
      <c r="S129" s="247">
        <v>-11.63</v>
      </c>
      <c r="T129" s="22">
        <v>13</v>
      </c>
      <c r="U129" s="22">
        <v>46</v>
      </c>
      <c r="V129" s="22">
        <v>5</v>
      </c>
      <c r="W129" s="22">
        <v>54</v>
      </c>
      <c r="X129" s="22">
        <v>18</v>
      </c>
      <c r="Y129" s="292">
        <f t="shared" si="8"/>
        <v>1.9453259077570999E-2</v>
      </c>
      <c r="Z129" s="64"/>
      <c r="AA129" s="39">
        <f t="shared" si="9"/>
        <v>2.2054135527704382E-3</v>
      </c>
      <c r="AB129" s="123"/>
    </row>
    <row r="130" spans="1:28" ht="43.5" customHeight="1">
      <c r="A130" s="272"/>
      <c r="B130" s="273"/>
      <c r="C130" s="278">
        <v>159</v>
      </c>
      <c r="D130" s="63">
        <v>125</v>
      </c>
      <c r="E130" s="119" t="s">
        <v>237</v>
      </c>
      <c r="F130" s="33" t="s">
        <v>239</v>
      </c>
      <c r="G130" s="34" t="s">
        <v>52</v>
      </c>
      <c r="H130" s="35" t="s">
        <v>48</v>
      </c>
      <c r="I130" s="36">
        <v>33705.690191000002</v>
      </c>
      <c r="J130" s="36">
        <v>44188.786851999997</v>
      </c>
      <c r="K130" s="37" t="s">
        <v>292</v>
      </c>
      <c r="L130" s="221">
        <v>16</v>
      </c>
      <c r="M130" s="36">
        <v>51009</v>
      </c>
      <c r="N130" s="38">
        <v>500000</v>
      </c>
      <c r="O130" s="21">
        <v>866294</v>
      </c>
      <c r="P130" s="246">
        <v>0.53</v>
      </c>
      <c r="Q130" s="246">
        <v>-0.79</v>
      </c>
      <c r="R130" s="246">
        <v>-10.42</v>
      </c>
      <c r="S130" s="246">
        <v>-13.43</v>
      </c>
      <c r="T130" s="36">
        <v>220</v>
      </c>
      <c r="U130" s="36">
        <v>54</v>
      </c>
      <c r="V130" s="36">
        <v>2</v>
      </c>
      <c r="W130" s="36">
        <v>46</v>
      </c>
      <c r="X130" s="36">
        <v>222</v>
      </c>
      <c r="Y130" s="64">
        <f>U130*J130/$J$149</f>
        <v>0.19554901290336144</v>
      </c>
      <c r="Z130" s="64"/>
      <c r="AA130" s="39">
        <f>U130*J130/$J$150</f>
        <v>2.2169367177409947E-2</v>
      </c>
      <c r="AB130" s="123"/>
    </row>
    <row r="131" spans="1:28" ht="43.5" customHeight="1">
      <c r="A131" s="19"/>
      <c r="B131" s="98"/>
      <c r="C131" s="190">
        <v>160</v>
      </c>
      <c r="D131" s="100">
        <v>126</v>
      </c>
      <c r="E131" s="120" t="s">
        <v>238</v>
      </c>
      <c r="F131" s="101" t="s">
        <v>45</v>
      </c>
      <c r="G131" s="102" t="s">
        <v>70</v>
      </c>
      <c r="H131" s="103" t="s">
        <v>48</v>
      </c>
      <c r="I131" s="97">
        <v>10661</v>
      </c>
      <c r="J131" s="97">
        <v>9871</v>
      </c>
      <c r="K131" s="104" t="s">
        <v>345</v>
      </c>
      <c r="L131" s="104">
        <v>16</v>
      </c>
      <c r="M131" s="97">
        <v>10745</v>
      </c>
      <c r="N131" s="105">
        <v>50000</v>
      </c>
      <c r="O131" s="106">
        <v>918691</v>
      </c>
      <c r="P131" s="247">
        <v>-1.71</v>
      </c>
      <c r="Q131" s="247">
        <v>-7.04</v>
      </c>
      <c r="R131" s="247">
        <v>-14.26</v>
      </c>
      <c r="S131" s="247">
        <v>-9.4600000000000009</v>
      </c>
      <c r="T131" s="22">
        <v>69</v>
      </c>
      <c r="U131" s="22">
        <v>30</v>
      </c>
      <c r="V131" s="22">
        <v>12</v>
      </c>
      <c r="W131" s="22">
        <v>70</v>
      </c>
      <c r="X131" s="22">
        <v>81</v>
      </c>
      <c r="Y131" s="64">
        <f t="shared" si="8"/>
        <v>2.4267899969410405E-2</v>
      </c>
      <c r="Z131" s="64"/>
      <c r="AA131" s="39">
        <f t="shared" si="9"/>
        <v>2.751248789542045E-3</v>
      </c>
      <c r="AB131" s="123"/>
    </row>
    <row r="132" spans="1:28" ht="43.5" customHeight="1">
      <c r="A132" s="19"/>
      <c r="B132" s="98"/>
      <c r="C132" s="99">
        <v>161</v>
      </c>
      <c r="D132" s="63">
        <v>127</v>
      </c>
      <c r="E132" s="119" t="s">
        <v>349</v>
      </c>
      <c r="F132" s="33" t="s">
        <v>350</v>
      </c>
      <c r="G132" s="34" t="s">
        <v>70</v>
      </c>
      <c r="H132" s="35" t="s">
        <v>48</v>
      </c>
      <c r="I132" s="36">
        <v>15948.252399000001</v>
      </c>
      <c r="J132" s="36">
        <v>13962.408589999999</v>
      </c>
      <c r="K132" s="37" t="s">
        <v>351</v>
      </c>
      <c r="L132" s="221">
        <v>16</v>
      </c>
      <c r="M132" s="36">
        <v>15996</v>
      </c>
      <c r="N132" s="38">
        <v>50000</v>
      </c>
      <c r="O132" s="21">
        <v>872868</v>
      </c>
      <c r="P132" s="246">
        <v>-2.77</v>
      </c>
      <c r="Q132" s="246">
        <v>-9.69</v>
      </c>
      <c r="R132" s="246">
        <v>-8.99</v>
      </c>
      <c r="S132" s="246">
        <v>-14.23</v>
      </c>
      <c r="T132" s="36">
        <v>50</v>
      </c>
      <c r="U132" s="36">
        <v>37</v>
      </c>
      <c r="V132" s="36">
        <v>4</v>
      </c>
      <c r="W132" s="36">
        <v>63</v>
      </c>
      <c r="X132" s="36">
        <v>54</v>
      </c>
      <c r="Y132" s="292">
        <f t="shared" si="8"/>
        <v>4.2336198273676399E-2</v>
      </c>
      <c r="Z132" s="64"/>
      <c r="AA132" s="39">
        <f t="shared" si="9"/>
        <v>4.7996495123633917E-3</v>
      </c>
      <c r="AB132" s="123"/>
    </row>
    <row r="133" spans="1:28" ht="43.5" customHeight="1">
      <c r="A133" s="19"/>
      <c r="B133" s="98"/>
      <c r="C133" s="190">
        <v>163</v>
      </c>
      <c r="D133" s="100">
        <v>128</v>
      </c>
      <c r="E133" s="120" t="s">
        <v>355</v>
      </c>
      <c r="F133" s="101" t="s">
        <v>361</v>
      </c>
      <c r="G133" s="102" t="s">
        <v>70</v>
      </c>
      <c r="H133" s="103" t="s">
        <v>48</v>
      </c>
      <c r="I133" s="97">
        <v>22520.942414000001</v>
      </c>
      <c r="J133" s="97">
        <v>23273.974103</v>
      </c>
      <c r="K133" s="104" t="s">
        <v>359</v>
      </c>
      <c r="L133" s="104">
        <v>14</v>
      </c>
      <c r="M133" s="97">
        <v>24315</v>
      </c>
      <c r="N133" s="105">
        <v>200000</v>
      </c>
      <c r="O133" s="106">
        <v>957186</v>
      </c>
      <c r="P133" s="247">
        <v>-0.55000000000000004</v>
      </c>
      <c r="Q133" s="247">
        <v>3.11</v>
      </c>
      <c r="R133" s="247">
        <v>-7.88</v>
      </c>
      <c r="S133" s="247">
        <v>-6.13</v>
      </c>
      <c r="T133" s="22">
        <v>48</v>
      </c>
      <c r="U133" s="22">
        <v>14</v>
      </c>
      <c r="V133" s="22">
        <v>2</v>
      </c>
      <c r="W133" s="22">
        <v>86</v>
      </c>
      <c r="X133" s="22">
        <v>50</v>
      </c>
      <c r="Y133" s="64">
        <f t="shared" si="8"/>
        <v>2.6702281619260228E-2</v>
      </c>
      <c r="Z133" s="64"/>
      <c r="AA133" s="39">
        <f t="shared" si="9"/>
        <v>3.0272343332386556E-3</v>
      </c>
      <c r="AB133" s="123"/>
    </row>
    <row r="134" spans="1:28" ht="43.5" customHeight="1">
      <c r="A134" s="19"/>
      <c r="B134" s="98"/>
      <c r="C134" s="99">
        <v>164</v>
      </c>
      <c r="D134" s="63">
        <v>129</v>
      </c>
      <c r="E134" s="119" t="s">
        <v>356</v>
      </c>
      <c r="F134" s="33" t="s">
        <v>362</v>
      </c>
      <c r="G134" s="34" t="s">
        <v>70</v>
      </c>
      <c r="H134" s="35" t="s">
        <v>48</v>
      </c>
      <c r="I134" s="36">
        <v>4779.7049649999999</v>
      </c>
      <c r="J134" s="36">
        <v>5021.2797280000004</v>
      </c>
      <c r="K134" s="37" t="s">
        <v>360</v>
      </c>
      <c r="L134" s="221">
        <v>13</v>
      </c>
      <c r="M134" s="36">
        <v>5268</v>
      </c>
      <c r="N134" s="38">
        <v>50000</v>
      </c>
      <c r="O134" s="21">
        <v>953167</v>
      </c>
      <c r="P134" s="246">
        <v>1.67</v>
      </c>
      <c r="Q134" s="246">
        <v>4.99</v>
      </c>
      <c r="R134" s="246">
        <v>-4.37</v>
      </c>
      <c r="S134" s="246">
        <v>-6.03</v>
      </c>
      <c r="T134" s="36">
        <v>10</v>
      </c>
      <c r="U134" s="36">
        <v>11</v>
      </c>
      <c r="V134" s="36">
        <v>5</v>
      </c>
      <c r="W134" s="36">
        <v>89</v>
      </c>
      <c r="X134" s="36">
        <v>15</v>
      </c>
      <c r="Y134" s="292">
        <f t="shared" si="8"/>
        <v>4.526441278265814E-3</v>
      </c>
      <c r="Z134" s="64"/>
      <c r="AA134" s="39">
        <f t="shared" si="9"/>
        <v>5.1316208256418504E-4</v>
      </c>
      <c r="AB134" s="123"/>
    </row>
    <row r="135" spans="1:28" ht="43.5" customHeight="1">
      <c r="A135" s="19"/>
      <c r="B135" s="98"/>
      <c r="C135" s="190">
        <v>165</v>
      </c>
      <c r="D135" s="100">
        <v>130</v>
      </c>
      <c r="E135" s="120" t="s">
        <v>357</v>
      </c>
      <c r="F135" s="101" t="s">
        <v>141</v>
      </c>
      <c r="G135" s="102" t="s">
        <v>70</v>
      </c>
      <c r="H135" s="103" t="s">
        <v>48</v>
      </c>
      <c r="I135" s="97">
        <v>9617.1365519999999</v>
      </c>
      <c r="J135" s="97">
        <v>9156.7979469999991</v>
      </c>
      <c r="K135" s="104" t="s">
        <v>360</v>
      </c>
      <c r="L135" s="104">
        <v>13</v>
      </c>
      <c r="M135" s="97">
        <v>10165</v>
      </c>
      <c r="N135" s="105">
        <v>50000</v>
      </c>
      <c r="O135" s="106">
        <v>900816</v>
      </c>
      <c r="P135" s="247">
        <v>-2.83</v>
      </c>
      <c r="Q135" s="247">
        <v>-3.35</v>
      </c>
      <c r="R135" s="247">
        <v>-11.8</v>
      </c>
      <c r="S135" s="247">
        <v>-11.07</v>
      </c>
      <c r="T135" s="22">
        <v>6</v>
      </c>
      <c r="U135" s="22">
        <v>3</v>
      </c>
      <c r="V135" s="22">
        <v>2</v>
      </c>
      <c r="W135" s="22">
        <v>97</v>
      </c>
      <c r="X135" s="22">
        <v>8</v>
      </c>
      <c r="Y135" s="64">
        <f t="shared" si="8"/>
        <v>2.2512030859882337E-3</v>
      </c>
      <c r="Z135" s="64"/>
      <c r="AA135" s="39">
        <f t="shared" si="9"/>
        <v>2.5521861278254311E-4</v>
      </c>
      <c r="AB135" s="123"/>
    </row>
    <row r="136" spans="1:28" ht="43.5" customHeight="1">
      <c r="A136" s="19"/>
      <c r="B136" s="98"/>
      <c r="C136" s="99">
        <v>166</v>
      </c>
      <c r="D136" s="63">
        <v>131</v>
      </c>
      <c r="E136" s="119" t="s">
        <v>358</v>
      </c>
      <c r="F136" s="33" t="s">
        <v>363</v>
      </c>
      <c r="G136" s="34" t="s">
        <v>70</v>
      </c>
      <c r="H136" s="35" t="s">
        <v>48</v>
      </c>
      <c r="I136" s="36">
        <v>19157.044494999998</v>
      </c>
      <c r="J136" s="36">
        <v>20072.192182999999</v>
      </c>
      <c r="K136" s="37" t="s">
        <v>393</v>
      </c>
      <c r="L136" s="221">
        <v>13</v>
      </c>
      <c r="M136" s="36">
        <v>21834</v>
      </c>
      <c r="N136" s="38">
        <v>100000</v>
      </c>
      <c r="O136" s="21">
        <v>919309</v>
      </c>
      <c r="P136" s="246">
        <v>0</v>
      </c>
      <c r="Q136" s="246">
        <v>-3.55</v>
      </c>
      <c r="R136" s="246">
        <v>-13.61</v>
      </c>
      <c r="S136" s="246">
        <v>-12.52</v>
      </c>
      <c r="T136" s="36">
        <v>4</v>
      </c>
      <c r="U136" s="36">
        <v>8</v>
      </c>
      <c r="V136" s="36">
        <v>4</v>
      </c>
      <c r="W136" s="36">
        <v>92</v>
      </c>
      <c r="X136" s="36">
        <v>8</v>
      </c>
      <c r="Y136" s="292">
        <f t="shared" si="8"/>
        <v>1.3159354393376571E-2</v>
      </c>
      <c r="Z136" s="64"/>
      <c r="AA136" s="39">
        <f t="shared" si="9"/>
        <v>1.4918743645543253E-3</v>
      </c>
      <c r="AB136" s="123"/>
    </row>
    <row r="137" spans="1:28" ht="43.5" customHeight="1">
      <c r="A137" s="19"/>
      <c r="B137" s="98"/>
      <c r="C137" s="190">
        <v>167</v>
      </c>
      <c r="D137" s="100">
        <v>132</v>
      </c>
      <c r="E137" s="120" t="s">
        <v>364</v>
      </c>
      <c r="F137" s="101" t="s">
        <v>365</v>
      </c>
      <c r="G137" s="102" t="s">
        <v>70</v>
      </c>
      <c r="H137" s="103" t="s">
        <v>48</v>
      </c>
      <c r="I137" s="97">
        <v>18911.390367</v>
      </c>
      <c r="J137" s="97">
        <v>19126.011799</v>
      </c>
      <c r="K137" s="104" t="s">
        <v>368</v>
      </c>
      <c r="L137" s="104">
        <v>11</v>
      </c>
      <c r="M137" s="97">
        <v>18933</v>
      </c>
      <c r="N137" s="105">
        <v>200000</v>
      </c>
      <c r="O137" s="106">
        <v>1000000</v>
      </c>
      <c r="P137" s="247">
        <v>-6.53296524363506E-3</v>
      </c>
      <c r="Q137" s="247">
        <v>-2.0434067575062933</v>
      </c>
      <c r="R137" s="247" t="s">
        <v>48</v>
      </c>
      <c r="S137" s="247">
        <v>1.0194999999999999</v>
      </c>
      <c r="T137" s="22">
        <v>143</v>
      </c>
      <c r="U137" s="22">
        <v>42</v>
      </c>
      <c r="V137" s="22">
        <v>2</v>
      </c>
      <c r="W137" s="22">
        <v>58</v>
      </c>
      <c r="X137" s="22">
        <v>145</v>
      </c>
      <c r="Y137" s="64">
        <f t="shared" si="8"/>
        <v>6.5829946065510403E-2</v>
      </c>
      <c r="Z137" s="64"/>
      <c r="AA137" s="39">
        <f t="shared" si="9"/>
        <v>7.4631327661910515E-3</v>
      </c>
      <c r="AB137" s="123"/>
    </row>
    <row r="138" spans="1:28" ht="43.5" customHeight="1">
      <c r="A138" s="19"/>
      <c r="B138" s="98"/>
      <c r="C138" s="99">
        <v>168</v>
      </c>
      <c r="D138" s="63">
        <v>133</v>
      </c>
      <c r="E138" s="119" t="s">
        <v>366</v>
      </c>
      <c r="F138" s="33" t="s">
        <v>367</v>
      </c>
      <c r="G138" s="34" t="s">
        <v>70</v>
      </c>
      <c r="H138" s="35" t="s">
        <v>48</v>
      </c>
      <c r="I138" s="36">
        <v>19236.930184000001</v>
      </c>
      <c r="J138" s="36">
        <v>16938.871719999999</v>
      </c>
      <c r="K138" s="37" t="s">
        <v>369</v>
      </c>
      <c r="L138" s="221">
        <v>11</v>
      </c>
      <c r="M138" s="36">
        <v>20555</v>
      </c>
      <c r="N138" s="38">
        <v>200000</v>
      </c>
      <c r="O138" s="21">
        <v>824076</v>
      </c>
      <c r="P138" s="246">
        <v>-11.006142601663946</v>
      </c>
      <c r="Q138" s="246">
        <v>-11.881812757566879</v>
      </c>
      <c r="R138" s="246" t="s">
        <v>48</v>
      </c>
      <c r="S138" s="246">
        <v>-11.895799999999999</v>
      </c>
      <c r="T138" s="36">
        <v>2</v>
      </c>
      <c r="U138" s="36">
        <v>0</v>
      </c>
      <c r="V138" s="36">
        <v>2</v>
      </c>
      <c r="W138" s="36">
        <v>100</v>
      </c>
      <c r="X138" s="36">
        <v>4</v>
      </c>
      <c r="Y138" s="292">
        <f t="shared" si="8"/>
        <v>0</v>
      </c>
      <c r="Z138" s="64"/>
      <c r="AA138" s="39">
        <f t="shared" si="9"/>
        <v>0</v>
      </c>
      <c r="AB138" s="123"/>
    </row>
    <row r="139" spans="1:28" ht="43.5" customHeight="1">
      <c r="A139" s="19"/>
      <c r="B139" s="98"/>
      <c r="C139" s="99">
        <v>169</v>
      </c>
      <c r="D139" s="100">
        <v>134</v>
      </c>
      <c r="E139" s="120" t="s">
        <v>370</v>
      </c>
      <c r="F139" s="101" t="s">
        <v>113</v>
      </c>
      <c r="G139" s="102" t="s">
        <v>498</v>
      </c>
      <c r="H139" s="103" t="s">
        <v>48</v>
      </c>
      <c r="I139" s="97">
        <v>50271.230743</v>
      </c>
      <c r="J139" s="97">
        <v>51715.540737000003</v>
      </c>
      <c r="K139" s="104" t="s">
        <v>378</v>
      </c>
      <c r="L139" s="104">
        <v>10</v>
      </c>
      <c r="M139" s="97">
        <v>4778690</v>
      </c>
      <c r="N139" s="105">
        <v>50000000</v>
      </c>
      <c r="O139" s="106">
        <v>10822</v>
      </c>
      <c r="P139" s="247">
        <v>0.57999999999999996</v>
      </c>
      <c r="Q139" s="247">
        <v>0.67</v>
      </c>
      <c r="R139" s="247" t="s">
        <v>48</v>
      </c>
      <c r="S139" s="247">
        <v>6.1</v>
      </c>
      <c r="T139" s="22">
        <v>26</v>
      </c>
      <c r="U139" s="22">
        <v>1</v>
      </c>
      <c r="V139" s="22">
        <v>10</v>
      </c>
      <c r="W139" s="22">
        <v>99</v>
      </c>
      <c r="X139" s="22">
        <v>36</v>
      </c>
      <c r="Y139" s="64">
        <f t="shared" si="8"/>
        <v>4.2380966787204438E-3</v>
      </c>
      <c r="Z139" s="64"/>
      <c r="AA139" s="39">
        <f t="shared" si="9"/>
        <v>4.8047249131524529E-4</v>
      </c>
      <c r="AB139" s="123"/>
    </row>
    <row r="140" spans="1:28" ht="43.5" customHeight="1">
      <c r="A140" s="272"/>
      <c r="B140" s="273"/>
      <c r="C140" s="274">
        <v>170</v>
      </c>
      <c r="D140" s="63">
        <v>135</v>
      </c>
      <c r="E140" s="119" t="s">
        <v>372</v>
      </c>
      <c r="F140" s="33" t="s">
        <v>150</v>
      </c>
      <c r="G140" s="34" t="s">
        <v>52</v>
      </c>
      <c r="H140" s="35" t="s">
        <v>48</v>
      </c>
      <c r="I140" s="36">
        <v>11951.981577</v>
      </c>
      <c r="J140" s="36">
        <v>10628.620285999999</v>
      </c>
      <c r="K140" s="37" t="s">
        <v>373</v>
      </c>
      <c r="L140" s="221">
        <v>10</v>
      </c>
      <c r="M140" s="36">
        <v>10054</v>
      </c>
      <c r="N140" s="38">
        <v>500000</v>
      </c>
      <c r="O140" s="21">
        <v>1057154</v>
      </c>
      <c r="P140" s="246">
        <v>-5.6703158197692742</v>
      </c>
      <c r="Q140" s="246">
        <v>-3.6729340484955664</v>
      </c>
      <c r="R140" s="246" t="s">
        <v>48</v>
      </c>
      <c r="S140" s="246">
        <v>24.057700000000001</v>
      </c>
      <c r="T140" s="36">
        <v>5</v>
      </c>
      <c r="U140" s="36">
        <v>1</v>
      </c>
      <c r="V140" s="36">
        <v>3</v>
      </c>
      <c r="W140" s="36">
        <v>99</v>
      </c>
      <c r="X140" s="36">
        <v>8</v>
      </c>
      <c r="Y140" s="64">
        <f>U140*J140/$J$149</f>
        <v>8.7101710030558944E-4</v>
      </c>
      <c r="Z140" s="64"/>
      <c r="AA140" s="39">
        <f>U140*J140/$J$150</f>
        <v>9.8747099910037907E-5</v>
      </c>
      <c r="AB140" s="123"/>
    </row>
    <row r="141" spans="1:28" ht="43.5" customHeight="1">
      <c r="A141" s="19"/>
      <c r="B141" s="98"/>
      <c r="C141" s="190">
        <v>171</v>
      </c>
      <c r="D141" s="100">
        <v>136</v>
      </c>
      <c r="E141" s="120" t="s">
        <v>374</v>
      </c>
      <c r="F141" s="101" t="s">
        <v>375</v>
      </c>
      <c r="G141" s="102" t="s">
        <v>70</v>
      </c>
      <c r="H141" s="103" t="s">
        <v>48</v>
      </c>
      <c r="I141" s="97">
        <v>24152.580053999998</v>
      </c>
      <c r="J141" s="97">
        <v>25151.651818999999</v>
      </c>
      <c r="K141" s="104" t="s">
        <v>376</v>
      </c>
      <c r="L141" s="104">
        <v>10</v>
      </c>
      <c r="M141" s="97">
        <v>26662</v>
      </c>
      <c r="N141" s="105">
        <v>200000</v>
      </c>
      <c r="O141" s="106">
        <v>943352</v>
      </c>
      <c r="P141" s="247">
        <v>9.5814203208873905E-2</v>
      </c>
      <c r="Q141" s="247">
        <v>0.2190610757577367</v>
      </c>
      <c r="R141" s="247" t="s">
        <v>48</v>
      </c>
      <c r="S141" s="247">
        <v>-5.6647999999999996</v>
      </c>
      <c r="T141" s="22">
        <v>80</v>
      </c>
      <c r="U141" s="22">
        <v>38</v>
      </c>
      <c r="V141" s="22">
        <v>4</v>
      </c>
      <c r="W141" s="22">
        <v>62</v>
      </c>
      <c r="X141" s="22">
        <v>84</v>
      </c>
      <c r="Y141" s="64">
        <f t="shared" si="8"/>
        <v>7.8324908910071211E-2</v>
      </c>
      <c r="Z141" s="64"/>
      <c r="AA141" s="39">
        <f t="shared" si="9"/>
        <v>8.8796851438093256E-3</v>
      </c>
      <c r="AB141" s="123"/>
    </row>
    <row r="142" spans="1:28" ht="43.5" customHeight="1">
      <c r="A142" s="19"/>
      <c r="B142" s="98"/>
      <c r="C142" s="99">
        <v>174</v>
      </c>
      <c r="D142" s="63">
        <v>137</v>
      </c>
      <c r="E142" s="119" t="s">
        <v>390</v>
      </c>
      <c r="F142" s="33" t="s">
        <v>139</v>
      </c>
      <c r="G142" s="34" t="s">
        <v>70</v>
      </c>
      <c r="H142" s="35" t="s">
        <v>48</v>
      </c>
      <c r="I142" s="36">
        <v>24545.267496</v>
      </c>
      <c r="J142" s="36">
        <v>46393.114474000002</v>
      </c>
      <c r="K142" s="37" t="s">
        <v>392</v>
      </c>
      <c r="L142" s="221">
        <v>9</v>
      </c>
      <c r="M142" s="36">
        <v>36193</v>
      </c>
      <c r="N142" s="38">
        <v>200000</v>
      </c>
      <c r="O142" s="21">
        <v>1281825</v>
      </c>
      <c r="P142" s="246">
        <v>0.53340172420283849</v>
      </c>
      <c r="Q142" s="246">
        <v>10.79088002613708</v>
      </c>
      <c r="R142" s="246" t="s">
        <v>48</v>
      </c>
      <c r="S142" s="246">
        <v>39.456400000000002</v>
      </c>
      <c r="T142" s="36">
        <v>24</v>
      </c>
      <c r="U142" s="36">
        <v>20</v>
      </c>
      <c r="V142" s="36">
        <v>4</v>
      </c>
      <c r="W142" s="36">
        <v>80</v>
      </c>
      <c r="X142" s="36">
        <v>28</v>
      </c>
      <c r="Y142" s="64">
        <f t="shared" si="8"/>
        <v>7.6038460225200971E-2</v>
      </c>
      <c r="Z142" s="64"/>
      <c r="AA142" s="39">
        <f t="shared" si="9"/>
        <v>8.6204707418821493E-3</v>
      </c>
      <c r="AB142" s="123"/>
    </row>
    <row r="143" spans="1:28" ht="43.5" customHeight="1">
      <c r="A143" s="19"/>
      <c r="B143" s="98"/>
      <c r="C143" s="190">
        <v>177</v>
      </c>
      <c r="D143" s="100">
        <v>138</v>
      </c>
      <c r="E143" s="120" t="s">
        <v>394</v>
      </c>
      <c r="F143" s="101" t="s">
        <v>99</v>
      </c>
      <c r="G143" s="102" t="s">
        <v>70</v>
      </c>
      <c r="H143" s="103" t="s">
        <v>48</v>
      </c>
      <c r="I143" s="97">
        <v>13650.842070000001</v>
      </c>
      <c r="J143" s="97">
        <v>17397.553635</v>
      </c>
      <c r="K143" s="104" t="s">
        <v>397</v>
      </c>
      <c r="L143" s="104">
        <v>7</v>
      </c>
      <c r="M143" s="97">
        <v>16219</v>
      </c>
      <c r="N143" s="105">
        <v>200000</v>
      </c>
      <c r="O143" s="106">
        <v>1072665</v>
      </c>
      <c r="P143" s="247">
        <v>1.34</v>
      </c>
      <c r="Q143" s="247">
        <v>0.7</v>
      </c>
      <c r="R143" s="247" t="s">
        <v>48</v>
      </c>
      <c r="S143" s="247">
        <v>7.18</v>
      </c>
      <c r="T143" s="22">
        <v>18</v>
      </c>
      <c r="U143" s="22">
        <v>63.070000000000007</v>
      </c>
      <c r="V143" s="22">
        <v>2</v>
      </c>
      <c r="W143" s="22">
        <v>36.93</v>
      </c>
      <c r="X143" s="22">
        <v>20</v>
      </c>
      <c r="Y143" s="64">
        <f t="shared" si="8"/>
        <v>8.9920933036067643E-2</v>
      </c>
      <c r="Z143" s="64"/>
      <c r="AA143" s="39">
        <f t="shared" si="9"/>
        <v>1.0194324951141741E-2</v>
      </c>
      <c r="AB143" s="123"/>
    </row>
    <row r="144" spans="1:28" ht="43.5" customHeight="1">
      <c r="C144" s="32">
        <v>181</v>
      </c>
      <c r="D144" s="63">
        <v>139</v>
      </c>
      <c r="E144" s="119" t="s">
        <v>410</v>
      </c>
      <c r="F144" s="33" t="s">
        <v>350</v>
      </c>
      <c r="G144" s="34" t="s">
        <v>499</v>
      </c>
      <c r="H144" s="35" t="s">
        <v>48</v>
      </c>
      <c r="I144" s="36">
        <v>105638.060104</v>
      </c>
      <c r="J144" s="36">
        <v>105025.63645200001</v>
      </c>
      <c r="K144" s="37" t="s">
        <v>411</v>
      </c>
      <c r="L144" s="221">
        <v>5</v>
      </c>
      <c r="M144" s="36">
        <v>10039732</v>
      </c>
      <c r="N144" s="38">
        <v>100000000</v>
      </c>
      <c r="O144" s="21">
        <v>10461</v>
      </c>
      <c r="P144" s="246">
        <v>-0.21</v>
      </c>
      <c r="Q144" s="246">
        <v>-0.6</v>
      </c>
      <c r="R144" s="246" t="s">
        <v>48</v>
      </c>
      <c r="S144" s="246">
        <v>3.16</v>
      </c>
      <c r="T144" s="36">
        <v>107</v>
      </c>
      <c r="U144" s="36">
        <v>4</v>
      </c>
      <c r="V144" s="36">
        <v>17</v>
      </c>
      <c r="W144" s="36">
        <v>96.1</v>
      </c>
      <c r="X144" s="36">
        <v>124</v>
      </c>
      <c r="Y144" s="64">
        <f t="shared" si="8"/>
        <v>3.4427469552437098E-2</v>
      </c>
      <c r="Z144" s="64"/>
      <c r="AA144" s="39">
        <f t="shared" si="9"/>
        <v>3.903037924687778E-3</v>
      </c>
      <c r="AB144" s="123"/>
    </row>
    <row r="145" spans="1:28" ht="43.5" customHeight="1">
      <c r="A145" s="19"/>
      <c r="B145" s="98"/>
      <c r="C145" s="99">
        <v>182</v>
      </c>
      <c r="D145" s="100">
        <v>140</v>
      </c>
      <c r="E145" s="120" t="s">
        <v>412</v>
      </c>
      <c r="F145" s="101" t="s">
        <v>413</v>
      </c>
      <c r="G145" s="102" t="s">
        <v>70</v>
      </c>
      <c r="H145" s="103" t="s">
        <v>48</v>
      </c>
      <c r="I145" s="97">
        <v>5005</v>
      </c>
      <c r="J145" s="97">
        <v>5198.9057819999998</v>
      </c>
      <c r="K145" s="104" t="s">
        <v>414</v>
      </c>
      <c r="L145" s="104">
        <v>4</v>
      </c>
      <c r="M145" s="97">
        <v>5103</v>
      </c>
      <c r="N145" s="105">
        <v>200000</v>
      </c>
      <c r="O145" s="106">
        <v>1018794</v>
      </c>
      <c r="P145" s="247">
        <v>1.61</v>
      </c>
      <c r="Q145" s="247">
        <v>-3.58</v>
      </c>
      <c r="R145" s="247" t="s">
        <v>48</v>
      </c>
      <c r="S145" s="247">
        <v>-3.32</v>
      </c>
      <c r="T145" s="22">
        <v>5</v>
      </c>
      <c r="U145" s="22">
        <v>58</v>
      </c>
      <c r="V145" s="22">
        <v>3</v>
      </c>
      <c r="W145" s="22">
        <v>42</v>
      </c>
      <c r="X145" s="22">
        <v>8</v>
      </c>
      <c r="Y145" s="292">
        <f t="shared" si="8"/>
        <v>2.4710966390240747E-2</v>
      </c>
      <c r="Z145" s="64"/>
      <c r="AA145" s="39">
        <f t="shared" si="9"/>
        <v>2.8014791743521329E-3</v>
      </c>
      <c r="AB145" s="123"/>
    </row>
    <row r="146" spans="1:28" ht="43.5" customHeight="1">
      <c r="A146" s="272"/>
      <c r="B146" s="273"/>
      <c r="C146" s="278">
        <v>185</v>
      </c>
      <c r="D146" s="63">
        <v>141</v>
      </c>
      <c r="E146" s="119" t="s">
        <v>415</v>
      </c>
      <c r="F146" s="33" t="s">
        <v>416</v>
      </c>
      <c r="G146" s="34" t="s">
        <v>52</v>
      </c>
      <c r="H146" s="35" t="s">
        <v>48</v>
      </c>
      <c r="I146" s="36" t="s">
        <v>48</v>
      </c>
      <c r="J146" s="36">
        <v>85422.972290000005</v>
      </c>
      <c r="K146" s="37" t="s">
        <v>417</v>
      </c>
      <c r="L146" s="221">
        <v>3</v>
      </c>
      <c r="M146" s="36">
        <v>83866</v>
      </c>
      <c r="N146" s="38">
        <v>500000</v>
      </c>
      <c r="O146" s="21">
        <v>1018565</v>
      </c>
      <c r="P146" s="246">
        <v>2.61</v>
      </c>
      <c r="Q146" s="246">
        <v>1.86</v>
      </c>
      <c r="R146" s="246" t="s">
        <v>48</v>
      </c>
      <c r="S146" s="246">
        <v>-2.92</v>
      </c>
      <c r="T146" s="36">
        <v>17</v>
      </c>
      <c r="U146" s="36">
        <v>4.6100000000000003</v>
      </c>
      <c r="V146" s="36">
        <v>4</v>
      </c>
      <c r="W146" s="36">
        <v>95.39</v>
      </c>
      <c r="X146" s="36">
        <v>21</v>
      </c>
      <c r="Y146" s="64">
        <f>U146*J146/$J$149</f>
        <v>3.2271963785952269E-2</v>
      </c>
      <c r="Z146" s="64"/>
      <c r="AA146" s="39">
        <f>U146*J146/$J$150</f>
        <v>3.6586685050689627E-3</v>
      </c>
      <c r="AB146" s="123"/>
    </row>
    <row r="147" spans="1:28" ht="43.5" customHeight="1">
      <c r="A147" s="19"/>
      <c r="B147" s="98"/>
      <c r="C147" s="190">
        <v>184</v>
      </c>
      <c r="D147" s="100">
        <v>142</v>
      </c>
      <c r="E147" s="120" t="s">
        <v>418</v>
      </c>
      <c r="F147" s="101" t="s">
        <v>416</v>
      </c>
      <c r="G147" s="102" t="s">
        <v>500</v>
      </c>
      <c r="H147" s="103" t="s">
        <v>48</v>
      </c>
      <c r="I147" s="97" t="s">
        <v>48</v>
      </c>
      <c r="J147" s="97">
        <v>131545.18265999999</v>
      </c>
      <c r="K147" s="104" t="s">
        <v>417</v>
      </c>
      <c r="L147" s="104">
        <v>3</v>
      </c>
      <c r="M147" s="97">
        <v>13708335</v>
      </c>
      <c r="N147" s="105">
        <v>100000000</v>
      </c>
      <c r="O147" s="106">
        <v>9596</v>
      </c>
      <c r="P147" s="247">
        <v>0.43</v>
      </c>
      <c r="Q147" s="247">
        <v>-4.04</v>
      </c>
      <c r="R147" s="247" t="s">
        <v>48</v>
      </c>
      <c r="S147" s="247">
        <v>-9.0299999999999994</v>
      </c>
      <c r="T147" s="22">
        <v>11</v>
      </c>
      <c r="U147" s="22">
        <v>7.33</v>
      </c>
      <c r="V147" s="22">
        <v>7</v>
      </c>
      <c r="W147" s="22">
        <v>92.66</v>
      </c>
      <c r="X147" s="22">
        <v>18</v>
      </c>
      <c r="Y147" s="64">
        <f t="shared" si="8"/>
        <v>7.9018487488797598E-2</v>
      </c>
      <c r="Z147" s="64"/>
      <c r="AA147" s="39">
        <f t="shared" si="9"/>
        <v>8.958316060682172E-3</v>
      </c>
      <c r="AB147" s="123"/>
    </row>
    <row r="148" spans="1:28" ht="43.5" customHeight="1">
      <c r="A148" s="19"/>
      <c r="B148" s="98"/>
      <c r="C148" s="190">
        <v>194</v>
      </c>
      <c r="D148" s="63">
        <v>143</v>
      </c>
      <c r="E148" s="119" t="s">
        <v>455</v>
      </c>
      <c r="F148" s="33" t="s">
        <v>462</v>
      </c>
      <c r="G148" s="34" t="s">
        <v>70</v>
      </c>
      <c r="H148" s="35"/>
      <c r="I148" s="36" t="s">
        <v>48</v>
      </c>
      <c r="J148" s="36">
        <v>24705.298089</v>
      </c>
      <c r="K148" s="37" t="s">
        <v>463</v>
      </c>
      <c r="L148" s="221">
        <v>1</v>
      </c>
      <c r="M148" s="36">
        <v>24220</v>
      </c>
      <c r="N148" s="38">
        <v>200000</v>
      </c>
      <c r="O148" s="21">
        <v>1020038</v>
      </c>
      <c r="P148" s="246">
        <v>0.63</v>
      </c>
      <c r="Q148" s="246" t="s">
        <v>48</v>
      </c>
      <c r="R148" s="246" t="s">
        <v>48</v>
      </c>
      <c r="S148" s="246">
        <v>0.74</v>
      </c>
      <c r="T148" s="36">
        <v>7</v>
      </c>
      <c r="U148" s="36">
        <v>9</v>
      </c>
      <c r="V148" s="36">
        <v>3</v>
      </c>
      <c r="W148" s="36">
        <v>91</v>
      </c>
      <c r="X148" s="36">
        <v>10</v>
      </c>
      <c r="Y148" s="64">
        <f t="shared" si="8"/>
        <v>1.8221427496859021E-2</v>
      </c>
      <c r="Z148" s="64"/>
      <c r="AA148" s="39">
        <f t="shared" si="9"/>
        <v>2.0657609602665375E-3</v>
      </c>
      <c r="AB148" s="123"/>
    </row>
    <row r="149" spans="1:28" ht="43.5" customHeight="1">
      <c r="A149" s="19"/>
      <c r="B149" s="98"/>
      <c r="C149" s="190"/>
      <c r="D149" s="309" t="s">
        <v>478</v>
      </c>
      <c r="E149" s="309"/>
      <c r="F149" s="310"/>
      <c r="G149" s="238" t="s">
        <v>48</v>
      </c>
      <c r="H149" s="89"/>
      <c r="I149" s="66">
        <v>11231250.517914996</v>
      </c>
      <c r="J149" s="66">
        <v>12202539.172044994</v>
      </c>
      <c r="K149" s="67" t="s">
        <v>48</v>
      </c>
      <c r="L149" s="67"/>
      <c r="M149" s="66">
        <v>94885484</v>
      </c>
      <c r="N149" s="68"/>
      <c r="O149" s="69"/>
      <c r="P149" s="250">
        <v>-0.68366834716601277</v>
      </c>
      <c r="Q149" s="250">
        <v>-1.0546502886281974</v>
      </c>
      <c r="R149" s="250">
        <v>-10.623811133100434</v>
      </c>
      <c r="S149" s="250">
        <v>169.31057912087908</v>
      </c>
      <c r="T149" s="66">
        <v>14834</v>
      </c>
      <c r="U149" s="66">
        <v>29.09501789261266</v>
      </c>
      <c r="V149" s="66">
        <v>472</v>
      </c>
      <c r="W149" s="66">
        <v>70.90498210738734</v>
      </c>
      <c r="X149" s="66">
        <v>15306</v>
      </c>
      <c r="Y149" s="64">
        <f>SUM(Y58:Y148)</f>
        <v>29.09501789261266</v>
      </c>
      <c r="Z149" s="64"/>
      <c r="AA149" s="39"/>
      <c r="AB149" s="123"/>
    </row>
    <row r="150" spans="1:28" ht="43.5" customHeight="1">
      <c r="A150" s="19"/>
      <c r="B150" s="98"/>
      <c r="C150" s="190"/>
      <c r="D150" s="309" t="s">
        <v>198</v>
      </c>
      <c r="E150" s="309"/>
      <c r="F150" s="310"/>
      <c r="G150" s="238" t="s">
        <v>48</v>
      </c>
      <c r="H150" s="89"/>
      <c r="I150" s="66">
        <v>70130598.793420017</v>
      </c>
      <c r="J150" s="66">
        <v>107634758.85046799</v>
      </c>
      <c r="K150" s="67" t="s">
        <v>48</v>
      </c>
      <c r="L150" s="67"/>
      <c r="M150" s="66">
        <v>293076687</v>
      </c>
      <c r="N150" s="239"/>
      <c r="O150" s="240"/>
      <c r="P150" s="251"/>
      <c r="Q150" s="251"/>
      <c r="R150" s="251"/>
      <c r="S150" s="271"/>
      <c r="T150" s="66">
        <v>204436</v>
      </c>
      <c r="U150" s="66"/>
      <c r="V150" s="66">
        <v>1523</v>
      </c>
      <c r="W150" s="66"/>
      <c r="X150" s="66">
        <v>205959</v>
      </c>
      <c r="Y150" s="64"/>
      <c r="Z150" s="64"/>
      <c r="AA150" s="39"/>
      <c r="AB150" s="123"/>
    </row>
    <row r="151" spans="1:28" ht="43.5" customHeight="1">
      <c r="B151" s="10"/>
      <c r="C151" s="226" t="e">
        <f>#REF!+C57+C42</f>
        <v>#REF!</v>
      </c>
      <c r="D151" s="296" t="s">
        <v>444</v>
      </c>
      <c r="E151" s="297"/>
      <c r="F151" s="298"/>
      <c r="G151" s="114"/>
      <c r="H151" s="133"/>
      <c r="I151" s="97"/>
      <c r="J151" s="22"/>
      <c r="K151" s="255" t="s">
        <v>48</v>
      </c>
      <c r="L151" s="115" t="s">
        <v>48</v>
      </c>
      <c r="M151" s="22"/>
      <c r="N151" s="299"/>
      <c r="O151" s="300"/>
      <c r="P151" s="300"/>
      <c r="Q151" s="300"/>
      <c r="R151" s="300"/>
      <c r="S151" s="301"/>
      <c r="T151" s="22"/>
      <c r="U151" s="22"/>
      <c r="V151" s="22"/>
      <c r="W151" s="22"/>
      <c r="X151" s="22"/>
      <c r="Y151" s="83"/>
      <c r="AA151" s="39"/>
      <c r="AB151" s="123"/>
    </row>
    <row r="152" spans="1:28" ht="43.5" customHeight="1">
      <c r="B152" s="10"/>
      <c r="C152" s="10"/>
      <c r="D152" s="23" t="s">
        <v>132</v>
      </c>
      <c r="E152" s="121"/>
      <c r="F152" s="24" t="s">
        <v>48</v>
      </c>
      <c r="G152" s="114" t="s">
        <v>48</v>
      </c>
      <c r="H152" s="77" t="s">
        <v>48</v>
      </c>
      <c r="I152" s="22">
        <v>70130598.793420017</v>
      </c>
      <c r="J152" s="237">
        <v>107634758.85046799</v>
      </c>
      <c r="K152" s="255" t="s">
        <v>48</v>
      </c>
      <c r="L152" s="115" t="s">
        <v>48</v>
      </c>
      <c r="M152" s="22">
        <v>293076687</v>
      </c>
      <c r="N152" s="293"/>
      <c r="O152" s="294"/>
      <c r="P152" s="294"/>
      <c r="Q152" s="294"/>
      <c r="R152" s="294"/>
      <c r="S152" s="295"/>
      <c r="T152" s="237">
        <v>204436</v>
      </c>
      <c r="U152" s="256">
        <v>81.552769345350157</v>
      </c>
      <c r="V152" s="237">
        <v>1523</v>
      </c>
      <c r="W152" s="22">
        <v>18.447230654649843</v>
      </c>
      <c r="X152" s="252">
        <v>205959</v>
      </c>
      <c r="Z152" s="64"/>
      <c r="AA152" s="39">
        <f>SUM(AA4:AA148)</f>
        <v>81.552769345350157</v>
      </c>
      <c r="AB152" s="123"/>
    </row>
    <row r="153" spans="1:28">
      <c r="T153" s="2"/>
      <c r="V153" s="2"/>
    </row>
  </sheetData>
  <sortState ref="D1:AC120">
    <sortCondition descending="1" ref="E54:E108"/>
  </sortState>
  <mergeCells count="8">
    <mergeCell ref="N152:S152"/>
    <mergeCell ref="D151:F151"/>
    <mergeCell ref="N151:S151"/>
    <mergeCell ref="D2:X2"/>
    <mergeCell ref="D42:F42"/>
    <mergeCell ref="D57:F57"/>
    <mergeCell ref="D150:F150"/>
    <mergeCell ref="D149:F149"/>
  </mergeCells>
  <printOptions horizontalCentered="1" verticalCentered="1"/>
  <pageMargins left="0" right="0" top="0" bottom="0" header="0" footer="0"/>
  <pageSetup scale="19" orientation="landscape" r:id="rId1"/>
</worksheet>
</file>

<file path=xl/worksheets/sheet2.xml><?xml version="1.0" encoding="utf-8"?>
<worksheet xmlns="http://schemas.openxmlformats.org/spreadsheetml/2006/main" xmlns:r="http://schemas.openxmlformats.org/officeDocument/2006/relationships">
  <dimension ref="A2:AK157"/>
  <sheetViews>
    <sheetView rightToLeft="1" topLeftCell="B33" zoomScaleNormal="100" workbookViewId="0">
      <selection activeCell="F86" sqref="F86"/>
    </sheetView>
  </sheetViews>
  <sheetFormatPr defaultColWidth="0" defaultRowHeight="18"/>
  <cols>
    <col min="1" max="1" width="4.140625" style="1" hidden="1" customWidth="1"/>
    <col min="2" max="2" width="6.28515625" style="131" customWidth="1"/>
    <col min="3" max="3" width="26.85546875" style="79" bestFit="1" customWidth="1"/>
    <col min="4" max="4" width="14.85546875" style="80" bestFit="1" customWidth="1"/>
    <col min="5" max="5" width="6.140625" style="144" bestFit="1" customWidth="1"/>
    <col min="6" max="7" width="11.85546875" style="144" bestFit="1" customWidth="1"/>
    <col min="8" max="8" width="11.85546875" style="145" bestFit="1" customWidth="1"/>
    <col min="9" max="9" width="12.28515625" style="145" bestFit="1" customWidth="1"/>
    <col min="10" max="10" width="13" style="144" customWidth="1"/>
    <col min="11" max="16" width="12" style="1" hidden="1" customWidth="1"/>
    <col min="17" max="17" width="12" style="196" hidden="1" customWidth="1"/>
    <col min="18" max="22" width="12" style="1" hidden="1" customWidth="1"/>
    <col min="23" max="23" width="12.28515625" style="1" hidden="1" customWidth="1"/>
    <col min="24" max="26" width="12" style="1" hidden="1" customWidth="1"/>
    <col min="27" max="31" width="9.140625" style="1" hidden="1" customWidth="1"/>
    <col min="32" max="32" width="9.140625" style="1" customWidth="1"/>
    <col min="33" max="35" width="9" style="1" customWidth="1"/>
    <col min="36" max="36" width="9" style="1" hidden="1" customWidth="1"/>
    <col min="37" max="37" width="9" hidden="1" customWidth="1"/>
    <col min="38" max="16384" width="9.140625" hidden="1"/>
  </cols>
  <sheetData>
    <row r="2" spans="1:30" ht="29.25" customHeight="1">
      <c r="A2" s="108"/>
      <c r="B2" s="311" t="s">
        <v>473</v>
      </c>
      <c r="C2" s="311"/>
      <c r="D2" s="311"/>
      <c r="E2" s="311"/>
      <c r="F2" s="311"/>
      <c r="G2" s="311"/>
      <c r="H2" s="311"/>
      <c r="I2" s="311"/>
      <c r="J2" s="311"/>
    </row>
    <row r="3" spans="1:30" ht="21.75" customHeight="1">
      <c r="A3" s="317" t="s">
        <v>379</v>
      </c>
      <c r="B3" s="318" t="s">
        <v>187</v>
      </c>
      <c r="C3" s="316" t="s">
        <v>188</v>
      </c>
      <c r="D3" s="314" t="s">
        <v>189</v>
      </c>
      <c r="E3" s="312" t="s">
        <v>190</v>
      </c>
      <c r="F3" s="312"/>
      <c r="G3" s="312"/>
      <c r="H3" s="312"/>
      <c r="I3" s="312"/>
      <c r="J3" s="313" t="s">
        <v>191</v>
      </c>
    </row>
    <row r="4" spans="1:30" ht="18" customHeight="1">
      <c r="A4" s="317"/>
      <c r="B4" s="318"/>
      <c r="C4" s="316"/>
      <c r="D4" s="315"/>
      <c r="E4" s="312" t="s">
        <v>193</v>
      </c>
      <c r="F4" s="313" t="s">
        <v>194</v>
      </c>
      <c r="G4" s="136" t="s">
        <v>195</v>
      </c>
      <c r="H4" s="312" t="s">
        <v>196</v>
      </c>
      <c r="I4" s="312" t="s">
        <v>197</v>
      </c>
      <c r="J4" s="313"/>
    </row>
    <row r="5" spans="1:30" ht="21.75" customHeight="1">
      <c r="A5" s="317"/>
      <c r="B5" s="318"/>
      <c r="C5" s="316"/>
      <c r="D5" s="315"/>
      <c r="E5" s="312"/>
      <c r="F5" s="313"/>
      <c r="G5" s="137" t="s">
        <v>201</v>
      </c>
      <c r="H5" s="312"/>
      <c r="I5" s="312"/>
      <c r="J5" s="313"/>
    </row>
    <row r="6" spans="1:30" ht="15" customHeight="1">
      <c r="A6" s="317"/>
      <c r="B6" s="318"/>
      <c r="C6" s="316"/>
      <c r="D6" s="134" t="s">
        <v>192</v>
      </c>
      <c r="E6" s="312"/>
      <c r="F6" s="313"/>
      <c r="G6" s="138" t="s">
        <v>202</v>
      </c>
      <c r="H6" s="312"/>
      <c r="I6" s="312"/>
      <c r="J6" s="313"/>
      <c r="Q6" s="197" t="s">
        <v>193</v>
      </c>
      <c r="R6" s="154" t="s">
        <v>194</v>
      </c>
      <c r="S6" s="154" t="s">
        <v>402</v>
      </c>
      <c r="T6" s="154" t="s">
        <v>403</v>
      </c>
      <c r="U6" s="154" t="s">
        <v>404</v>
      </c>
      <c r="V6" s="154"/>
    </row>
    <row r="7" spans="1:30" ht="18.75">
      <c r="A7" s="86">
        <v>101</v>
      </c>
      <c r="B7" s="233">
        <v>1</v>
      </c>
      <c r="C7" s="87" t="s">
        <v>34</v>
      </c>
      <c r="D7" s="279">
        <v>58215.084519999997</v>
      </c>
      <c r="E7" s="140">
        <v>13.988802525760038</v>
      </c>
      <c r="F7" s="140">
        <v>4.2577519959328933</v>
      </c>
      <c r="G7" s="280">
        <v>78.938838881789849</v>
      </c>
      <c r="H7" s="140">
        <v>8.5221000973411301E-2</v>
      </c>
      <c r="I7" s="140">
        <v>2.7293855955438096</v>
      </c>
      <c r="J7" s="140">
        <v>1.0640722428061355</v>
      </c>
      <c r="K7" s="281">
        <f t="shared" ref="K7:K44" si="0">$D7/$D$153*E7</f>
        <v>7.5659510930113369E-3</v>
      </c>
      <c r="L7" s="281">
        <f t="shared" ref="L7:L44" si="1">$D7/$D$153*F7</f>
        <v>2.3028378096036804E-3</v>
      </c>
      <c r="M7" s="281">
        <f t="shared" ref="M7:M44" si="2">$D7/$D$153*G7</f>
        <v>4.2694676203978661E-2</v>
      </c>
      <c r="N7" s="281">
        <f t="shared" ref="N7:N44" si="3">$D7/$D$153*H7</f>
        <v>4.6092431734235912E-5</v>
      </c>
      <c r="O7" s="281">
        <f t="shared" ref="O7:O44" si="4">$D7/$D$153*I7</f>
        <v>1.4762091245356336E-3</v>
      </c>
      <c r="P7" s="281"/>
      <c r="Q7" s="199">
        <f t="shared" ref="Q7" si="5">D7/$D$45*E7</f>
        <v>8.6492249154306016E-3</v>
      </c>
      <c r="R7" s="187">
        <f t="shared" ref="R7" si="6">D7/$D$45*F7</f>
        <v>2.6325523274156244E-3</v>
      </c>
      <c r="S7" s="187">
        <f t="shared" ref="S7" si="7">D7/$D$45*G7</f>
        <v>4.8807592415022895E-2</v>
      </c>
      <c r="T7" s="187">
        <f t="shared" ref="T7" si="8">D7/$D$45*H7</f>
        <v>5.2691830024751656E-5</v>
      </c>
      <c r="U7" s="187">
        <f t="shared" ref="U7" si="9">D7/$D$45*I7</f>
        <v>1.6875690291090369E-3</v>
      </c>
      <c r="V7" s="187"/>
      <c r="W7" s="281">
        <f t="shared" ref="W7:W44" si="10">F7*$D7/$D$153</f>
        <v>2.30283780960368E-3</v>
      </c>
      <c r="X7" s="281">
        <f t="shared" ref="X7:X44" si="11">G7*$D7/$D$153</f>
        <v>4.2694676203978661E-2</v>
      </c>
      <c r="Y7" s="281">
        <f t="shared" ref="Y7:Y44" si="12">H7*$D7/$D$153</f>
        <v>4.6092431734235905E-5</v>
      </c>
      <c r="Z7" s="281">
        <f t="shared" ref="Z7:Z44" si="13">I7*$D7/$D$153</f>
        <v>1.4762091245356334E-3</v>
      </c>
      <c r="AA7" s="135">
        <f t="shared" ref="AA7:AA44" si="14">SUM(E7:I7)</f>
        <v>99.999999999999986</v>
      </c>
    </row>
    <row r="8" spans="1:30" ht="18.75">
      <c r="A8" s="49">
        <v>102</v>
      </c>
      <c r="B8" s="234">
        <v>2</v>
      </c>
      <c r="C8" s="41" t="s">
        <v>64</v>
      </c>
      <c r="D8" s="110">
        <v>374492.78769500001</v>
      </c>
      <c r="E8" s="139">
        <v>12</v>
      </c>
      <c r="F8" s="139">
        <v>0</v>
      </c>
      <c r="G8" s="139">
        <v>84</v>
      </c>
      <c r="H8" s="139">
        <v>0</v>
      </c>
      <c r="I8" s="139">
        <v>4</v>
      </c>
      <c r="J8" s="139">
        <v>2</v>
      </c>
      <c r="K8" s="188">
        <f t="shared" si="0"/>
        <v>4.1751507601584227E-2</v>
      </c>
      <c r="L8" s="188">
        <f t="shared" si="1"/>
        <v>0</v>
      </c>
      <c r="M8" s="188">
        <f t="shared" si="2"/>
        <v>0.29226055321108957</v>
      </c>
      <c r="N8" s="188">
        <f t="shared" si="3"/>
        <v>0</v>
      </c>
      <c r="O8" s="188">
        <f t="shared" si="4"/>
        <v>1.3917169200528075E-2</v>
      </c>
      <c r="P8" s="49"/>
      <c r="Q8" s="199">
        <f t="shared" ref="Q8:Q44" si="15">D8/$D$45*E8</f>
        <v>4.7729383307536455E-2</v>
      </c>
      <c r="R8" s="187">
        <f t="shared" ref="R8:R44" si="16">D8/$D$45*F8</f>
        <v>0</v>
      </c>
      <c r="S8" s="187">
        <f t="shared" ref="S8:S44" si="17">D8/$D$45*G8</f>
        <v>0.33410568315275518</v>
      </c>
      <c r="T8" s="187">
        <f t="shared" ref="T8:T44" si="18">D8/$D$45*H8</f>
        <v>0</v>
      </c>
      <c r="U8" s="187">
        <f t="shared" ref="U8:U44" si="19">D8/$D$45*I8</f>
        <v>1.5909794435845486E-2</v>
      </c>
      <c r="V8" s="49"/>
      <c r="W8" s="49">
        <f t="shared" si="10"/>
        <v>0</v>
      </c>
      <c r="X8" s="49">
        <f t="shared" si="11"/>
        <v>0.29226055321108957</v>
      </c>
      <c r="Y8" s="49">
        <f t="shared" si="12"/>
        <v>0</v>
      </c>
      <c r="Z8" s="49">
        <f t="shared" si="13"/>
        <v>1.3917169200528075E-2</v>
      </c>
      <c r="AA8" s="135">
        <f t="shared" si="14"/>
        <v>100</v>
      </c>
      <c r="AB8" s="135"/>
      <c r="AC8" s="135"/>
      <c r="AD8" s="147"/>
    </row>
    <row r="9" spans="1:30" ht="24" customHeight="1">
      <c r="A9" s="49">
        <v>106</v>
      </c>
      <c r="B9" s="233">
        <v>3</v>
      </c>
      <c r="C9" s="87" t="s">
        <v>36</v>
      </c>
      <c r="D9" s="279">
        <v>189279.43665600001</v>
      </c>
      <c r="E9" s="140">
        <v>5.4322726637062262</v>
      </c>
      <c r="F9" s="140">
        <v>26.739639987876462</v>
      </c>
      <c r="G9" s="280">
        <v>67.325369308408099</v>
      </c>
      <c r="H9" s="140">
        <v>4.3537676733940807E-3</v>
      </c>
      <c r="I9" s="140">
        <v>0.49836427233581615</v>
      </c>
      <c r="J9" s="140">
        <v>1.993365480453102</v>
      </c>
      <c r="K9" s="188">
        <f t="shared" si="0"/>
        <v>9.5528388833625577E-3</v>
      </c>
      <c r="L9" s="188">
        <f t="shared" si="1"/>
        <v>4.7022579391113678E-2</v>
      </c>
      <c r="M9" s="188">
        <f t="shared" si="2"/>
        <v>0.11839398454040601</v>
      </c>
      <c r="N9" s="188">
        <f t="shared" si="3"/>
        <v>7.6562506512974107E-6</v>
      </c>
      <c r="O9" s="188">
        <f t="shared" si="4"/>
        <v>8.7639076562850027E-4</v>
      </c>
      <c r="P9" s="224"/>
      <c r="Q9" s="199">
        <f t="shared" si="15"/>
        <v>1.0920590295566942E-2</v>
      </c>
      <c r="R9" s="187">
        <f t="shared" si="16"/>
        <v>5.3755153880536005E-2</v>
      </c>
      <c r="S9" s="187">
        <f t="shared" si="17"/>
        <v>0.13534533706804794</v>
      </c>
      <c r="T9" s="187">
        <f t="shared" si="18"/>
        <v>8.7524533370498895E-6</v>
      </c>
      <c r="U9" s="187">
        <f t="shared" si="19"/>
        <v>1.0018701882343727E-3</v>
      </c>
      <c r="V9" s="49"/>
      <c r="W9" s="225">
        <f t="shared" si="10"/>
        <v>4.7022579391113678E-2</v>
      </c>
      <c r="X9" s="225">
        <f t="shared" si="11"/>
        <v>0.11839398454040601</v>
      </c>
      <c r="Y9" s="225">
        <f t="shared" si="12"/>
        <v>7.6562506512974107E-6</v>
      </c>
      <c r="Z9" s="225">
        <f t="shared" si="13"/>
        <v>8.7639076562850027E-4</v>
      </c>
      <c r="AA9" s="135">
        <f t="shared" si="14"/>
        <v>100</v>
      </c>
      <c r="AB9" s="135"/>
      <c r="AC9" s="135"/>
      <c r="AD9" s="147"/>
    </row>
    <row r="10" spans="1:30" ht="24" customHeight="1">
      <c r="A10" s="86">
        <v>6</v>
      </c>
      <c r="B10" s="234">
        <v>4</v>
      </c>
      <c r="C10" s="41" t="s">
        <v>24</v>
      </c>
      <c r="D10" s="110">
        <v>188534.56368699999</v>
      </c>
      <c r="E10" s="139">
        <v>4.8860011550092803</v>
      </c>
      <c r="F10" s="139">
        <v>43.042016563848776</v>
      </c>
      <c r="G10" s="139">
        <v>51.21552324174742</v>
      </c>
      <c r="H10" s="139">
        <v>0</v>
      </c>
      <c r="I10" s="139">
        <v>0.85645903939453039</v>
      </c>
      <c r="J10" s="139">
        <v>4.3993047393053768</v>
      </c>
      <c r="K10" s="188">
        <f t="shared" si="0"/>
        <v>8.5583886262392758E-3</v>
      </c>
      <c r="L10" s="188">
        <f t="shared" si="1"/>
        <v>7.5393004079170392E-2</v>
      </c>
      <c r="M10" s="188">
        <f t="shared" si="2"/>
        <v>8.9709833807485428E-2</v>
      </c>
      <c r="N10" s="188">
        <f t="shared" si="3"/>
        <v>0</v>
      </c>
      <c r="O10" s="188">
        <f t="shared" si="4"/>
        <v>1.5001857488468077E-3</v>
      </c>
      <c r="P10" s="188"/>
      <c r="Q10" s="199">
        <f t="shared" si="15"/>
        <v>9.7837571551819859E-3</v>
      </c>
      <c r="R10" s="187">
        <f t="shared" si="16"/>
        <v>8.6187584523650634E-2</v>
      </c>
      <c r="S10" s="187">
        <f t="shared" si="17"/>
        <v>0.10255426187509444</v>
      </c>
      <c r="T10" s="187">
        <f t="shared" si="18"/>
        <v>0</v>
      </c>
      <c r="U10" s="187">
        <f t="shared" si="19"/>
        <v>1.714978566103227E-3</v>
      </c>
      <c r="V10" s="187"/>
      <c r="W10" s="188">
        <f t="shared" si="10"/>
        <v>7.5393004079170392E-2</v>
      </c>
      <c r="X10" s="188">
        <f t="shared" si="11"/>
        <v>8.9709833807485428E-2</v>
      </c>
      <c r="Y10" s="188">
        <f t="shared" si="12"/>
        <v>0</v>
      </c>
      <c r="Z10" s="188">
        <f t="shared" si="13"/>
        <v>1.5001857488468077E-3</v>
      </c>
      <c r="AA10" s="135">
        <f t="shared" si="14"/>
        <v>100.00000000000001</v>
      </c>
      <c r="AB10" s="135"/>
      <c r="AC10" s="135"/>
      <c r="AD10" s="147"/>
    </row>
    <row r="11" spans="1:30" ht="24" customHeight="1">
      <c r="A11" s="49">
        <v>162</v>
      </c>
      <c r="B11" s="233">
        <v>5</v>
      </c>
      <c r="C11" s="87" t="s">
        <v>352</v>
      </c>
      <c r="D11" s="279">
        <v>5177.5938610000003</v>
      </c>
      <c r="E11" s="140">
        <v>4.2754522727417008</v>
      </c>
      <c r="F11" s="140">
        <v>0</v>
      </c>
      <c r="G11" s="280">
        <v>89.172977107234303</v>
      </c>
      <c r="H11" s="140">
        <v>2.8291188674545924</v>
      </c>
      <c r="I11" s="140">
        <v>3.7224517525694112</v>
      </c>
      <c r="J11" s="140">
        <v>4.8823948340215972</v>
      </c>
      <c r="K11" s="188">
        <f t="shared" si="0"/>
        <v>2.0566363205309188E-4</v>
      </c>
      <c r="L11" s="188">
        <f t="shared" si="1"/>
        <v>0</v>
      </c>
      <c r="M11" s="188">
        <f t="shared" si="2"/>
        <v>4.2895200748201646E-3</v>
      </c>
      <c r="N11" s="188">
        <f t="shared" si="3"/>
        <v>1.3609013144649676E-4</v>
      </c>
      <c r="O11" s="188">
        <f t="shared" si="4"/>
        <v>1.790624473711846E-4</v>
      </c>
      <c r="P11" s="224"/>
      <c r="Q11" s="199">
        <f t="shared" si="15"/>
        <v>2.3511003292033688E-4</v>
      </c>
      <c r="R11" s="187">
        <f t="shared" si="16"/>
        <v>0</v>
      </c>
      <c r="S11" s="187">
        <f t="shared" si="17"/>
        <v>4.9036827558460554E-3</v>
      </c>
      <c r="T11" s="187">
        <f t="shared" si="18"/>
        <v>1.5557517371986822E-4</v>
      </c>
      <c r="U11" s="187">
        <f t="shared" si="19"/>
        <v>2.0470015761156737E-4</v>
      </c>
      <c r="V11" s="49"/>
      <c r="W11" s="225">
        <f t="shared" si="10"/>
        <v>0</v>
      </c>
      <c r="X11" s="225">
        <f t="shared" si="11"/>
        <v>4.2895200748201646E-3</v>
      </c>
      <c r="Y11" s="225">
        <f t="shared" si="12"/>
        <v>1.3609013144649676E-4</v>
      </c>
      <c r="Z11" s="225">
        <f t="shared" si="13"/>
        <v>1.790624473711846E-4</v>
      </c>
      <c r="AA11" s="135">
        <f t="shared" si="14"/>
        <v>100.00000000000001</v>
      </c>
      <c r="AB11" s="135"/>
      <c r="AC11" s="135"/>
      <c r="AD11" s="147"/>
    </row>
    <row r="12" spans="1:30" ht="24" customHeight="1">
      <c r="A12" s="86">
        <v>118</v>
      </c>
      <c r="B12" s="234">
        <v>6</v>
      </c>
      <c r="C12" s="41" t="s">
        <v>154</v>
      </c>
      <c r="D12" s="110">
        <v>74320.923922000002</v>
      </c>
      <c r="E12" s="139">
        <v>4</v>
      </c>
      <c r="F12" s="139">
        <v>0</v>
      </c>
      <c r="G12" s="139">
        <v>94</v>
      </c>
      <c r="H12" s="139">
        <v>0</v>
      </c>
      <c r="I12" s="139">
        <v>2</v>
      </c>
      <c r="J12" s="139">
        <v>2</v>
      </c>
      <c r="K12" s="188">
        <f t="shared" si="0"/>
        <v>2.7619674059102275E-3</v>
      </c>
      <c r="L12" s="188">
        <f t="shared" si="1"/>
        <v>0</v>
      </c>
      <c r="M12" s="188">
        <f t="shared" si="2"/>
        <v>6.4906234038890342E-2</v>
      </c>
      <c r="N12" s="188">
        <f t="shared" si="3"/>
        <v>0</v>
      </c>
      <c r="O12" s="188">
        <f t="shared" si="4"/>
        <v>1.3809837029551137E-3</v>
      </c>
      <c r="P12" s="188"/>
      <c r="Q12" s="199">
        <f t="shared" si="15"/>
        <v>3.1574189429894816E-3</v>
      </c>
      <c r="R12" s="187">
        <f t="shared" si="16"/>
        <v>0</v>
      </c>
      <c r="S12" s="187">
        <f t="shared" si="17"/>
        <v>7.4199345160252811E-2</v>
      </c>
      <c r="T12" s="187">
        <f t="shared" si="18"/>
        <v>0</v>
      </c>
      <c r="U12" s="187">
        <f t="shared" si="19"/>
        <v>1.5787094714947408E-3</v>
      </c>
      <c r="V12" s="187"/>
      <c r="W12" s="188">
        <f t="shared" si="10"/>
        <v>0</v>
      </c>
      <c r="X12" s="188">
        <f t="shared" si="11"/>
        <v>6.4906234038890342E-2</v>
      </c>
      <c r="Y12" s="188">
        <f t="shared" si="12"/>
        <v>0</v>
      </c>
      <c r="Z12" s="188">
        <f t="shared" si="13"/>
        <v>1.3809837029551137E-3</v>
      </c>
      <c r="AA12" s="135">
        <f t="shared" si="14"/>
        <v>100</v>
      </c>
      <c r="AB12" s="135"/>
      <c r="AC12" s="135"/>
      <c r="AD12" s="147"/>
    </row>
    <row r="13" spans="1:30" ht="24" customHeight="1">
      <c r="A13" s="86">
        <v>113</v>
      </c>
      <c r="B13" s="233">
        <v>7</v>
      </c>
      <c r="C13" s="87" t="s">
        <v>40</v>
      </c>
      <c r="D13" s="279">
        <v>24143.76253</v>
      </c>
      <c r="E13" s="140">
        <v>3.41545972291323</v>
      </c>
      <c r="F13" s="140">
        <v>50.724937191634787</v>
      </c>
      <c r="G13" s="280">
        <v>43.5327511527477</v>
      </c>
      <c r="H13" s="140">
        <v>0.19289403077213513</v>
      </c>
      <c r="I13" s="140">
        <v>2.1339579019321375</v>
      </c>
      <c r="J13" s="140">
        <v>0.83222779686781267</v>
      </c>
      <c r="K13" s="188">
        <f t="shared" si="0"/>
        <v>7.6612842692719123E-4</v>
      </c>
      <c r="L13" s="188">
        <f t="shared" si="1"/>
        <v>1.1378209520638232E-2</v>
      </c>
      <c r="M13" s="188">
        <f t="shared" si="2"/>
        <v>9.7649162532123263E-3</v>
      </c>
      <c r="N13" s="188">
        <f t="shared" si="3"/>
        <v>4.3268435978817575E-5</v>
      </c>
      <c r="O13" s="188">
        <f t="shared" si="4"/>
        <v>4.7867225590985318E-4</v>
      </c>
      <c r="P13" s="282"/>
      <c r="Q13" s="199">
        <f t="shared" si="15"/>
        <v>8.7582076557686614E-4</v>
      </c>
      <c r="R13" s="187">
        <f t="shared" si="16"/>
        <v>1.3007312903436243E-2</v>
      </c>
      <c r="S13" s="187">
        <f t="shared" si="17"/>
        <v>1.1163032369108487E-2</v>
      </c>
      <c r="T13" s="187">
        <f t="shared" si="18"/>
        <v>4.9463501669391782E-5</v>
      </c>
      <c r="U13" s="187">
        <f t="shared" si="19"/>
        <v>5.4720734396038109E-4</v>
      </c>
      <c r="V13" s="187"/>
      <c r="W13" s="281">
        <f t="shared" si="10"/>
        <v>1.1378209520638232E-2</v>
      </c>
      <c r="X13" s="281">
        <f t="shared" si="11"/>
        <v>9.7649162532123246E-3</v>
      </c>
      <c r="Y13" s="281">
        <f t="shared" si="12"/>
        <v>4.3268435978817575E-5</v>
      </c>
      <c r="Z13" s="281">
        <f t="shared" si="13"/>
        <v>4.7867225590985318E-4</v>
      </c>
      <c r="AA13" s="135">
        <f t="shared" si="14"/>
        <v>100</v>
      </c>
      <c r="AB13" s="135"/>
      <c r="AC13" s="135"/>
      <c r="AD13" s="147"/>
    </row>
    <row r="14" spans="1:30" ht="24" customHeight="1">
      <c r="A14" s="49">
        <v>132</v>
      </c>
      <c r="B14" s="234">
        <v>8</v>
      </c>
      <c r="C14" s="41" t="s">
        <v>151</v>
      </c>
      <c r="D14" s="110">
        <v>50744.289629999999</v>
      </c>
      <c r="E14" s="139">
        <v>3.4146581349049687</v>
      </c>
      <c r="F14" s="139">
        <v>85.602022218135843</v>
      </c>
      <c r="G14" s="139">
        <v>8.5162345852578127</v>
      </c>
      <c r="H14" s="139">
        <v>0</v>
      </c>
      <c r="I14" s="139">
        <v>2.4670850617013795</v>
      </c>
      <c r="J14" s="139">
        <v>3.4662320242126898</v>
      </c>
      <c r="K14" s="188">
        <f t="shared" si="0"/>
        <v>1.6098368522920691E-3</v>
      </c>
      <c r="L14" s="188">
        <f t="shared" si="1"/>
        <v>4.0356979982511414E-2</v>
      </c>
      <c r="M14" s="188">
        <f t="shared" si="2"/>
        <v>4.014969503965831E-3</v>
      </c>
      <c r="N14" s="188">
        <f t="shared" si="3"/>
        <v>0</v>
      </c>
      <c r="O14" s="188">
        <f t="shared" si="4"/>
        <v>1.1631045607371367E-3</v>
      </c>
      <c r="P14" s="49"/>
      <c r="Q14" s="199">
        <f t="shared" si="15"/>
        <v>1.8403292383801396E-3</v>
      </c>
      <c r="R14" s="187">
        <f t="shared" si="16"/>
        <v>4.6135190736125042E-2</v>
      </c>
      <c r="S14" s="187">
        <f t="shared" si="17"/>
        <v>4.5898227257207668E-3</v>
      </c>
      <c r="T14" s="187">
        <f t="shared" si="18"/>
        <v>0</v>
      </c>
      <c r="U14" s="187">
        <f t="shared" si="19"/>
        <v>1.3296349424292446E-3</v>
      </c>
      <c r="V14" s="49"/>
      <c r="W14" s="49">
        <f t="shared" si="10"/>
        <v>4.0356979982511407E-2</v>
      </c>
      <c r="X14" s="49">
        <f t="shared" si="11"/>
        <v>4.014969503965831E-3</v>
      </c>
      <c r="Y14" s="49">
        <f t="shared" si="12"/>
        <v>0</v>
      </c>
      <c r="Z14" s="49">
        <f t="shared" si="13"/>
        <v>1.1631045607371367E-3</v>
      </c>
      <c r="AA14" s="135">
        <f t="shared" si="14"/>
        <v>100.00000000000001</v>
      </c>
      <c r="AB14" s="135"/>
      <c r="AC14" s="135"/>
      <c r="AD14" s="147"/>
    </row>
    <row r="15" spans="1:30" ht="24" customHeight="1">
      <c r="A15" s="49">
        <v>5</v>
      </c>
      <c r="B15" s="233">
        <v>9</v>
      </c>
      <c r="C15" s="87" t="s">
        <v>26</v>
      </c>
      <c r="D15" s="279">
        <v>416740.11960400001</v>
      </c>
      <c r="E15" s="140">
        <v>3</v>
      </c>
      <c r="F15" s="140">
        <v>40</v>
      </c>
      <c r="G15" s="280">
        <v>57</v>
      </c>
      <c r="H15" s="140">
        <v>0</v>
      </c>
      <c r="I15" s="140">
        <v>0</v>
      </c>
      <c r="J15" s="140">
        <v>2.334740539130542</v>
      </c>
      <c r="K15" s="188">
        <f t="shared" si="0"/>
        <v>1.1615396105907325E-2</v>
      </c>
      <c r="L15" s="188">
        <f t="shared" si="1"/>
        <v>0.15487194807876431</v>
      </c>
      <c r="M15" s="188">
        <f t="shared" si="2"/>
        <v>0.22069252601223915</v>
      </c>
      <c r="N15" s="188">
        <f t="shared" si="3"/>
        <v>0</v>
      </c>
      <c r="O15" s="188">
        <f t="shared" si="4"/>
        <v>0</v>
      </c>
      <c r="P15" s="224"/>
      <c r="Q15" s="199">
        <f t="shared" si="15"/>
        <v>1.3278459266622527E-2</v>
      </c>
      <c r="R15" s="187">
        <f t="shared" si="16"/>
        <v>0.17704612355496702</v>
      </c>
      <c r="S15" s="187">
        <f t="shared" si="17"/>
        <v>0.25229072606582803</v>
      </c>
      <c r="T15" s="187">
        <f t="shared" si="18"/>
        <v>0</v>
      </c>
      <c r="U15" s="187">
        <f t="shared" si="19"/>
        <v>0</v>
      </c>
      <c r="V15" s="49"/>
      <c r="W15" s="225">
        <f t="shared" si="10"/>
        <v>0.15487194807876431</v>
      </c>
      <c r="X15" s="225">
        <f t="shared" si="11"/>
        <v>0.22069252601223915</v>
      </c>
      <c r="Y15" s="225">
        <f t="shared" si="12"/>
        <v>0</v>
      </c>
      <c r="Z15" s="225">
        <f t="shared" si="13"/>
        <v>0</v>
      </c>
      <c r="AA15" s="135">
        <f t="shared" si="14"/>
        <v>100</v>
      </c>
      <c r="AB15" s="135"/>
      <c r="AC15" s="135"/>
      <c r="AD15" s="147"/>
    </row>
    <row r="16" spans="1:30" ht="24" customHeight="1">
      <c r="A16" s="86">
        <v>121</v>
      </c>
      <c r="B16" s="234">
        <v>10</v>
      </c>
      <c r="C16" s="41" t="s">
        <v>137</v>
      </c>
      <c r="D16" s="110">
        <v>204937.585678</v>
      </c>
      <c r="E16" s="139">
        <v>3</v>
      </c>
      <c r="F16" s="139">
        <v>0</v>
      </c>
      <c r="G16" s="139">
        <v>44</v>
      </c>
      <c r="H16" s="139">
        <v>44</v>
      </c>
      <c r="I16" s="139">
        <v>9</v>
      </c>
      <c r="J16" s="139">
        <v>11</v>
      </c>
      <c r="K16" s="188">
        <f t="shared" si="0"/>
        <v>5.7120280065673847E-3</v>
      </c>
      <c r="L16" s="188">
        <f t="shared" si="1"/>
        <v>0</v>
      </c>
      <c r="M16" s="188">
        <f t="shared" si="2"/>
        <v>8.3776410762988321E-2</v>
      </c>
      <c r="N16" s="188">
        <f t="shared" si="3"/>
        <v>8.3776410762988321E-2</v>
      </c>
      <c r="O16" s="188">
        <f t="shared" si="4"/>
        <v>1.7136084019702156E-2</v>
      </c>
      <c r="P16" s="188"/>
      <c r="Q16" s="199">
        <f t="shared" si="15"/>
        <v>6.529861790631324E-3</v>
      </c>
      <c r="R16" s="187">
        <f t="shared" si="16"/>
        <v>0</v>
      </c>
      <c r="S16" s="187">
        <f t="shared" si="17"/>
        <v>9.577130626259274E-2</v>
      </c>
      <c r="T16" s="187">
        <f t="shared" si="18"/>
        <v>9.577130626259274E-2</v>
      </c>
      <c r="U16" s="187">
        <f t="shared" si="19"/>
        <v>1.958958537189397E-2</v>
      </c>
      <c r="V16" s="187"/>
      <c r="W16" s="188">
        <f t="shared" si="10"/>
        <v>0</v>
      </c>
      <c r="X16" s="188">
        <f t="shared" si="11"/>
        <v>8.3776410762988321E-2</v>
      </c>
      <c r="Y16" s="188">
        <f t="shared" si="12"/>
        <v>8.3776410762988321E-2</v>
      </c>
      <c r="Z16" s="188">
        <f t="shared" si="13"/>
        <v>1.7136084019702156E-2</v>
      </c>
      <c r="AA16" s="135">
        <f t="shared" si="14"/>
        <v>100</v>
      </c>
      <c r="AB16" s="135"/>
      <c r="AC16" s="135"/>
      <c r="AD16" s="147"/>
    </row>
    <row r="17" spans="1:30" ht="24" customHeight="1">
      <c r="A17" s="86">
        <v>1</v>
      </c>
      <c r="B17" s="233">
        <v>11</v>
      </c>
      <c r="C17" s="87" t="s">
        <v>28</v>
      </c>
      <c r="D17" s="279">
        <v>38844564.739891</v>
      </c>
      <c r="E17" s="140">
        <v>2.7934958544668227</v>
      </c>
      <c r="F17" s="140">
        <v>12.288029466406995</v>
      </c>
      <c r="G17" s="280">
        <v>76.50192992312688</v>
      </c>
      <c r="H17" s="140">
        <v>7.6812883570579995</v>
      </c>
      <c r="I17" s="140">
        <v>0.73525639894130856</v>
      </c>
      <c r="J17" s="140">
        <v>0.33058883564442976</v>
      </c>
      <c r="K17" s="188">
        <f t="shared" si="0"/>
        <v>1.0081513790559471</v>
      </c>
      <c r="L17" s="188">
        <f t="shared" si="1"/>
        <v>4.4346562507438492</v>
      </c>
      <c r="M17" s="188">
        <f t="shared" si="2"/>
        <v>27.608963882698248</v>
      </c>
      <c r="N17" s="188">
        <f t="shared" si="3"/>
        <v>2.7721184685890443</v>
      </c>
      <c r="O17" s="188">
        <f t="shared" si="4"/>
        <v>0.26534843478186138</v>
      </c>
      <c r="P17" s="282"/>
      <c r="Q17" s="199">
        <f t="shared" si="15"/>
        <v>1.1524959544492461</v>
      </c>
      <c r="R17" s="187">
        <f t="shared" si="16"/>
        <v>5.0695991639086166</v>
      </c>
      <c r="S17" s="187">
        <f t="shared" si="17"/>
        <v>31.561945797407162</v>
      </c>
      <c r="T17" s="187">
        <f t="shared" si="18"/>
        <v>3.1690234092568907</v>
      </c>
      <c r="U17" s="187">
        <f t="shared" si="19"/>
        <v>0.30334035538581938</v>
      </c>
      <c r="V17" s="187"/>
      <c r="W17" s="281">
        <f t="shared" si="10"/>
        <v>4.4346562507438492</v>
      </c>
      <c r="X17" s="281">
        <f t="shared" si="11"/>
        <v>27.608963882698244</v>
      </c>
      <c r="Y17" s="281">
        <f t="shared" si="12"/>
        <v>2.7721184685890443</v>
      </c>
      <c r="Z17" s="281">
        <f t="shared" si="13"/>
        <v>0.26534843478186132</v>
      </c>
      <c r="AA17" s="135">
        <f t="shared" si="14"/>
        <v>100</v>
      </c>
      <c r="AB17" s="135"/>
      <c r="AC17" s="135"/>
      <c r="AD17" s="147"/>
    </row>
    <row r="18" spans="1:30" ht="24" customHeight="1">
      <c r="A18" s="49">
        <v>178</v>
      </c>
      <c r="B18" s="234">
        <v>12</v>
      </c>
      <c r="C18" s="41" t="s">
        <v>398</v>
      </c>
      <c r="D18" s="110">
        <v>196999.01324599999</v>
      </c>
      <c r="E18" s="139">
        <v>0</v>
      </c>
      <c r="F18" s="139">
        <v>99.11</v>
      </c>
      <c r="G18" s="139">
        <v>7.0000000000000007E-2</v>
      </c>
      <c r="H18" s="139">
        <v>0.02</v>
      </c>
      <c r="I18" s="139">
        <v>0.79896389543279156</v>
      </c>
      <c r="J18" s="139">
        <v>8.1738830169942105</v>
      </c>
      <c r="K18" s="188">
        <f t="shared" si="0"/>
        <v>0</v>
      </c>
      <c r="L18" s="188">
        <f t="shared" si="1"/>
        <v>0.18139653408742842</v>
      </c>
      <c r="M18" s="188">
        <f t="shared" si="2"/>
        <v>1.2811782248128332E-4</v>
      </c>
      <c r="N18" s="188">
        <f t="shared" si="3"/>
        <v>3.6605092137509522E-5</v>
      </c>
      <c r="O18" s="188">
        <f t="shared" si="4"/>
        <v>1.4623073503430429E-3</v>
      </c>
      <c r="P18" s="49"/>
      <c r="Q18" s="199">
        <f t="shared" si="15"/>
        <v>0</v>
      </c>
      <c r="R18" s="187">
        <f t="shared" si="16"/>
        <v>0.20736843298537452</v>
      </c>
      <c r="S18" s="187">
        <f t="shared" si="17"/>
        <v>1.4646140963551829E-4</v>
      </c>
      <c r="T18" s="187">
        <f t="shared" si="18"/>
        <v>4.1846117038719508E-5</v>
      </c>
      <c r="U18" s="187">
        <f t="shared" si="19"/>
        <v>1.6716768338995924E-3</v>
      </c>
      <c r="V18" s="49"/>
      <c r="W18" s="49">
        <f t="shared" si="10"/>
        <v>0.18139653408742842</v>
      </c>
      <c r="X18" s="49">
        <f t="shared" si="11"/>
        <v>1.2811782248128332E-4</v>
      </c>
      <c r="Y18" s="49">
        <f t="shared" si="12"/>
        <v>3.6605092137509522E-5</v>
      </c>
      <c r="Z18" s="49">
        <f t="shared" si="13"/>
        <v>1.4623073503430427E-3</v>
      </c>
      <c r="AA18" s="135">
        <f t="shared" si="14"/>
        <v>99.99896389543278</v>
      </c>
      <c r="AB18" s="135"/>
      <c r="AC18" s="135"/>
      <c r="AD18" s="147"/>
    </row>
    <row r="19" spans="1:30" ht="24" customHeight="1">
      <c r="A19" s="49">
        <v>130</v>
      </c>
      <c r="B19" s="233">
        <v>13</v>
      </c>
      <c r="C19" s="87" t="s">
        <v>149</v>
      </c>
      <c r="D19" s="279">
        <v>21677.152580000002</v>
      </c>
      <c r="E19" s="140">
        <v>1.2887348302320019</v>
      </c>
      <c r="F19" s="140">
        <v>69.646150998931958</v>
      </c>
      <c r="G19" s="280">
        <v>27.765649685148215</v>
      </c>
      <c r="H19" s="140">
        <v>0</v>
      </c>
      <c r="I19" s="140">
        <v>1.299464485687829</v>
      </c>
      <c r="J19" s="140">
        <v>8.5493035493104497</v>
      </c>
      <c r="K19" s="188">
        <f t="shared" si="0"/>
        <v>2.5954535364277481E-4</v>
      </c>
      <c r="L19" s="188">
        <f t="shared" si="1"/>
        <v>1.402641914133859E-2</v>
      </c>
      <c r="M19" s="188">
        <f t="shared" si="2"/>
        <v>5.5918759993131145E-3</v>
      </c>
      <c r="N19" s="188">
        <f t="shared" si="3"/>
        <v>0</v>
      </c>
      <c r="O19" s="188">
        <f t="shared" si="4"/>
        <v>2.6170625761962041E-4</v>
      </c>
      <c r="P19" s="224"/>
      <c r="Q19" s="199">
        <f t="shared" si="15"/>
        <v>2.9670640370447489E-4</v>
      </c>
      <c r="R19" s="187">
        <f t="shared" si="16"/>
        <v>1.6034686508031949E-2</v>
      </c>
      <c r="S19" s="187">
        <f t="shared" si="17"/>
        <v>6.3925067215848735E-3</v>
      </c>
      <c r="T19" s="187">
        <f t="shared" si="18"/>
        <v>0</v>
      </c>
      <c r="U19" s="187">
        <f t="shared" si="19"/>
        <v>2.9917670047042283E-4</v>
      </c>
      <c r="V19" s="49"/>
      <c r="W19" s="225">
        <f t="shared" si="10"/>
        <v>1.402641914133859E-2</v>
      </c>
      <c r="X19" s="225">
        <f t="shared" si="11"/>
        <v>5.5918759993131145E-3</v>
      </c>
      <c r="Y19" s="225">
        <f t="shared" si="12"/>
        <v>0</v>
      </c>
      <c r="Z19" s="225">
        <f t="shared" si="13"/>
        <v>2.6170625761962041E-4</v>
      </c>
      <c r="AA19" s="135">
        <f t="shared" si="14"/>
        <v>100.00000000000001</v>
      </c>
      <c r="AB19" s="135"/>
      <c r="AC19" s="135"/>
      <c r="AD19" s="147"/>
    </row>
    <row r="20" spans="1:30" ht="24" customHeight="1">
      <c r="A20" s="86">
        <v>11</v>
      </c>
      <c r="B20" s="234">
        <v>14</v>
      </c>
      <c r="C20" s="41" t="s">
        <v>31</v>
      </c>
      <c r="D20" s="110">
        <v>831465.04794199998</v>
      </c>
      <c r="E20" s="139">
        <v>0.90737104671814517</v>
      </c>
      <c r="F20" s="139">
        <v>20.233645050903931</v>
      </c>
      <c r="G20" s="139">
        <v>77.713337260682977</v>
      </c>
      <c r="H20" s="139">
        <v>0</v>
      </c>
      <c r="I20" s="139">
        <v>1.1456466416949418</v>
      </c>
      <c r="J20" s="139">
        <v>1.4050350718505467</v>
      </c>
      <c r="K20" s="188">
        <f t="shared" si="0"/>
        <v>7.0093278316236494E-3</v>
      </c>
      <c r="L20" s="188">
        <f t="shared" si="1"/>
        <v>0.15630237696415017</v>
      </c>
      <c r="M20" s="188">
        <f t="shared" si="2"/>
        <v>0.60032580907209077</v>
      </c>
      <c r="N20" s="188">
        <f t="shared" si="3"/>
        <v>0</v>
      </c>
      <c r="O20" s="188">
        <f t="shared" si="4"/>
        <v>8.8499769966022858E-3</v>
      </c>
      <c r="P20" s="188"/>
      <c r="Q20" s="199">
        <f t="shared" si="15"/>
        <v>8.0129057373500498E-3</v>
      </c>
      <c r="R20" s="187">
        <f t="shared" si="16"/>
        <v>0.17868135764558374</v>
      </c>
      <c r="S20" s="187">
        <f t="shared" si="17"/>
        <v>0.68627894647621168</v>
      </c>
      <c r="T20" s="187">
        <f t="shared" si="18"/>
        <v>0</v>
      </c>
      <c r="U20" s="187">
        <f t="shared" si="19"/>
        <v>1.0117094414039386E-2</v>
      </c>
      <c r="V20" s="187"/>
      <c r="W20" s="188">
        <f t="shared" si="10"/>
        <v>0.15630237696415014</v>
      </c>
      <c r="X20" s="188">
        <f t="shared" si="11"/>
        <v>0.60032580907209077</v>
      </c>
      <c r="Y20" s="188">
        <f t="shared" si="12"/>
        <v>0</v>
      </c>
      <c r="Z20" s="188">
        <f t="shared" si="13"/>
        <v>8.8499769966022841E-3</v>
      </c>
      <c r="AA20" s="135">
        <f t="shared" si="14"/>
        <v>99.999999999999986</v>
      </c>
      <c r="AB20" s="135"/>
      <c r="AC20" s="135"/>
      <c r="AD20" s="147"/>
    </row>
    <row r="21" spans="1:30" ht="24" customHeight="1">
      <c r="A21" s="86">
        <v>108</v>
      </c>
      <c r="B21" s="233">
        <v>15</v>
      </c>
      <c r="C21" s="87" t="s">
        <v>38</v>
      </c>
      <c r="D21" s="279">
        <v>131387.931186</v>
      </c>
      <c r="E21" s="140">
        <v>0.8039432901742839</v>
      </c>
      <c r="F21" s="140">
        <v>73.86423212054514</v>
      </c>
      <c r="G21" s="280">
        <v>23.980686504047366</v>
      </c>
      <c r="H21" s="140">
        <v>7.5362456786059739E-3</v>
      </c>
      <c r="I21" s="140">
        <v>1.343601839554609</v>
      </c>
      <c r="J21" s="140">
        <v>3.2517101183256791</v>
      </c>
      <c r="K21" s="188">
        <f t="shared" si="0"/>
        <v>9.8135998830647226E-4</v>
      </c>
      <c r="L21" s="188">
        <f t="shared" si="1"/>
        <v>9.0164819902123272E-2</v>
      </c>
      <c r="M21" s="188">
        <f t="shared" si="2"/>
        <v>2.9272818760750302E-2</v>
      </c>
      <c r="N21" s="188">
        <f t="shared" si="3"/>
        <v>9.1993677432498493E-6</v>
      </c>
      <c r="O21" s="188">
        <f t="shared" si="4"/>
        <v>1.6401120597300098E-3</v>
      </c>
      <c r="P21" s="282"/>
      <c r="Q21" s="199">
        <f t="shared" si="15"/>
        <v>1.1218686398471946E-3</v>
      </c>
      <c r="R21" s="187">
        <f t="shared" si="16"/>
        <v>0.10307439173286617</v>
      </c>
      <c r="S21" s="187">
        <f t="shared" si="17"/>
        <v>3.3464027226429556E-2</v>
      </c>
      <c r="T21" s="187">
        <f t="shared" si="18"/>
        <v>1.0516510047840718E-5</v>
      </c>
      <c r="U21" s="187">
        <f t="shared" si="19"/>
        <v>1.8749391737700133E-3</v>
      </c>
      <c r="V21" s="187"/>
      <c r="W21" s="281">
        <f t="shared" si="10"/>
        <v>9.0164819902123258E-2</v>
      </c>
      <c r="X21" s="281">
        <f t="shared" si="11"/>
        <v>2.9272818760750299E-2</v>
      </c>
      <c r="Y21" s="281">
        <f t="shared" si="12"/>
        <v>9.1993677432498493E-6</v>
      </c>
      <c r="Z21" s="281">
        <f t="shared" si="13"/>
        <v>1.6401120597300096E-3</v>
      </c>
      <c r="AA21" s="135">
        <f t="shared" si="14"/>
        <v>100.00000000000001</v>
      </c>
      <c r="AB21" s="135"/>
      <c r="AC21" s="135"/>
      <c r="AD21" s="147"/>
    </row>
    <row r="22" spans="1:30" ht="24" customHeight="1">
      <c r="A22" s="49">
        <v>104</v>
      </c>
      <c r="B22" s="234">
        <v>16</v>
      </c>
      <c r="C22" s="41" t="s">
        <v>447</v>
      </c>
      <c r="D22" s="110">
        <v>7724738.2338060001</v>
      </c>
      <c r="E22" s="139">
        <v>0.54768788473212215</v>
      </c>
      <c r="F22" s="139">
        <v>4.1062569286661841</v>
      </c>
      <c r="G22" s="139">
        <v>93.887946457492319</v>
      </c>
      <c r="H22" s="139">
        <v>0</v>
      </c>
      <c r="I22" s="139">
        <v>1.4581087291093753</v>
      </c>
      <c r="J22" s="139">
        <v>1.5360141507962055</v>
      </c>
      <c r="K22" s="188">
        <f t="shared" si="0"/>
        <v>3.9306499021009897E-2</v>
      </c>
      <c r="L22" s="188">
        <f t="shared" si="1"/>
        <v>0.29469810898880039</v>
      </c>
      <c r="M22" s="188">
        <f t="shared" si="2"/>
        <v>6.7381561257668761</v>
      </c>
      <c r="N22" s="188">
        <f t="shared" si="3"/>
        <v>0</v>
      </c>
      <c r="O22" s="188">
        <f t="shared" si="4"/>
        <v>0.1046456402103835</v>
      </c>
      <c r="P22" s="49"/>
      <c r="Q22" s="199">
        <f t="shared" si="15"/>
        <v>4.4934304556224026E-2</v>
      </c>
      <c r="R22" s="187">
        <f t="shared" si="16"/>
        <v>0.33689224202766022</v>
      </c>
      <c r="S22" s="187">
        <f t="shared" si="17"/>
        <v>7.7029083496028994</v>
      </c>
      <c r="T22" s="187">
        <f t="shared" si="18"/>
        <v>0</v>
      </c>
      <c r="U22" s="187">
        <f t="shared" si="19"/>
        <v>0.11962853942247646</v>
      </c>
      <c r="V22" s="49"/>
      <c r="W22" s="49">
        <f t="shared" si="10"/>
        <v>0.29469810898880039</v>
      </c>
      <c r="X22" s="49">
        <f t="shared" si="11"/>
        <v>6.7381561257668761</v>
      </c>
      <c r="Y22" s="49">
        <f t="shared" si="12"/>
        <v>0</v>
      </c>
      <c r="Z22" s="49">
        <f t="shared" si="13"/>
        <v>0.1046456402103835</v>
      </c>
      <c r="AA22" s="135">
        <f t="shared" si="14"/>
        <v>100</v>
      </c>
      <c r="AB22" s="135"/>
      <c r="AC22" s="135"/>
      <c r="AD22" s="147"/>
    </row>
    <row r="23" spans="1:30" ht="24" customHeight="1">
      <c r="A23" s="86">
        <v>16</v>
      </c>
      <c r="B23" s="233">
        <v>17</v>
      </c>
      <c r="C23" s="87" t="s">
        <v>49</v>
      </c>
      <c r="D23" s="279">
        <v>332421.652756</v>
      </c>
      <c r="E23" s="140">
        <v>0.5</v>
      </c>
      <c r="F23" s="140">
        <v>3</v>
      </c>
      <c r="G23" s="280">
        <v>96.5</v>
      </c>
      <c r="H23" s="140">
        <v>0</v>
      </c>
      <c r="I23" s="140">
        <v>0</v>
      </c>
      <c r="J23" s="140">
        <v>1.244198270141661E-2</v>
      </c>
      <c r="K23" s="188">
        <f t="shared" si="0"/>
        <v>1.5442114438971243E-3</v>
      </c>
      <c r="L23" s="188">
        <f t="shared" si="1"/>
        <v>9.2652686633827464E-3</v>
      </c>
      <c r="M23" s="188">
        <f t="shared" si="2"/>
        <v>0.29803280867214499</v>
      </c>
      <c r="N23" s="188">
        <f t="shared" si="3"/>
        <v>0</v>
      </c>
      <c r="O23" s="188">
        <f t="shared" si="4"/>
        <v>0</v>
      </c>
      <c r="P23" s="282"/>
      <c r="Q23" s="199">
        <f t="shared" si="15"/>
        <v>1.7653077492907952E-3</v>
      </c>
      <c r="R23" s="187">
        <f t="shared" si="16"/>
        <v>1.0591846495744772E-2</v>
      </c>
      <c r="S23" s="187">
        <f t="shared" si="17"/>
        <v>0.34070439561312349</v>
      </c>
      <c r="T23" s="187">
        <f t="shared" si="18"/>
        <v>0</v>
      </c>
      <c r="U23" s="187">
        <f t="shared" si="19"/>
        <v>0</v>
      </c>
      <c r="V23" s="187"/>
      <c r="W23" s="281">
        <f t="shared" si="10"/>
        <v>9.2652686633827464E-3</v>
      </c>
      <c r="X23" s="281">
        <f t="shared" si="11"/>
        <v>0.29803280867214504</v>
      </c>
      <c r="Y23" s="281">
        <f t="shared" si="12"/>
        <v>0</v>
      </c>
      <c r="Z23" s="281">
        <f t="shared" si="13"/>
        <v>0</v>
      </c>
      <c r="AA23" s="135">
        <f t="shared" si="14"/>
        <v>100</v>
      </c>
      <c r="AB23" s="135"/>
      <c r="AC23" s="135"/>
      <c r="AD23" s="147"/>
    </row>
    <row r="24" spans="1:30" ht="24" customHeight="1">
      <c r="A24" s="49">
        <v>139</v>
      </c>
      <c r="B24" s="234">
        <v>18</v>
      </c>
      <c r="C24" s="41" t="s">
        <v>166</v>
      </c>
      <c r="D24" s="110">
        <v>13347595.278538</v>
      </c>
      <c r="E24" s="139">
        <v>0.44253167910974317</v>
      </c>
      <c r="F24" s="139">
        <v>0.77352416246302613</v>
      </c>
      <c r="G24" s="139">
        <v>98.702978667976083</v>
      </c>
      <c r="H24" s="139">
        <v>3.853616729082567E-4</v>
      </c>
      <c r="I24" s="139">
        <v>8.058012877824039E-2</v>
      </c>
      <c r="J24" s="139">
        <v>1.6272276131451102</v>
      </c>
      <c r="K24" s="188">
        <f t="shared" si="0"/>
        <v>5.4877567560630232E-2</v>
      </c>
      <c r="L24" s="188">
        <f t="shared" si="1"/>
        <v>9.5923357556550654E-2</v>
      </c>
      <c r="M24" s="188">
        <f t="shared" si="2"/>
        <v>12.239981081544329</v>
      </c>
      <c r="N24" s="188">
        <f t="shared" si="3"/>
        <v>4.7788016629326866E-5</v>
      </c>
      <c r="O24" s="188">
        <f t="shared" si="4"/>
        <v>9.992598654107997E-3</v>
      </c>
      <c r="P24" s="49"/>
      <c r="Q24" s="199">
        <f t="shared" si="15"/>
        <v>6.2734799473137176E-2</v>
      </c>
      <c r="R24" s="187">
        <f t="shared" si="16"/>
        <v>0.10965742230560216</v>
      </c>
      <c r="S24" s="187">
        <f t="shared" si="17"/>
        <v>13.99247074603497</v>
      </c>
      <c r="T24" s="187">
        <f t="shared" si="18"/>
        <v>5.4630184494739578E-5</v>
      </c>
      <c r="U24" s="187">
        <f t="shared" si="19"/>
        <v>1.1423313762739345E-2</v>
      </c>
      <c r="V24" s="49"/>
      <c r="W24" s="49">
        <f t="shared" si="10"/>
        <v>9.5923357556550654E-2</v>
      </c>
      <c r="X24" s="49">
        <f t="shared" si="11"/>
        <v>12.239981081544329</v>
      </c>
      <c r="Y24" s="49">
        <f t="shared" si="12"/>
        <v>4.778801662932686E-5</v>
      </c>
      <c r="Z24" s="49">
        <f t="shared" si="13"/>
        <v>9.9925986541079953E-3</v>
      </c>
      <c r="AA24" s="135">
        <f t="shared" si="14"/>
        <v>100</v>
      </c>
      <c r="AB24" s="135"/>
      <c r="AC24" s="135"/>
      <c r="AD24" s="147"/>
    </row>
    <row r="25" spans="1:30" ht="24" customHeight="1">
      <c r="A25" s="49">
        <v>136</v>
      </c>
      <c r="B25" s="233">
        <v>19</v>
      </c>
      <c r="C25" s="87" t="s">
        <v>155</v>
      </c>
      <c r="D25" s="279">
        <v>1298113.537824</v>
      </c>
      <c r="E25" s="140">
        <v>0.1955972044473672</v>
      </c>
      <c r="F25" s="140">
        <v>48.304668755975896</v>
      </c>
      <c r="G25" s="280">
        <v>50.242184022017689</v>
      </c>
      <c r="H25" s="140">
        <v>0</v>
      </c>
      <c r="I25" s="140">
        <v>1.2575500175590504</v>
      </c>
      <c r="J25" s="140">
        <v>2.3874565852338936</v>
      </c>
      <c r="K25" s="188">
        <f t="shared" si="0"/>
        <v>2.358971969328215E-3</v>
      </c>
      <c r="L25" s="188">
        <f t="shared" si="1"/>
        <v>0.58257151427587983</v>
      </c>
      <c r="M25" s="188">
        <f t="shared" si="2"/>
        <v>0.60593863864583963</v>
      </c>
      <c r="N25" s="188">
        <f t="shared" si="3"/>
        <v>0</v>
      </c>
      <c r="O25" s="188">
        <f t="shared" si="4"/>
        <v>1.516650122802885E-2</v>
      </c>
      <c r="P25" s="224"/>
      <c r="Q25" s="199">
        <f t="shared" si="15"/>
        <v>2.6967236347539289E-3</v>
      </c>
      <c r="R25" s="187">
        <f t="shared" si="16"/>
        <v>0.66598263646581102</v>
      </c>
      <c r="S25" s="187">
        <f t="shared" si="17"/>
        <v>0.69269540685224784</v>
      </c>
      <c r="T25" s="187">
        <f t="shared" si="18"/>
        <v>0</v>
      </c>
      <c r="U25" s="187">
        <f t="shared" si="19"/>
        <v>1.7338002676563085E-2</v>
      </c>
      <c r="V25" s="49"/>
      <c r="W25" s="225">
        <f t="shared" si="10"/>
        <v>0.58257151427587983</v>
      </c>
      <c r="X25" s="225">
        <f t="shared" si="11"/>
        <v>0.60593863864583963</v>
      </c>
      <c r="Y25" s="225">
        <f t="shared" si="12"/>
        <v>0</v>
      </c>
      <c r="Z25" s="225">
        <f t="shared" si="13"/>
        <v>1.516650122802885E-2</v>
      </c>
      <c r="AA25" s="135">
        <f t="shared" si="14"/>
        <v>100</v>
      </c>
      <c r="AB25" s="135"/>
      <c r="AC25" s="135"/>
      <c r="AD25" s="147"/>
    </row>
    <row r="26" spans="1:30" ht="24" customHeight="1">
      <c r="A26" s="86">
        <v>3</v>
      </c>
      <c r="B26" s="234">
        <v>20</v>
      </c>
      <c r="C26" s="41" t="s">
        <v>30</v>
      </c>
      <c r="D26" s="110">
        <v>4124295.4392030002</v>
      </c>
      <c r="E26" s="139">
        <v>2.0520561236506115E-3</v>
      </c>
      <c r="F26" s="139">
        <v>46.594348421553683</v>
      </c>
      <c r="G26" s="139">
        <v>52.787534483742768</v>
      </c>
      <c r="H26" s="139">
        <v>4.6462550858785063E-4</v>
      </c>
      <c r="I26" s="139">
        <v>0.61560041307130442</v>
      </c>
      <c r="J26" s="139">
        <v>0.99685356224964439</v>
      </c>
      <c r="K26" s="188">
        <f t="shared" si="0"/>
        <v>7.8629671326884811E-5</v>
      </c>
      <c r="L26" s="188">
        <f t="shared" si="1"/>
        <v>1.7853791910717307</v>
      </c>
      <c r="M26" s="188">
        <f t="shared" si="2"/>
        <v>2.0226866306313536</v>
      </c>
      <c r="N26" s="188">
        <f t="shared" si="3"/>
        <v>1.78032903726612E-5</v>
      </c>
      <c r="O26" s="188">
        <f t="shared" si="4"/>
        <v>2.3588272070443946E-2</v>
      </c>
      <c r="P26" s="188"/>
      <c r="Q26" s="199">
        <f t="shared" si="15"/>
        <v>8.9887669636247848E-5</v>
      </c>
      <c r="R26" s="187">
        <f t="shared" si="16"/>
        <v>2.0410052871175504</v>
      </c>
      <c r="S26" s="187">
        <f t="shared" si="17"/>
        <v>2.3122898082073111</v>
      </c>
      <c r="T26" s="187">
        <f t="shared" si="18"/>
        <v>2.0352320650090184E-5</v>
      </c>
      <c r="U26" s="187">
        <f t="shared" si="19"/>
        <v>2.6965581457708991E-2</v>
      </c>
      <c r="V26" s="187"/>
      <c r="W26" s="188">
        <f t="shared" si="10"/>
        <v>1.7853791910717305</v>
      </c>
      <c r="X26" s="188">
        <f t="shared" si="11"/>
        <v>2.0226866306313536</v>
      </c>
      <c r="Y26" s="188">
        <f t="shared" si="12"/>
        <v>1.7803290372661197E-5</v>
      </c>
      <c r="Z26" s="188">
        <f t="shared" si="13"/>
        <v>2.3588272070443946E-2</v>
      </c>
      <c r="AA26" s="135">
        <f t="shared" si="14"/>
        <v>99.999999999999986</v>
      </c>
      <c r="AB26" s="135"/>
      <c r="AC26" s="135"/>
      <c r="AD26" s="147"/>
    </row>
    <row r="27" spans="1:30" ht="24" customHeight="1">
      <c r="A27" s="49">
        <v>123</v>
      </c>
      <c r="B27" s="233">
        <v>21</v>
      </c>
      <c r="C27" s="87" t="s">
        <v>138</v>
      </c>
      <c r="D27" s="279">
        <v>8280163.7090050001</v>
      </c>
      <c r="E27" s="140">
        <v>1.0983895789860559E-11</v>
      </c>
      <c r="F27" s="140">
        <v>46.884067783903532</v>
      </c>
      <c r="G27" s="280">
        <v>52.240735064276954</v>
      </c>
      <c r="H27" s="140">
        <v>0</v>
      </c>
      <c r="I27" s="140">
        <v>0.87519715180852664</v>
      </c>
      <c r="J27" s="140">
        <v>1.7848638585870047</v>
      </c>
      <c r="K27" s="188">
        <f t="shared" si="0"/>
        <v>8.4497290906784765E-13</v>
      </c>
      <c r="L27" s="188">
        <f t="shared" si="1"/>
        <v>3.6067136744750603</v>
      </c>
      <c r="M27" s="188">
        <f t="shared" si="2"/>
        <v>4.0187932154138908</v>
      </c>
      <c r="N27" s="188">
        <f t="shared" si="3"/>
        <v>0</v>
      </c>
      <c r="O27" s="188">
        <f t="shared" si="4"/>
        <v>6.7327467186479348E-2</v>
      </c>
      <c r="P27" s="224"/>
      <c r="Q27" s="199">
        <f t="shared" si="15"/>
        <v>9.6595400209819393E-13</v>
      </c>
      <c r="R27" s="187">
        <f t="shared" si="16"/>
        <v>4.1231138547682402</v>
      </c>
      <c r="S27" s="187">
        <f t="shared" si="17"/>
        <v>4.5941939065438264</v>
      </c>
      <c r="T27" s="187">
        <f t="shared" si="18"/>
        <v>0</v>
      </c>
      <c r="U27" s="187">
        <f t="shared" si="19"/>
        <v>7.6967244371964241E-2</v>
      </c>
      <c r="V27" s="49"/>
      <c r="W27" s="225">
        <f t="shared" si="10"/>
        <v>3.6067136744750607</v>
      </c>
      <c r="X27" s="225">
        <f t="shared" si="11"/>
        <v>4.0187932154138908</v>
      </c>
      <c r="Y27" s="225">
        <f t="shared" si="12"/>
        <v>0</v>
      </c>
      <c r="Z27" s="225">
        <f t="shared" si="13"/>
        <v>6.7327467186479348E-2</v>
      </c>
      <c r="AA27" s="135">
        <f t="shared" si="14"/>
        <v>100</v>
      </c>
      <c r="AB27" s="135"/>
      <c r="AC27" s="135"/>
      <c r="AD27" s="147"/>
    </row>
    <row r="28" spans="1:30" ht="24" customHeight="1">
      <c r="A28" s="86">
        <v>115</v>
      </c>
      <c r="B28" s="234">
        <v>22</v>
      </c>
      <c r="C28" s="41" t="s">
        <v>44</v>
      </c>
      <c r="D28" s="110">
        <v>34995.946909999999</v>
      </c>
      <c r="E28" s="139">
        <v>0</v>
      </c>
      <c r="F28" s="139">
        <v>58.156132740583388</v>
      </c>
      <c r="G28" s="139">
        <v>40.023722453613814</v>
      </c>
      <c r="H28" s="139">
        <v>3.6919260332896518E-2</v>
      </c>
      <c r="I28" s="139">
        <v>1.7832255454698909</v>
      </c>
      <c r="J28" s="139">
        <v>1.4105103765064797</v>
      </c>
      <c r="K28" s="188">
        <f t="shared" si="0"/>
        <v>0</v>
      </c>
      <c r="L28" s="188">
        <f t="shared" si="1"/>
        <v>1.8908658834901265E-2</v>
      </c>
      <c r="M28" s="188">
        <f t="shared" si="2"/>
        <v>1.3013157469634202E-2</v>
      </c>
      <c r="N28" s="188">
        <f t="shared" si="3"/>
        <v>1.200378472869963E-5</v>
      </c>
      <c r="O28" s="188">
        <f t="shared" si="4"/>
        <v>5.7979101903798003E-4</v>
      </c>
      <c r="P28" s="188"/>
      <c r="Q28" s="199">
        <f t="shared" si="15"/>
        <v>0</v>
      </c>
      <c r="R28" s="187">
        <f t="shared" si="16"/>
        <v>2.1615952984849664E-2</v>
      </c>
      <c r="S28" s="187">
        <f t="shared" si="17"/>
        <v>1.4876348582103285E-2</v>
      </c>
      <c r="T28" s="187">
        <f t="shared" si="18"/>
        <v>1.3722456394257669E-5</v>
      </c>
      <c r="U28" s="187">
        <f t="shared" si="19"/>
        <v>6.6280403692251064E-4</v>
      </c>
      <c r="V28" s="187"/>
      <c r="W28" s="188">
        <f t="shared" si="10"/>
        <v>1.8908658834901265E-2</v>
      </c>
      <c r="X28" s="188">
        <f t="shared" si="11"/>
        <v>1.3013157469634202E-2</v>
      </c>
      <c r="Y28" s="188">
        <f t="shared" si="12"/>
        <v>1.2003784728699632E-5</v>
      </c>
      <c r="Z28" s="188">
        <f t="shared" si="13"/>
        <v>5.7979101903798003E-4</v>
      </c>
      <c r="AA28" s="135">
        <f t="shared" si="14"/>
        <v>99.999999999999986</v>
      </c>
      <c r="AB28" s="135"/>
      <c r="AC28" s="135"/>
      <c r="AD28" s="147"/>
    </row>
    <row r="29" spans="1:30" ht="24" customHeight="1">
      <c r="A29" s="49">
        <v>157</v>
      </c>
      <c r="B29" s="233">
        <v>23</v>
      </c>
      <c r="C29" s="87" t="s">
        <v>240</v>
      </c>
      <c r="D29" s="279">
        <v>5559.3544099999999</v>
      </c>
      <c r="E29" s="140">
        <v>0</v>
      </c>
      <c r="F29" s="140">
        <v>95.74586483996012</v>
      </c>
      <c r="G29" s="280">
        <v>1.5757374508976056</v>
      </c>
      <c r="H29" s="140">
        <v>5.8876158455885362E-2</v>
      </c>
      <c r="I29" s="140">
        <v>2.6195215506863878</v>
      </c>
      <c r="J29" s="140">
        <v>3.5390595836770622</v>
      </c>
      <c r="K29" s="188">
        <f t="shared" si="0"/>
        <v>0</v>
      </c>
      <c r="L29" s="188">
        <f t="shared" si="1"/>
        <v>4.9452909229515292E-3</v>
      </c>
      <c r="M29" s="188">
        <f t="shared" si="2"/>
        <v>8.1387119181636672E-5</v>
      </c>
      <c r="N29" s="188">
        <f t="shared" si="3"/>
        <v>3.040964040345986E-6</v>
      </c>
      <c r="O29" s="188">
        <f t="shared" si="4"/>
        <v>1.3529875330635431E-4</v>
      </c>
      <c r="P29" s="224"/>
      <c r="Q29" s="199">
        <f t="shared" si="15"/>
        <v>0</v>
      </c>
      <c r="R29" s="187">
        <f t="shared" si="16"/>
        <v>5.6533452224340301E-3</v>
      </c>
      <c r="S29" s="187">
        <f t="shared" si="17"/>
        <v>9.3039921930126724E-5</v>
      </c>
      <c r="T29" s="187">
        <f t="shared" si="18"/>
        <v>3.4763616128822369E-6</v>
      </c>
      <c r="U29" s="187">
        <f t="shared" si="19"/>
        <v>1.546704880507301E-4</v>
      </c>
      <c r="V29" s="49"/>
      <c r="W29" s="225">
        <f t="shared" si="10"/>
        <v>4.9452909229515292E-3</v>
      </c>
      <c r="X29" s="225">
        <f t="shared" si="11"/>
        <v>8.1387119181636658E-5</v>
      </c>
      <c r="Y29" s="225">
        <f t="shared" si="12"/>
        <v>3.040964040345986E-6</v>
      </c>
      <c r="Z29" s="225">
        <f t="shared" si="13"/>
        <v>1.3529875330635431E-4</v>
      </c>
      <c r="AA29" s="135">
        <f t="shared" si="14"/>
        <v>100</v>
      </c>
      <c r="AB29" s="135"/>
      <c r="AC29" s="135"/>
      <c r="AD29" s="147"/>
    </row>
    <row r="30" spans="1:30" ht="24" customHeight="1">
      <c r="A30" s="86">
        <v>105</v>
      </c>
      <c r="B30" s="234">
        <v>24</v>
      </c>
      <c r="C30" s="41" t="s">
        <v>35</v>
      </c>
      <c r="D30" s="110">
        <v>127373.274858</v>
      </c>
      <c r="E30" s="139">
        <v>0</v>
      </c>
      <c r="F30" s="139">
        <v>69.877079314794457</v>
      </c>
      <c r="G30" s="139">
        <v>29.675914028959578</v>
      </c>
      <c r="H30" s="139">
        <v>6.2112959390928403E-2</v>
      </c>
      <c r="I30" s="139">
        <v>0.38489369685504871</v>
      </c>
      <c r="J30" s="139">
        <v>2.7991299071850495</v>
      </c>
      <c r="K30" s="188">
        <f t="shared" si="0"/>
        <v>0</v>
      </c>
      <c r="L30" s="188">
        <f t="shared" si="1"/>
        <v>8.2691432813098931E-2</v>
      </c>
      <c r="M30" s="188">
        <f t="shared" si="2"/>
        <v>3.5118008296226244E-2</v>
      </c>
      <c r="N30" s="188">
        <f t="shared" si="3"/>
        <v>7.3503495833865723E-5</v>
      </c>
      <c r="O30" s="188">
        <f t="shared" si="4"/>
        <v>4.5547712620175285E-4</v>
      </c>
      <c r="P30" s="188"/>
      <c r="Q30" s="199">
        <f t="shared" si="15"/>
        <v>0</v>
      </c>
      <c r="R30" s="187">
        <f t="shared" si="16"/>
        <v>9.4530983902388177E-2</v>
      </c>
      <c r="S30" s="187">
        <f t="shared" si="17"/>
        <v>4.0146116278307206E-2</v>
      </c>
      <c r="T30" s="187">
        <f t="shared" si="18"/>
        <v>8.4027541246567273E-5</v>
      </c>
      <c r="U30" s="187">
        <f t="shared" si="19"/>
        <v>5.2069119399831502E-4</v>
      </c>
      <c r="V30" s="187"/>
      <c r="W30" s="188">
        <f t="shared" si="10"/>
        <v>8.2691432813098931E-2</v>
      </c>
      <c r="X30" s="188">
        <f t="shared" si="11"/>
        <v>3.5118008296226244E-2</v>
      </c>
      <c r="Y30" s="188">
        <f t="shared" si="12"/>
        <v>7.350349583386571E-5</v>
      </c>
      <c r="Z30" s="188">
        <f t="shared" si="13"/>
        <v>4.554771262017528E-4</v>
      </c>
      <c r="AA30" s="135">
        <f t="shared" si="14"/>
        <v>100.00000000000001</v>
      </c>
      <c r="AB30" s="135"/>
      <c r="AC30" s="135"/>
      <c r="AD30" s="147"/>
    </row>
    <row r="31" spans="1:30" ht="24" customHeight="1">
      <c r="A31" s="49">
        <v>110</v>
      </c>
      <c r="B31" s="233">
        <v>25</v>
      </c>
      <c r="C31" s="87" t="s">
        <v>39</v>
      </c>
      <c r="D31" s="279">
        <v>199611.43934400001</v>
      </c>
      <c r="E31" s="140">
        <v>0</v>
      </c>
      <c r="F31" s="140">
        <v>38.683729976790254</v>
      </c>
      <c r="G31" s="280">
        <v>57.857520009043895</v>
      </c>
      <c r="H31" s="140">
        <v>2.2661257578290267E-4</v>
      </c>
      <c r="I31" s="140">
        <v>3.4585234015900634</v>
      </c>
      <c r="J31" s="140">
        <v>2.3164916945981551</v>
      </c>
      <c r="K31" s="188">
        <f t="shared" si="0"/>
        <v>0</v>
      </c>
      <c r="L31" s="188">
        <f t="shared" si="1"/>
        <v>7.1739976029389946E-2</v>
      </c>
      <c r="M31" s="188">
        <f t="shared" si="2"/>
        <v>0.1072982646983402</v>
      </c>
      <c r="N31" s="188">
        <f t="shared" si="3"/>
        <v>4.2025887277100355E-7</v>
      </c>
      <c r="O31" s="188">
        <f t="shared" si="4"/>
        <v>6.4139209449559495E-3</v>
      </c>
      <c r="P31" s="224"/>
      <c r="Q31" s="199">
        <f t="shared" si="15"/>
        <v>0</v>
      </c>
      <c r="R31" s="187">
        <f t="shared" si="16"/>
        <v>8.2011525117964959E-2</v>
      </c>
      <c r="S31" s="187">
        <f t="shared" si="17"/>
        <v>0.12266096000390328</v>
      </c>
      <c r="T31" s="187">
        <f t="shared" si="18"/>
        <v>4.8043047973959414E-7</v>
      </c>
      <c r="U31" s="187">
        <f t="shared" si="19"/>
        <v>7.3322499921996348E-3</v>
      </c>
      <c r="V31" s="49"/>
      <c r="W31" s="225">
        <f t="shared" si="10"/>
        <v>7.1739976029389946E-2</v>
      </c>
      <c r="X31" s="225">
        <f t="shared" si="11"/>
        <v>0.10729826469834021</v>
      </c>
      <c r="Y31" s="225">
        <f t="shared" si="12"/>
        <v>4.202588727710035E-7</v>
      </c>
      <c r="Z31" s="225">
        <f t="shared" si="13"/>
        <v>6.4139209449559495E-3</v>
      </c>
      <c r="AA31" s="135">
        <f t="shared" si="14"/>
        <v>100</v>
      </c>
      <c r="AB31" s="135"/>
      <c r="AC31" s="135"/>
      <c r="AD31" s="147"/>
    </row>
    <row r="32" spans="1:30" ht="24" customHeight="1">
      <c r="A32" s="86">
        <v>2</v>
      </c>
      <c r="B32" s="234">
        <v>26</v>
      </c>
      <c r="C32" s="41" t="s">
        <v>27</v>
      </c>
      <c r="D32" s="110">
        <v>98030.120139999999</v>
      </c>
      <c r="E32" s="139">
        <v>0</v>
      </c>
      <c r="F32" s="139">
        <v>0</v>
      </c>
      <c r="G32" s="139">
        <v>96</v>
      </c>
      <c r="H32" s="139">
        <v>0</v>
      </c>
      <c r="I32" s="139">
        <v>4</v>
      </c>
      <c r="J32" s="139">
        <v>85</v>
      </c>
      <c r="K32" s="188">
        <f t="shared" si="0"/>
        <v>0</v>
      </c>
      <c r="L32" s="188">
        <f t="shared" si="1"/>
        <v>0</v>
      </c>
      <c r="M32" s="188">
        <f t="shared" si="2"/>
        <v>8.7433572889907385E-2</v>
      </c>
      <c r="N32" s="188">
        <f t="shared" si="3"/>
        <v>0</v>
      </c>
      <c r="O32" s="188">
        <f t="shared" si="4"/>
        <v>3.6430655370794747E-3</v>
      </c>
      <c r="P32" s="188"/>
      <c r="Q32" s="199">
        <f t="shared" si="15"/>
        <v>0</v>
      </c>
      <c r="R32" s="187">
        <f t="shared" si="16"/>
        <v>0</v>
      </c>
      <c r="S32" s="187">
        <f t="shared" si="17"/>
        <v>9.9952091652169978E-2</v>
      </c>
      <c r="T32" s="187">
        <f t="shared" si="18"/>
        <v>0</v>
      </c>
      <c r="U32" s="187">
        <f t="shared" si="19"/>
        <v>4.1646704855070821E-3</v>
      </c>
      <c r="V32" s="187"/>
      <c r="W32" s="188">
        <f t="shared" si="10"/>
        <v>0</v>
      </c>
      <c r="X32" s="188">
        <f t="shared" si="11"/>
        <v>8.7433572889907385E-2</v>
      </c>
      <c r="Y32" s="188">
        <f t="shared" si="12"/>
        <v>0</v>
      </c>
      <c r="Z32" s="188">
        <f t="shared" si="13"/>
        <v>3.6430655370794747E-3</v>
      </c>
      <c r="AA32" s="135">
        <f t="shared" si="14"/>
        <v>100</v>
      </c>
      <c r="AB32" s="135"/>
      <c r="AC32" s="135"/>
      <c r="AD32" s="147"/>
    </row>
    <row r="33" spans="1:36" ht="24" customHeight="1">
      <c r="A33" s="49">
        <v>138</v>
      </c>
      <c r="B33" s="233">
        <v>27</v>
      </c>
      <c r="C33" s="87" t="s">
        <v>156</v>
      </c>
      <c r="D33" s="279">
        <v>54143.073464000001</v>
      </c>
      <c r="E33" s="140">
        <v>0</v>
      </c>
      <c r="F33" s="140">
        <v>0</v>
      </c>
      <c r="G33" s="280">
        <v>99</v>
      </c>
      <c r="H33" s="140">
        <v>0</v>
      </c>
      <c r="I33" s="140">
        <v>1</v>
      </c>
      <c r="J33" s="140">
        <v>8</v>
      </c>
      <c r="K33" s="188">
        <f t="shared" si="0"/>
        <v>0</v>
      </c>
      <c r="L33" s="188">
        <f t="shared" si="1"/>
        <v>0</v>
      </c>
      <c r="M33" s="188">
        <f t="shared" si="2"/>
        <v>4.97995659597531E-2</v>
      </c>
      <c r="N33" s="188">
        <f t="shared" si="3"/>
        <v>0</v>
      </c>
      <c r="O33" s="188">
        <f t="shared" si="4"/>
        <v>5.0302591878538484E-4</v>
      </c>
      <c r="P33" s="224"/>
      <c r="Q33" s="199">
        <f t="shared" si="15"/>
        <v>0</v>
      </c>
      <c r="R33" s="187">
        <f t="shared" si="16"/>
        <v>0</v>
      </c>
      <c r="S33" s="187">
        <f t="shared" si="17"/>
        <v>5.6929742392148028E-2</v>
      </c>
      <c r="T33" s="187">
        <f t="shared" si="18"/>
        <v>0</v>
      </c>
      <c r="U33" s="187">
        <f t="shared" si="19"/>
        <v>5.7504790295099021E-4</v>
      </c>
      <c r="V33" s="49"/>
      <c r="W33" s="225">
        <f t="shared" si="10"/>
        <v>0</v>
      </c>
      <c r="X33" s="225">
        <f t="shared" si="11"/>
        <v>4.97995659597531E-2</v>
      </c>
      <c r="Y33" s="225">
        <f t="shared" si="12"/>
        <v>0</v>
      </c>
      <c r="Z33" s="225">
        <f t="shared" si="13"/>
        <v>5.0302591878538484E-4</v>
      </c>
      <c r="AA33" s="135">
        <f t="shared" si="14"/>
        <v>100</v>
      </c>
      <c r="AB33" s="135"/>
      <c r="AC33" s="135"/>
      <c r="AD33" s="147"/>
    </row>
    <row r="34" spans="1:36" ht="24" customHeight="1">
      <c r="A34" s="86">
        <v>114</v>
      </c>
      <c r="B34" s="234">
        <v>28</v>
      </c>
      <c r="C34" s="41" t="s">
        <v>42</v>
      </c>
      <c r="D34" s="110">
        <v>5333147.5546399998</v>
      </c>
      <c r="E34" s="139">
        <v>0</v>
      </c>
      <c r="F34" s="139">
        <v>0</v>
      </c>
      <c r="G34" s="139">
        <v>98</v>
      </c>
      <c r="H34" s="139">
        <v>0</v>
      </c>
      <c r="I34" s="139">
        <v>2</v>
      </c>
      <c r="J34" s="139">
        <v>1</v>
      </c>
      <c r="K34" s="188">
        <f t="shared" si="0"/>
        <v>0</v>
      </c>
      <c r="L34" s="188">
        <f t="shared" si="1"/>
        <v>0</v>
      </c>
      <c r="M34" s="188">
        <f t="shared" si="2"/>
        <v>4.8557591054838642</v>
      </c>
      <c r="N34" s="188">
        <f t="shared" si="3"/>
        <v>0</v>
      </c>
      <c r="O34" s="188">
        <f t="shared" si="4"/>
        <v>9.9097124601711509E-2</v>
      </c>
      <c r="P34" s="188"/>
      <c r="Q34" s="199">
        <f t="shared" si="15"/>
        <v>0</v>
      </c>
      <c r="R34" s="187">
        <f t="shared" si="16"/>
        <v>0</v>
      </c>
      <c r="S34" s="187">
        <f t="shared" si="17"/>
        <v>5.5509944648299516</v>
      </c>
      <c r="T34" s="187">
        <f t="shared" si="18"/>
        <v>0</v>
      </c>
      <c r="U34" s="187">
        <f t="shared" si="19"/>
        <v>0.11328560132306024</v>
      </c>
      <c r="V34" s="187"/>
      <c r="W34" s="188">
        <f t="shared" si="10"/>
        <v>0</v>
      </c>
      <c r="X34" s="188">
        <f t="shared" si="11"/>
        <v>4.8557591054838642</v>
      </c>
      <c r="Y34" s="188">
        <f t="shared" si="12"/>
        <v>0</v>
      </c>
      <c r="Z34" s="188">
        <f t="shared" si="13"/>
        <v>9.9097124601711509E-2</v>
      </c>
      <c r="AA34" s="135">
        <f t="shared" si="14"/>
        <v>100</v>
      </c>
      <c r="AB34" s="135"/>
      <c r="AC34" s="135"/>
      <c r="AD34" s="147"/>
    </row>
    <row r="35" spans="1:36" ht="24" customHeight="1">
      <c r="A35" s="49">
        <v>107</v>
      </c>
      <c r="B35" s="233">
        <v>29</v>
      </c>
      <c r="C35" s="87" t="s">
        <v>37</v>
      </c>
      <c r="D35" s="279">
        <v>4064649.0533110001</v>
      </c>
      <c r="E35" s="140">
        <v>0</v>
      </c>
      <c r="F35" s="140">
        <v>14.281811312912476</v>
      </c>
      <c r="G35" s="280">
        <v>84.93804466293615</v>
      </c>
      <c r="H35" s="140">
        <v>0</v>
      </c>
      <c r="I35" s="140">
        <v>0.78014402415137463</v>
      </c>
      <c r="J35" s="140">
        <v>0.93644258127099089</v>
      </c>
      <c r="K35" s="188">
        <f t="shared" si="0"/>
        <v>0</v>
      </c>
      <c r="L35" s="188">
        <f t="shared" si="1"/>
        <v>0.53932903694468226</v>
      </c>
      <c r="M35" s="188">
        <f t="shared" si="2"/>
        <v>3.2075450952505173</v>
      </c>
      <c r="N35" s="188">
        <f t="shared" si="3"/>
        <v>0</v>
      </c>
      <c r="O35" s="188">
        <f t="shared" si="4"/>
        <v>2.9460851708865338E-2</v>
      </c>
      <c r="P35" s="224"/>
      <c r="Q35" s="199">
        <f t="shared" si="15"/>
        <v>0</v>
      </c>
      <c r="R35" s="187">
        <f t="shared" si="16"/>
        <v>0.61654881013782781</v>
      </c>
      <c r="S35" s="187">
        <f t="shared" si="17"/>
        <v>3.6667933236885424</v>
      </c>
      <c r="T35" s="187">
        <f t="shared" si="18"/>
        <v>0</v>
      </c>
      <c r="U35" s="187">
        <f t="shared" si="19"/>
        <v>3.3678982258489004E-2</v>
      </c>
      <c r="V35" s="49"/>
      <c r="W35" s="225">
        <f t="shared" si="10"/>
        <v>0.53932903694468226</v>
      </c>
      <c r="X35" s="225">
        <f t="shared" si="11"/>
        <v>3.2075450952505173</v>
      </c>
      <c r="Y35" s="225">
        <f t="shared" si="12"/>
        <v>0</v>
      </c>
      <c r="Z35" s="225">
        <f t="shared" si="13"/>
        <v>2.9460851708865338E-2</v>
      </c>
      <c r="AA35" s="135">
        <f t="shared" si="14"/>
        <v>100</v>
      </c>
      <c r="AB35" s="135"/>
      <c r="AC35" s="135"/>
      <c r="AD35" s="147"/>
    </row>
    <row r="36" spans="1:36" ht="24" customHeight="1">
      <c r="A36" s="86">
        <v>150</v>
      </c>
      <c r="B36" s="234">
        <v>30</v>
      </c>
      <c r="C36" s="41" t="s">
        <v>224</v>
      </c>
      <c r="D36" s="110">
        <v>5330.9193679999998</v>
      </c>
      <c r="E36" s="139">
        <v>0</v>
      </c>
      <c r="F36" s="139">
        <v>70.682828663791284</v>
      </c>
      <c r="G36" s="139">
        <v>24.790971839175192</v>
      </c>
      <c r="H36" s="139">
        <v>0.52250378371364925</v>
      </c>
      <c r="I36" s="139">
        <v>4.0036957133198765</v>
      </c>
      <c r="J36" s="139">
        <v>4.4047642289893769</v>
      </c>
      <c r="K36" s="188">
        <f t="shared" si="0"/>
        <v>0</v>
      </c>
      <c r="L36" s="188">
        <f t="shared" si="1"/>
        <v>3.5007693084750393E-3</v>
      </c>
      <c r="M36" s="188">
        <f t="shared" si="2"/>
        <v>1.2278438056669365E-3</v>
      </c>
      <c r="N36" s="188">
        <f t="shared" si="3"/>
        <v>2.587849473720695E-5</v>
      </c>
      <c r="O36" s="188">
        <f t="shared" si="4"/>
        <v>1.9829448451096429E-4</v>
      </c>
      <c r="P36" s="188"/>
      <c r="Q36" s="199">
        <f t="shared" si="15"/>
        <v>0</v>
      </c>
      <c r="R36" s="187">
        <f t="shared" si="16"/>
        <v>4.0020006412684458E-3</v>
      </c>
      <c r="S36" s="187">
        <f t="shared" si="17"/>
        <v>1.4036433894003345E-3</v>
      </c>
      <c r="T36" s="187">
        <f t="shared" si="18"/>
        <v>2.9583712437903632E-5</v>
      </c>
      <c r="U36" s="187">
        <f t="shared" si="19"/>
        <v>2.266857893925498E-4</v>
      </c>
      <c r="V36" s="187"/>
      <c r="W36" s="188">
        <f t="shared" si="10"/>
        <v>3.5007693084750393E-3</v>
      </c>
      <c r="X36" s="188">
        <f t="shared" si="11"/>
        <v>1.2278438056669363E-3</v>
      </c>
      <c r="Y36" s="188">
        <f t="shared" si="12"/>
        <v>2.587849473720695E-5</v>
      </c>
      <c r="Z36" s="188">
        <f t="shared" si="13"/>
        <v>1.9829448451096426E-4</v>
      </c>
      <c r="AA36" s="135">
        <f t="shared" si="14"/>
        <v>99.999999999999986</v>
      </c>
      <c r="AB36" s="135"/>
      <c r="AC36" s="135"/>
      <c r="AD36" s="147"/>
    </row>
    <row r="37" spans="1:36" ht="24" customHeight="1">
      <c r="A37" s="49">
        <v>154</v>
      </c>
      <c r="B37" s="233">
        <v>31</v>
      </c>
      <c r="C37" s="87" t="s">
        <v>225</v>
      </c>
      <c r="D37" s="279">
        <v>431756.67245000001</v>
      </c>
      <c r="E37" s="140">
        <v>0</v>
      </c>
      <c r="F37" s="140">
        <v>52.637181323719886</v>
      </c>
      <c r="G37" s="280">
        <v>46.305522105142011</v>
      </c>
      <c r="H37" s="140">
        <v>7.0333601082577871E-3</v>
      </c>
      <c r="I37" s="140">
        <v>1.050263211029856</v>
      </c>
      <c r="J37" s="140">
        <v>1.7615334323717646</v>
      </c>
      <c r="K37" s="188">
        <f t="shared" si="0"/>
        <v>0</v>
      </c>
      <c r="L37" s="188">
        <f t="shared" si="1"/>
        <v>0.21114419262135753</v>
      </c>
      <c r="M37" s="188">
        <f t="shared" si="2"/>
        <v>0.18574592774394552</v>
      </c>
      <c r="N37" s="188">
        <f t="shared" si="3"/>
        <v>2.8213006550260411E-5</v>
      </c>
      <c r="O37" s="188">
        <f t="shared" si="4"/>
        <v>4.2129341305151358E-3</v>
      </c>
      <c r="P37" s="224"/>
      <c r="Q37" s="199">
        <f t="shared" si="15"/>
        <v>0</v>
      </c>
      <c r="R37" s="187">
        <f t="shared" si="16"/>
        <v>0.24137528634780822</v>
      </c>
      <c r="S37" s="187">
        <f t="shared" si="17"/>
        <v>0.21234056187155145</v>
      </c>
      <c r="T37" s="187">
        <f t="shared" si="18"/>
        <v>3.2252473772811038E-5</v>
      </c>
      <c r="U37" s="187">
        <f t="shared" si="19"/>
        <v>4.8161314289194646E-3</v>
      </c>
      <c r="V37" s="49"/>
      <c r="W37" s="225">
        <f t="shared" si="10"/>
        <v>0.21114419262135756</v>
      </c>
      <c r="X37" s="225">
        <f t="shared" si="11"/>
        <v>0.18574592774394555</v>
      </c>
      <c r="Y37" s="225">
        <f t="shared" si="12"/>
        <v>2.8213006550260411E-5</v>
      </c>
      <c r="Z37" s="225">
        <f t="shared" si="13"/>
        <v>4.2129341305151358E-3</v>
      </c>
      <c r="AA37" s="135">
        <f t="shared" si="14"/>
        <v>100.00000000000001</v>
      </c>
      <c r="AB37" s="135"/>
      <c r="AC37" s="135"/>
      <c r="AD37" s="147"/>
    </row>
    <row r="38" spans="1:36" ht="24" customHeight="1">
      <c r="A38" s="86">
        <v>7</v>
      </c>
      <c r="B38" s="234">
        <v>32</v>
      </c>
      <c r="C38" s="41" t="s">
        <v>18</v>
      </c>
      <c r="D38" s="110">
        <v>4034600.6699450002</v>
      </c>
      <c r="E38" s="139">
        <v>0</v>
      </c>
      <c r="F38" s="139">
        <v>50.021376678679964</v>
      </c>
      <c r="G38" s="139">
        <v>49.323198527597043</v>
      </c>
      <c r="H38" s="139">
        <v>4.897425853124124E-4</v>
      </c>
      <c r="I38" s="139">
        <v>0.65493505113769501</v>
      </c>
      <c r="J38" s="139">
        <v>1.3323474821163805</v>
      </c>
      <c r="K38" s="188">
        <f t="shared" si="0"/>
        <v>0</v>
      </c>
      <c r="L38" s="188">
        <f t="shared" si="1"/>
        <v>1.8750102849187165</v>
      </c>
      <c r="M38" s="188">
        <f t="shared" si="2"/>
        <v>1.8488396494642956</v>
      </c>
      <c r="N38" s="188">
        <f t="shared" si="3"/>
        <v>1.8357599198481076E-5</v>
      </c>
      <c r="O38" s="188">
        <f t="shared" si="4"/>
        <v>2.454970331435009E-2</v>
      </c>
      <c r="P38" s="188"/>
      <c r="Q38" s="199">
        <f t="shared" si="15"/>
        <v>0</v>
      </c>
      <c r="R38" s="187">
        <f t="shared" si="16"/>
        <v>2.1434695352429101</v>
      </c>
      <c r="S38" s="187">
        <f t="shared" si="17"/>
        <v>2.1135518541156673</v>
      </c>
      <c r="T38" s="187">
        <f t="shared" si="18"/>
        <v>2.0985994017547303E-5</v>
      </c>
      <c r="U38" s="187">
        <f t="shared" si="19"/>
        <v>2.8064668005723773E-2</v>
      </c>
      <c r="V38" s="187"/>
      <c r="W38" s="188">
        <f t="shared" si="10"/>
        <v>1.8750102849187167</v>
      </c>
      <c r="X38" s="188">
        <f t="shared" si="11"/>
        <v>1.8488396494642956</v>
      </c>
      <c r="Y38" s="188">
        <f t="shared" si="12"/>
        <v>1.8357599198481076E-5</v>
      </c>
      <c r="Z38" s="188">
        <f t="shared" si="13"/>
        <v>2.454970331435009E-2</v>
      </c>
      <c r="AA38" s="135">
        <f t="shared" si="14"/>
        <v>100.00000000000001</v>
      </c>
      <c r="AB38" s="135"/>
      <c r="AC38" s="135"/>
      <c r="AD38" s="147"/>
    </row>
    <row r="39" spans="1:36" ht="24" customHeight="1">
      <c r="A39" s="49">
        <v>172</v>
      </c>
      <c r="B39" s="233">
        <v>33</v>
      </c>
      <c r="C39" s="87" t="s">
        <v>371</v>
      </c>
      <c r="D39" s="279">
        <v>75945.282560000007</v>
      </c>
      <c r="E39" s="140">
        <v>0</v>
      </c>
      <c r="F39" s="140">
        <v>0</v>
      </c>
      <c r="G39" s="280">
        <v>75</v>
      </c>
      <c r="H39" s="140">
        <v>0</v>
      </c>
      <c r="I39" s="140">
        <v>25</v>
      </c>
      <c r="J39" s="140">
        <v>47</v>
      </c>
      <c r="K39" s="188">
        <f t="shared" si="0"/>
        <v>0</v>
      </c>
      <c r="L39" s="188">
        <f t="shared" si="1"/>
        <v>0</v>
      </c>
      <c r="M39" s="188">
        <f t="shared" si="2"/>
        <v>5.2918743469412569E-2</v>
      </c>
      <c r="N39" s="188">
        <f t="shared" si="3"/>
        <v>0</v>
      </c>
      <c r="O39" s="188">
        <f t="shared" si="4"/>
        <v>1.7639581156470855E-2</v>
      </c>
      <c r="P39" s="224"/>
      <c r="Q39" s="199">
        <f t="shared" si="15"/>
        <v>0</v>
      </c>
      <c r="R39" s="187">
        <f t="shared" si="16"/>
        <v>0</v>
      </c>
      <c r="S39" s="187">
        <f t="shared" si="17"/>
        <v>6.0495515881897048E-2</v>
      </c>
      <c r="T39" s="187">
        <f t="shared" si="18"/>
        <v>0</v>
      </c>
      <c r="U39" s="187">
        <f t="shared" si="19"/>
        <v>2.0165171960632347E-2</v>
      </c>
      <c r="V39" s="49"/>
      <c r="W39" s="225">
        <f t="shared" si="10"/>
        <v>0</v>
      </c>
      <c r="X39" s="225">
        <f t="shared" si="11"/>
        <v>5.2918743469412569E-2</v>
      </c>
      <c r="Y39" s="225">
        <f t="shared" si="12"/>
        <v>0</v>
      </c>
      <c r="Z39" s="225">
        <f t="shared" si="13"/>
        <v>1.7639581156470855E-2</v>
      </c>
      <c r="AA39" s="135">
        <f t="shared" si="14"/>
        <v>100</v>
      </c>
      <c r="AB39" s="135"/>
      <c r="AC39" s="135"/>
      <c r="AD39" s="147"/>
    </row>
    <row r="40" spans="1:36" ht="24" customHeight="1">
      <c r="A40" s="86">
        <v>175</v>
      </c>
      <c r="B40" s="234">
        <v>34</v>
      </c>
      <c r="C40" s="41" t="s">
        <v>389</v>
      </c>
      <c r="D40" s="110">
        <v>5300.4970199999998</v>
      </c>
      <c r="E40" s="139">
        <v>0</v>
      </c>
      <c r="F40" s="139">
        <v>0</v>
      </c>
      <c r="G40" s="139">
        <v>97.666335042513921</v>
      </c>
      <c r="H40" s="139">
        <v>1.5486835327743111E-2</v>
      </c>
      <c r="I40" s="139">
        <v>2.3181781221583431</v>
      </c>
      <c r="J40" s="139">
        <v>1.4101739195697238</v>
      </c>
      <c r="K40" s="188">
        <f t="shared" si="0"/>
        <v>0</v>
      </c>
      <c r="L40" s="188">
        <f t="shared" si="1"/>
        <v>0</v>
      </c>
      <c r="M40" s="188">
        <f t="shared" si="2"/>
        <v>4.8095998297943482E-3</v>
      </c>
      <c r="N40" s="188">
        <f t="shared" si="3"/>
        <v>7.6265256113012744E-7</v>
      </c>
      <c r="O40" s="188">
        <f t="shared" si="4"/>
        <v>1.1415918388779914E-4</v>
      </c>
      <c r="P40" s="188"/>
      <c r="Q40" s="199">
        <f t="shared" si="15"/>
        <v>0</v>
      </c>
      <c r="R40" s="187">
        <f t="shared" si="16"/>
        <v>0</v>
      </c>
      <c r="S40" s="187">
        <f t="shared" si="17"/>
        <v>5.4982262203007509E-3</v>
      </c>
      <c r="T40" s="187">
        <f t="shared" si="18"/>
        <v>8.7184723406905255E-7</v>
      </c>
      <c r="U40" s="187">
        <f t="shared" si="19"/>
        <v>1.3050420832347515E-4</v>
      </c>
      <c r="V40" s="187"/>
      <c r="W40" s="188">
        <f t="shared" si="10"/>
        <v>0</v>
      </c>
      <c r="X40" s="188">
        <f t="shared" si="11"/>
        <v>4.8095998297943482E-3</v>
      </c>
      <c r="Y40" s="188">
        <f t="shared" si="12"/>
        <v>7.6265256113012744E-7</v>
      </c>
      <c r="Z40" s="188">
        <f t="shared" si="13"/>
        <v>1.1415918388779914E-4</v>
      </c>
      <c r="AA40" s="135">
        <f t="shared" si="14"/>
        <v>100.00000000000001</v>
      </c>
      <c r="AB40" s="135"/>
      <c r="AC40" s="135"/>
      <c r="AD40" s="147"/>
    </row>
    <row r="41" spans="1:36" ht="24" customHeight="1">
      <c r="A41" s="86">
        <v>183</v>
      </c>
      <c r="B41" s="233">
        <v>35</v>
      </c>
      <c r="C41" s="87" t="s">
        <v>419</v>
      </c>
      <c r="D41" s="279">
        <v>2024982</v>
      </c>
      <c r="E41" s="140">
        <v>0</v>
      </c>
      <c r="F41" s="140">
        <v>5</v>
      </c>
      <c r="G41" s="280">
        <v>94</v>
      </c>
      <c r="H41" s="140">
        <v>0</v>
      </c>
      <c r="I41" s="140">
        <v>1</v>
      </c>
      <c r="J41" s="140">
        <v>1</v>
      </c>
      <c r="K41" s="188">
        <f t="shared" si="0"/>
        <v>0</v>
      </c>
      <c r="L41" s="188">
        <f t="shared" si="1"/>
        <v>9.4067289304434351E-2</v>
      </c>
      <c r="M41" s="188">
        <f t="shared" si="2"/>
        <v>1.7684650389233658</v>
      </c>
      <c r="N41" s="188">
        <f t="shared" si="3"/>
        <v>0</v>
      </c>
      <c r="O41" s="188">
        <f t="shared" si="4"/>
        <v>1.8813457860886871E-2</v>
      </c>
      <c r="P41" s="282"/>
      <c r="Q41" s="199">
        <f t="shared" si="15"/>
        <v>0</v>
      </c>
      <c r="R41" s="187">
        <f t="shared" si="16"/>
        <v>0.1075356068757122</v>
      </c>
      <c r="S41" s="187">
        <f t="shared" si="17"/>
        <v>2.0216694092633896</v>
      </c>
      <c r="T41" s="187">
        <f t="shared" si="18"/>
        <v>0</v>
      </c>
      <c r="U41" s="187">
        <f t="shared" si="19"/>
        <v>2.1507121375142442E-2</v>
      </c>
      <c r="V41" s="187"/>
      <c r="W41" s="281">
        <f t="shared" si="10"/>
        <v>9.4067289304434351E-2</v>
      </c>
      <c r="X41" s="281">
        <f t="shared" si="11"/>
        <v>1.7684650389233658</v>
      </c>
      <c r="Y41" s="281">
        <f t="shared" si="12"/>
        <v>0</v>
      </c>
      <c r="Z41" s="281">
        <f t="shared" si="13"/>
        <v>1.8813457860886871E-2</v>
      </c>
      <c r="AA41" s="135">
        <f t="shared" si="14"/>
        <v>100</v>
      </c>
      <c r="AB41" s="135"/>
      <c r="AC41" s="135"/>
      <c r="AD41" s="147"/>
    </row>
    <row r="42" spans="1:36" ht="24" customHeight="1">
      <c r="A42" s="49">
        <v>195</v>
      </c>
      <c r="B42" s="234">
        <v>36</v>
      </c>
      <c r="C42" s="41" t="s">
        <v>454</v>
      </c>
      <c r="D42" s="110">
        <v>65979.772547999994</v>
      </c>
      <c r="E42" s="139">
        <v>0</v>
      </c>
      <c r="F42" s="139">
        <v>91</v>
      </c>
      <c r="G42" s="139">
        <v>0</v>
      </c>
      <c r="H42" s="139">
        <v>0</v>
      </c>
      <c r="I42" s="139">
        <v>9</v>
      </c>
      <c r="J42" s="139">
        <v>0</v>
      </c>
      <c r="K42" s="188">
        <f t="shared" si="0"/>
        <v>0</v>
      </c>
      <c r="L42" s="188">
        <f t="shared" si="1"/>
        <v>5.5782717088717598E-2</v>
      </c>
      <c r="M42" s="188">
        <f t="shared" si="2"/>
        <v>0</v>
      </c>
      <c r="N42" s="188">
        <f t="shared" si="3"/>
        <v>0</v>
      </c>
      <c r="O42" s="188">
        <f t="shared" si="4"/>
        <v>5.5169720197632789E-3</v>
      </c>
      <c r="P42" s="49"/>
      <c r="Q42" s="199">
        <f t="shared" si="15"/>
        <v>0</v>
      </c>
      <c r="R42" s="187">
        <f t="shared" si="16"/>
        <v>6.3769546031009441E-2</v>
      </c>
      <c r="S42" s="187">
        <f t="shared" si="17"/>
        <v>0</v>
      </c>
      <c r="T42" s="187">
        <f t="shared" si="18"/>
        <v>0</v>
      </c>
      <c r="U42" s="187">
        <f t="shared" si="19"/>
        <v>6.3068781788910445E-3</v>
      </c>
      <c r="V42" s="49"/>
      <c r="W42" s="49">
        <f t="shared" si="10"/>
        <v>5.5782717088717591E-2</v>
      </c>
      <c r="X42" s="49">
        <f t="shared" si="11"/>
        <v>0</v>
      </c>
      <c r="Y42" s="49">
        <f t="shared" si="12"/>
        <v>0</v>
      </c>
      <c r="Z42" s="49">
        <f t="shared" si="13"/>
        <v>5.5169720197632789E-3</v>
      </c>
      <c r="AA42" s="135">
        <f t="shared" si="14"/>
        <v>100</v>
      </c>
      <c r="AB42" s="135"/>
      <c r="AC42" s="135"/>
      <c r="AD42" s="147"/>
    </row>
    <row r="43" spans="1:36" ht="24" customHeight="1">
      <c r="A43" s="86">
        <v>196</v>
      </c>
      <c r="B43" s="233">
        <v>37</v>
      </c>
      <c r="C43" s="87" t="s">
        <v>453</v>
      </c>
      <c r="D43" s="109">
        <v>405598.82961100002</v>
      </c>
      <c r="E43" s="140">
        <v>0</v>
      </c>
      <c r="F43" s="140">
        <v>18</v>
      </c>
      <c r="G43" s="140">
        <v>14</v>
      </c>
      <c r="H43" s="140">
        <v>66</v>
      </c>
      <c r="I43" s="140">
        <v>2</v>
      </c>
      <c r="J43" s="140">
        <v>0</v>
      </c>
      <c r="K43" s="188">
        <f t="shared" si="0"/>
        <v>0</v>
      </c>
      <c r="L43" s="188">
        <f t="shared" si="1"/>
        <v>6.7829193942271326E-2</v>
      </c>
      <c r="M43" s="188">
        <f t="shared" si="2"/>
        <v>5.2756039732877701E-2</v>
      </c>
      <c r="N43" s="188">
        <f t="shared" si="3"/>
        <v>0.24870704445499489</v>
      </c>
      <c r="O43" s="188">
        <f t="shared" si="4"/>
        <v>7.5365771046968146E-3</v>
      </c>
      <c r="P43" s="282"/>
      <c r="Q43" s="199">
        <f t="shared" si="15"/>
        <v>0</v>
      </c>
      <c r="R43" s="187">
        <f t="shared" si="16"/>
        <v>7.7540807101036419E-2</v>
      </c>
      <c r="S43" s="187">
        <f t="shared" si="17"/>
        <v>6.0309516634139443E-2</v>
      </c>
      <c r="T43" s="187">
        <f t="shared" si="18"/>
        <v>0.28431629270380021</v>
      </c>
      <c r="U43" s="187">
        <f t="shared" si="19"/>
        <v>8.6156452334484913E-3</v>
      </c>
      <c r="V43" s="187"/>
      <c r="W43" s="281">
        <f t="shared" si="10"/>
        <v>6.782919394227134E-2</v>
      </c>
      <c r="X43" s="281">
        <f t="shared" si="11"/>
        <v>5.2756039732877701E-2</v>
      </c>
      <c r="Y43" s="281">
        <f t="shared" si="12"/>
        <v>0.24870704445499489</v>
      </c>
      <c r="Z43" s="281">
        <f t="shared" si="13"/>
        <v>7.5365771046968146E-3</v>
      </c>
      <c r="AA43" s="135">
        <f t="shared" si="14"/>
        <v>100</v>
      </c>
      <c r="AB43" s="135"/>
      <c r="AC43" s="135"/>
      <c r="AD43" s="147"/>
    </row>
    <row r="44" spans="1:36" ht="24" customHeight="1">
      <c r="A44" s="49">
        <v>191</v>
      </c>
      <c r="B44" s="234">
        <v>38</v>
      </c>
      <c r="C44" s="41" t="s">
        <v>448</v>
      </c>
      <c r="D44" s="110">
        <v>467010.62688200001</v>
      </c>
      <c r="E44" s="139">
        <v>0</v>
      </c>
      <c r="F44" s="139">
        <v>0</v>
      </c>
      <c r="G44" s="139">
        <v>97</v>
      </c>
      <c r="H44" s="139">
        <v>0</v>
      </c>
      <c r="I44" s="139">
        <v>3</v>
      </c>
      <c r="J44" s="139">
        <v>0</v>
      </c>
      <c r="K44" s="188">
        <f t="shared" si="0"/>
        <v>0</v>
      </c>
      <c r="L44" s="188">
        <f t="shared" si="1"/>
        <v>0</v>
      </c>
      <c r="M44" s="188">
        <f t="shared" si="2"/>
        <v>0.42086804756525942</v>
      </c>
      <c r="N44" s="188">
        <f t="shared" si="3"/>
        <v>0</v>
      </c>
      <c r="O44" s="188">
        <f t="shared" si="4"/>
        <v>1.3016537553564723E-2</v>
      </c>
      <c r="P44" s="49"/>
      <c r="Q44" s="199">
        <f t="shared" si="15"/>
        <v>0</v>
      </c>
      <c r="R44" s="187">
        <f t="shared" si="16"/>
        <v>0</v>
      </c>
      <c r="S44" s="187">
        <f t="shared" si="17"/>
        <v>0.48112687464666637</v>
      </c>
      <c r="T44" s="187">
        <f t="shared" si="18"/>
        <v>0</v>
      </c>
      <c r="U44" s="187">
        <f t="shared" si="19"/>
        <v>1.4880212617938135E-2</v>
      </c>
      <c r="V44" s="49"/>
      <c r="W44" s="49">
        <f t="shared" si="10"/>
        <v>0</v>
      </c>
      <c r="X44" s="49">
        <f t="shared" si="11"/>
        <v>0.42086804756525942</v>
      </c>
      <c r="Y44" s="49">
        <f t="shared" si="12"/>
        <v>0</v>
      </c>
      <c r="Z44" s="49">
        <f t="shared" si="13"/>
        <v>1.3016537553564727E-2</v>
      </c>
      <c r="AA44" s="135">
        <f t="shared" si="14"/>
        <v>100</v>
      </c>
      <c r="AB44" s="135"/>
      <c r="AC44" s="135"/>
      <c r="AD44" s="147"/>
    </row>
    <row r="45" spans="1:36" s="5" customFormat="1" ht="24" customHeight="1">
      <c r="A45" s="322" t="s">
        <v>47</v>
      </c>
      <c r="B45" s="323"/>
      <c r="C45" s="324"/>
      <c r="D45" s="81">
        <v>94154022.971221015</v>
      </c>
      <c r="E45" s="141">
        <v>1.3771484140249926</v>
      </c>
      <c r="F45" s="141">
        <v>16.698818639492419</v>
      </c>
      <c r="G45" s="141">
        <v>77.49606283131773</v>
      </c>
      <c r="H45" s="141">
        <v>3.549690237131462</v>
      </c>
      <c r="I45" s="141">
        <v>0.87827771018572331</v>
      </c>
      <c r="J45" s="141"/>
      <c r="K45" s="72"/>
      <c r="L45" s="72"/>
      <c r="M45" s="72"/>
      <c r="N45" s="72"/>
      <c r="O45" s="72"/>
      <c r="P45" s="72"/>
      <c r="Q45" s="200">
        <f>SUM(Q7:Q44)</f>
        <v>1.3771484140249926</v>
      </c>
      <c r="R45" s="200">
        <f t="shared" ref="R45:U45" si="20">SUM(R7:R44)</f>
        <v>16.698818639492419</v>
      </c>
      <c r="S45" s="200">
        <f t="shared" si="20"/>
        <v>77.49606283131773</v>
      </c>
      <c r="T45" s="200">
        <f t="shared" si="20"/>
        <v>3.549690237131462</v>
      </c>
      <c r="U45" s="200">
        <f t="shared" si="20"/>
        <v>0.87827771018572331</v>
      </c>
      <c r="V45" s="200"/>
      <c r="W45" s="72">
        <f t="shared" ref="W45:W76" si="21">F45*$D45/$D$153</f>
        <v>14.607371917461091</v>
      </c>
      <c r="X45" s="72">
        <f t="shared" ref="X45:X76" si="22">G45*$D45/$D$153</f>
        <v>67.790053677138431</v>
      </c>
      <c r="Y45" s="72">
        <f>SUM(Y8:Y44)</f>
        <v>3.1050625146485089</v>
      </c>
      <c r="Z45" s="72">
        <f>SUM(Z8:Z44)</f>
        <v>0.76680144191586896</v>
      </c>
      <c r="AA45" s="135">
        <f t="shared" ref="AA45:AA60" si="23">SUM(E45:I45)</f>
        <v>99.999997832152332</v>
      </c>
      <c r="AB45" s="135"/>
      <c r="AC45" s="135"/>
      <c r="AD45" s="147"/>
      <c r="AE45" s="1"/>
      <c r="AF45" s="1"/>
      <c r="AG45" s="1"/>
      <c r="AH45" s="1"/>
      <c r="AI45" s="1"/>
      <c r="AJ45" s="1"/>
    </row>
    <row r="46" spans="1:36" s="5" customFormat="1" ht="24" customHeight="1">
      <c r="A46" s="283">
        <v>129</v>
      </c>
      <c r="B46" s="233">
        <v>39</v>
      </c>
      <c r="C46" s="87" t="s">
        <v>148</v>
      </c>
      <c r="D46" s="279">
        <v>5619.9907860000003</v>
      </c>
      <c r="E46" s="140">
        <v>92</v>
      </c>
      <c r="F46" s="140">
        <v>0</v>
      </c>
      <c r="G46" s="280">
        <v>0</v>
      </c>
      <c r="H46" s="140">
        <v>1</v>
      </c>
      <c r="I46" s="140">
        <v>7</v>
      </c>
      <c r="J46" s="140">
        <v>8</v>
      </c>
      <c r="K46" s="188">
        <f t="shared" ref="K46:K59" si="24">$D46/$D$153*E46</f>
        <v>4.8036448247196668E-3</v>
      </c>
      <c r="L46" s="188">
        <f t="shared" ref="L46:L59" si="25">$D46/$D$153*F46</f>
        <v>0</v>
      </c>
      <c r="M46" s="188">
        <f t="shared" ref="M46:M59" si="26">$D46/$D$153*G46</f>
        <v>0</v>
      </c>
      <c r="N46" s="188">
        <f t="shared" ref="N46:N59" si="27">$D46/$D$153*H46</f>
        <v>5.2213530703474638E-5</v>
      </c>
      <c r="O46" s="188">
        <f t="shared" ref="O46:O59" si="28">$D46/$D$153*I46</f>
        <v>3.654947149243225E-4</v>
      </c>
      <c r="P46" s="282"/>
      <c r="Q46" s="199">
        <f t="shared" ref="Q46:Q59" si="29">D46/$D$60*E46</f>
        <v>0.40450671590588727</v>
      </c>
      <c r="R46" s="198">
        <f t="shared" ref="R46:R59" si="30">D46/$D$60*F46</f>
        <v>0</v>
      </c>
      <c r="S46" s="198">
        <f t="shared" ref="S46:S59" si="31">D46/$D$60*G46</f>
        <v>0</v>
      </c>
      <c r="T46" s="198">
        <f t="shared" ref="T46:T59" si="32">D46/$D$60*H46</f>
        <v>4.396812129411818E-3</v>
      </c>
      <c r="U46" s="198">
        <f t="shared" ref="U46:U59" si="33">D46/$D$60*I46</f>
        <v>3.0777684905882726E-2</v>
      </c>
      <c r="V46" s="187"/>
      <c r="W46" s="281">
        <f t="shared" si="21"/>
        <v>0</v>
      </c>
      <c r="X46" s="281">
        <f t="shared" si="22"/>
        <v>0</v>
      </c>
      <c r="Y46" s="281">
        <f t="shared" ref="Y46:Y77" si="34">H46*$D46/$D$153</f>
        <v>5.2213530703474638E-5</v>
      </c>
      <c r="Z46" s="281">
        <f t="shared" ref="Z46:Z77" si="35">I46*$D46/$D$153</f>
        <v>3.654947149243225E-4</v>
      </c>
      <c r="AA46" s="135">
        <f t="shared" ref="AA46:AA59" si="36">SUM(E46:I46)</f>
        <v>100</v>
      </c>
      <c r="AB46" s="135"/>
      <c r="AC46" s="135"/>
      <c r="AD46" s="147"/>
      <c r="AE46" s="1"/>
      <c r="AF46" s="1"/>
      <c r="AG46" s="1"/>
      <c r="AH46" s="1"/>
      <c r="AI46" s="1"/>
      <c r="AJ46" s="1"/>
    </row>
    <row r="47" spans="1:36" ht="24" customHeight="1">
      <c r="A47" s="86">
        <v>32</v>
      </c>
      <c r="B47" s="234">
        <v>40</v>
      </c>
      <c r="C47" s="41" t="s">
        <v>98</v>
      </c>
      <c r="D47" s="110">
        <v>51787.431312000001</v>
      </c>
      <c r="E47" s="139">
        <v>90</v>
      </c>
      <c r="F47" s="139">
        <v>0</v>
      </c>
      <c r="G47" s="139">
        <v>6</v>
      </c>
      <c r="H47" s="139">
        <v>0</v>
      </c>
      <c r="I47" s="139">
        <v>4</v>
      </c>
      <c r="J47" s="139">
        <v>3</v>
      </c>
      <c r="K47" s="188">
        <f t="shared" si="24"/>
        <v>4.330263632173998E-2</v>
      </c>
      <c r="L47" s="188">
        <f t="shared" si="25"/>
        <v>0</v>
      </c>
      <c r="M47" s="188">
        <f t="shared" si="26"/>
        <v>2.8868424214493322E-3</v>
      </c>
      <c r="N47" s="188">
        <f t="shared" si="27"/>
        <v>0</v>
      </c>
      <c r="O47" s="188">
        <f t="shared" si="28"/>
        <v>1.9245616142995548E-3</v>
      </c>
      <c r="P47" s="282"/>
      <c r="Q47" s="199">
        <f t="shared" si="29"/>
        <v>3.6464409521776515</v>
      </c>
      <c r="R47" s="198">
        <f t="shared" si="30"/>
        <v>0</v>
      </c>
      <c r="S47" s="198">
        <f t="shared" si="31"/>
        <v>0.24309606347851009</v>
      </c>
      <c r="T47" s="198">
        <f t="shared" si="32"/>
        <v>0</v>
      </c>
      <c r="U47" s="198">
        <f t="shared" si="33"/>
        <v>0.16206404231900673</v>
      </c>
      <c r="V47" s="187"/>
      <c r="W47" s="281">
        <f t="shared" si="21"/>
        <v>0</v>
      </c>
      <c r="X47" s="281">
        <f t="shared" si="22"/>
        <v>2.8868424214493322E-3</v>
      </c>
      <c r="Y47" s="281">
        <f t="shared" si="34"/>
        <v>0</v>
      </c>
      <c r="Z47" s="281">
        <f t="shared" si="35"/>
        <v>1.9245616142995548E-3</v>
      </c>
      <c r="AA47" s="135">
        <f t="shared" si="36"/>
        <v>100</v>
      </c>
      <c r="AB47" s="135"/>
      <c r="AC47" s="135"/>
      <c r="AD47" s="147"/>
    </row>
    <row r="48" spans="1:36" ht="24" customHeight="1">
      <c r="A48" s="49">
        <v>128</v>
      </c>
      <c r="B48" s="233">
        <v>41</v>
      </c>
      <c r="C48" s="87" t="s">
        <v>145</v>
      </c>
      <c r="D48" s="279">
        <v>17487.441776</v>
      </c>
      <c r="E48" s="140">
        <v>87</v>
      </c>
      <c r="F48" s="140">
        <v>0</v>
      </c>
      <c r="G48" s="280">
        <v>0</v>
      </c>
      <c r="H48" s="140">
        <v>1</v>
      </c>
      <c r="I48" s="140">
        <v>12</v>
      </c>
      <c r="J48" s="140">
        <v>6</v>
      </c>
      <c r="K48" s="49">
        <f t="shared" si="24"/>
        <v>1.413490819100195E-2</v>
      </c>
      <c r="L48" s="49">
        <f t="shared" si="25"/>
        <v>0</v>
      </c>
      <c r="M48" s="49">
        <f t="shared" si="26"/>
        <v>0</v>
      </c>
      <c r="N48" s="49">
        <f t="shared" si="27"/>
        <v>1.6247020909197643E-4</v>
      </c>
      <c r="O48" s="49">
        <f t="shared" si="28"/>
        <v>1.9496425091037172E-3</v>
      </c>
      <c r="P48" s="49"/>
      <c r="Q48" s="198">
        <f t="shared" si="29"/>
        <v>1.1902764464496183</v>
      </c>
      <c r="R48" s="198">
        <f t="shared" si="30"/>
        <v>0</v>
      </c>
      <c r="S48" s="198">
        <f t="shared" si="31"/>
        <v>0</v>
      </c>
      <c r="T48" s="198">
        <f t="shared" si="32"/>
        <v>1.3681338464938141E-2</v>
      </c>
      <c r="U48" s="198">
        <f t="shared" si="33"/>
        <v>0.16417606157925768</v>
      </c>
      <c r="V48" s="49"/>
      <c r="W48" s="49">
        <f t="shared" si="21"/>
        <v>0</v>
      </c>
      <c r="X48" s="49">
        <f t="shared" si="22"/>
        <v>0</v>
      </c>
      <c r="Y48" s="49">
        <f t="shared" si="34"/>
        <v>1.6247020909197643E-4</v>
      </c>
      <c r="Z48" s="49">
        <f t="shared" si="35"/>
        <v>1.9496425091037174E-3</v>
      </c>
      <c r="AA48" s="135">
        <f t="shared" si="36"/>
        <v>100</v>
      </c>
      <c r="AB48" s="135"/>
      <c r="AC48" s="135"/>
      <c r="AD48" s="147"/>
    </row>
    <row r="49" spans="1:36" ht="24" customHeight="1">
      <c r="A49" s="49">
        <v>120</v>
      </c>
      <c r="B49" s="234">
        <v>42</v>
      </c>
      <c r="C49" s="41" t="s">
        <v>140</v>
      </c>
      <c r="D49" s="110">
        <v>11258.145451</v>
      </c>
      <c r="E49" s="139">
        <v>87</v>
      </c>
      <c r="F49" s="139">
        <v>0</v>
      </c>
      <c r="G49" s="139">
        <v>6</v>
      </c>
      <c r="H49" s="139">
        <v>0</v>
      </c>
      <c r="I49" s="139">
        <v>7</v>
      </c>
      <c r="J49" s="139">
        <v>5</v>
      </c>
      <c r="K49" s="49">
        <f t="shared" si="24"/>
        <v>9.0998360074157521E-3</v>
      </c>
      <c r="L49" s="49">
        <f t="shared" si="25"/>
        <v>0</v>
      </c>
      <c r="M49" s="49">
        <f t="shared" si="26"/>
        <v>6.275748970631553E-4</v>
      </c>
      <c r="N49" s="49">
        <f t="shared" si="27"/>
        <v>0</v>
      </c>
      <c r="O49" s="49">
        <f t="shared" si="28"/>
        <v>7.3217071324034784E-4</v>
      </c>
      <c r="P49" s="224"/>
      <c r="Q49" s="198">
        <f t="shared" si="29"/>
        <v>0.76628162842091496</v>
      </c>
      <c r="R49" s="198">
        <f t="shared" si="30"/>
        <v>0</v>
      </c>
      <c r="S49" s="198">
        <f t="shared" si="31"/>
        <v>5.2847008856614822E-2</v>
      </c>
      <c r="T49" s="198">
        <f t="shared" si="32"/>
        <v>0</v>
      </c>
      <c r="U49" s="198">
        <f t="shared" si="33"/>
        <v>6.1654843666050625E-2</v>
      </c>
      <c r="V49" s="49"/>
      <c r="W49" s="225">
        <f t="shared" si="21"/>
        <v>0</v>
      </c>
      <c r="X49" s="225">
        <f t="shared" si="22"/>
        <v>6.275748970631552E-4</v>
      </c>
      <c r="Y49" s="225">
        <f t="shared" si="34"/>
        <v>0</v>
      </c>
      <c r="Z49" s="225">
        <f t="shared" si="35"/>
        <v>7.3217071324034773E-4</v>
      </c>
      <c r="AA49" s="135">
        <f t="shared" si="36"/>
        <v>100</v>
      </c>
      <c r="AB49" s="135"/>
      <c r="AC49" s="135"/>
      <c r="AD49" s="147"/>
    </row>
    <row r="50" spans="1:36" ht="24" customHeight="1">
      <c r="A50" s="49">
        <v>145</v>
      </c>
      <c r="B50" s="233">
        <v>43</v>
      </c>
      <c r="C50" s="87" t="s">
        <v>178</v>
      </c>
      <c r="D50" s="279">
        <v>58039.216497000001</v>
      </c>
      <c r="E50" s="140">
        <v>79</v>
      </c>
      <c r="F50" s="140">
        <v>0</v>
      </c>
      <c r="G50" s="280">
        <v>9</v>
      </c>
      <c r="H50" s="140">
        <v>0</v>
      </c>
      <c r="I50" s="140">
        <v>12</v>
      </c>
      <c r="J50" s="140">
        <v>8</v>
      </c>
      <c r="K50" s="49">
        <f t="shared" si="24"/>
        <v>4.2598674928355298E-2</v>
      </c>
      <c r="L50" s="49">
        <f t="shared" si="25"/>
        <v>0</v>
      </c>
      <c r="M50" s="49">
        <f t="shared" si="26"/>
        <v>4.8530135994328824E-3</v>
      </c>
      <c r="N50" s="49">
        <f t="shared" si="27"/>
        <v>0</v>
      </c>
      <c r="O50" s="49">
        <f t="shared" si="28"/>
        <v>6.470684799243843E-3</v>
      </c>
      <c r="P50" s="49"/>
      <c r="Q50" s="198">
        <f t="shared" si="29"/>
        <v>3.5871615670954733</v>
      </c>
      <c r="R50" s="198">
        <f t="shared" si="30"/>
        <v>0</v>
      </c>
      <c r="S50" s="198">
        <f t="shared" si="31"/>
        <v>0.40866397599821846</v>
      </c>
      <c r="T50" s="198">
        <f t="shared" si="32"/>
        <v>0</v>
      </c>
      <c r="U50" s="198">
        <f t="shared" si="33"/>
        <v>0.54488530133095792</v>
      </c>
      <c r="V50" s="49"/>
      <c r="W50" s="49">
        <f t="shared" si="21"/>
        <v>0</v>
      </c>
      <c r="X50" s="49">
        <f t="shared" si="22"/>
        <v>4.8530135994328824E-3</v>
      </c>
      <c r="Y50" s="49">
        <f t="shared" si="34"/>
        <v>0</v>
      </c>
      <c r="Z50" s="49">
        <f t="shared" si="35"/>
        <v>6.4706847992438421E-3</v>
      </c>
      <c r="AA50" s="135">
        <f t="shared" si="36"/>
        <v>100</v>
      </c>
      <c r="AB50" s="135"/>
      <c r="AC50" s="135"/>
      <c r="AD50" s="147"/>
    </row>
    <row r="51" spans="1:36" ht="24" customHeight="1">
      <c r="A51" s="49">
        <v>143</v>
      </c>
      <c r="B51" s="234">
        <v>44</v>
      </c>
      <c r="C51" s="41" t="s">
        <v>170</v>
      </c>
      <c r="D51" s="110">
        <v>196945.64126999999</v>
      </c>
      <c r="E51" s="139">
        <v>78</v>
      </c>
      <c r="F51" s="139">
        <v>0</v>
      </c>
      <c r="G51" s="139">
        <v>20</v>
      </c>
      <c r="H51" s="139">
        <v>0</v>
      </c>
      <c r="I51" s="139">
        <v>2</v>
      </c>
      <c r="J51" s="139">
        <v>3</v>
      </c>
      <c r="K51" s="49">
        <f t="shared" si="24"/>
        <v>0.14272118210810861</v>
      </c>
      <c r="L51" s="49">
        <f t="shared" si="25"/>
        <v>0</v>
      </c>
      <c r="M51" s="49">
        <f t="shared" si="26"/>
        <v>3.6595174899515026E-2</v>
      </c>
      <c r="N51" s="49">
        <f t="shared" si="27"/>
        <v>0</v>
      </c>
      <c r="O51" s="49">
        <f t="shared" si="28"/>
        <v>3.6595174899515027E-3</v>
      </c>
      <c r="P51" s="224"/>
      <c r="Q51" s="198">
        <f t="shared" si="29"/>
        <v>12.018306675728512</v>
      </c>
      <c r="R51" s="198">
        <f t="shared" si="30"/>
        <v>0</v>
      </c>
      <c r="S51" s="198">
        <f t="shared" si="31"/>
        <v>3.0816170963406444</v>
      </c>
      <c r="T51" s="198">
        <f t="shared" si="32"/>
        <v>0</v>
      </c>
      <c r="U51" s="198">
        <f t="shared" si="33"/>
        <v>0.30816170963406442</v>
      </c>
      <c r="V51" s="49"/>
      <c r="W51" s="225">
        <f t="shared" si="21"/>
        <v>0</v>
      </c>
      <c r="X51" s="225">
        <f t="shared" si="22"/>
        <v>3.6595174899515026E-2</v>
      </c>
      <c r="Y51" s="225">
        <f t="shared" si="34"/>
        <v>0</v>
      </c>
      <c r="Z51" s="225">
        <f t="shared" si="35"/>
        <v>3.6595174899515027E-3</v>
      </c>
      <c r="AA51" s="135">
        <f t="shared" si="36"/>
        <v>100</v>
      </c>
      <c r="AB51" s="135"/>
      <c r="AC51" s="135"/>
      <c r="AD51" s="147"/>
    </row>
    <row r="52" spans="1:36" ht="24" customHeight="1">
      <c r="A52" s="49">
        <v>180</v>
      </c>
      <c r="B52" s="233">
        <v>45</v>
      </c>
      <c r="C52" s="87" t="s">
        <v>407</v>
      </c>
      <c r="D52" s="279">
        <v>42651.021333999997</v>
      </c>
      <c r="E52" s="140">
        <v>58.070344184886544</v>
      </c>
      <c r="F52" s="140">
        <v>38.371256143601954</v>
      </c>
      <c r="G52" s="280">
        <v>1.9094351059106003</v>
      </c>
      <c r="H52" s="140">
        <v>0</v>
      </c>
      <c r="I52" s="140">
        <v>1.6489645656009078</v>
      </c>
      <c r="J52" s="140">
        <v>5.7685326399211423</v>
      </c>
      <c r="K52" s="49">
        <f t="shared" si="24"/>
        <v>2.3010777514196563E-2</v>
      </c>
      <c r="L52" s="49">
        <f t="shared" si="25"/>
        <v>1.520487695491343E-2</v>
      </c>
      <c r="M52" s="49">
        <f t="shared" si="26"/>
        <v>7.5662693267350087E-4</v>
      </c>
      <c r="N52" s="49">
        <f t="shared" si="27"/>
        <v>0</v>
      </c>
      <c r="O52" s="49">
        <f t="shared" si="28"/>
        <v>6.5341367061694819E-4</v>
      </c>
      <c r="P52" s="49"/>
      <c r="Q52" s="198">
        <f t="shared" si="29"/>
        <v>1.9376982234009961</v>
      </c>
      <c r="R52" s="198">
        <f t="shared" si="30"/>
        <v>1.2803766862892638</v>
      </c>
      <c r="S52" s="198">
        <f t="shared" si="31"/>
        <v>6.3714260081575436E-2</v>
      </c>
      <c r="T52" s="198">
        <f t="shared" si="32"/>
        <v>0</v>
      </c>
      <c r="U52" s="198">
        <f t="shared" si="33"/>
        <v>5.5022847790312551E-2</v>
      </c>
      <c r="V52" s="49"/>
      <c r="W52" s="49">
        <f t="shared" si="21"/>
        <v>1.520487695491343E-2</v>
      </c>
      <c r="X52" s="49">
        <f t="shared" si="22"/>
        <v>7.5662693267350087E-4</v>
      </c>
      <c r="Y52" s="49">
        <f t="shared" si="34"/>
        <v>0</v>
      </c>
      <c r="Z52" s="49">
        <f t="shared" si="35"/>
        <v>6.5341367061694819E-4</v>
      </c>
      <c r="AA52" s="135">
        <f t="shared" si="36"/>
        <v>100.00000000000001</v>
      </c>
      <c r="AB52" s="135"/>
      <c r="AC52" s="135"/>
      <c r="AD52" s="147"/>
    </row>
    <row r="53" spans="1:36" ht="24" customHeight="1">
      <c r="A53" s="49">
        <v>112</v>
      </c>
      <c r="B53" s="234">
        <v>46</v>
      </c>
      <c r="C53" s="41" t="s">
        <v>54</v>
      </c>
      <c r="D53" s="110">
        <v>9268.7657039999995</v>
      </c>
      <c r="E53" s="139">
        <v>40.430181844662194</v>
      </c>
      <c r="F53" s="139">
        <v>43.167380477166226</v>
      </c>
      <c r="G53" s="139">
        <v>3.7088637280623886</v>
      </c>
      <c r="H53" s="139">
        <v>0</v>
      </c>
      <c r="I53" s="139">
        <v>12.693573950109194</v>
      </c>
      <c r="J53" s="139">
        <v>12.222163817034614</v>
      </c>
      <c r="K53" s="49">
        <f t="shared" si="24"/>
        <v>3.4815694009115994E-3</v>
      </c>
      <c r="L53" s="49">
        <f t="shared" si="25"/>
        <v>3.71727813553361E-3</v>
      </c>
      <c r="M53" s="49">
        <f t="shared" si="26"/>
        <v>3.1938185480799987E-4</v>
      </c>
      <c r="N53" s="49">
        <f t="shared" si="27"/>
        <v>0</v>
      </c>
      <c r="O53" s="49">
        <f t="shared" si="28"/>
        <v>1.0930833510149898E-3</v>
      </c>
      <c r="P53" s="224"/>
      <c r="Q53" s="198">
        <f t="shared" si="29"/>
        <v>0.29317700536766178</v>
      </c>
      <c r="R53" s="198">
        <f t="shared" si="30"/>
        <v>0.31302563482120305</v>
      </c>
      <c r="S53" s="198">
        <f t="shared" si="31"/>
        <v>2.6894599813768367E-2</v>
      </c>
      <c r="T53" s="198">
        <f t="shared" si="32"/>
        <v>0</v>
      </c>
      <c r="U53" s="198">
        <f t="shared" si="33"/>
        <v>9.2046679691036373E-2</v>
      </c>
      <c r="V53" s="49"/>
      <c r="W53" s="225">
        <f t="shared" si="21"/>
        <v>3.71727813553361E-3</v>
      </c>
      <c r="X53" s="225">
        <f t="shared" si="22"/>
        <v>3.1938185480799987E-4</v>
      </c>
      <c r="Y53" s="225">
        <f t="shared" si="34"/>
        <v>0</v>
      </c>
      <c r="Z53" s="225">
        <f t="shared" si="35"/>
        <v>1.0930833510149898E-3</v>
      </c>
      <c r="AA53" s="135">
        <f t="shared" si="36"/>
        <v>100</v>
      </c>
      <c r="AB53" s="135"/>
      <c r="AC53" s="135"/>
      <c r="AD53" s="147"/>
    </row>
    <row r="54" spans="1:36" ht="24" customHeight="1">
      <c r="A54" s="86">
        <v>135</v>
      </c>
      <c r="B54" s="233">
        <v>47</v>
      </c>
      <c r="C54" s="87" t="s">
        <v>158</v>
      </c>
      <c r="D54" s="279">
        <v>11955.143625000001</v>
      </c>
      <c r="E54" s="140">
        <v>39</v>
      </c>
      <c r="F54" s="140">
        <v>0</v>
      </c>
      <c r="G54" s="280">
        <v>56</v>
      </c>
      <c r="H54" s="140">
        <v>0</v>
      </c>
      <c r="I54" s="140">
        <v>5</v>
      </c>
      <c r="J54" s="140">
        <v>4</v>
      </c>
      <c r="K54" s="188">
        <f t="shared" si="24"/>
        <v>4.3317846981265635E-3</v>
      </c>
      <c r="L54" s="188">
        <f t="shared" si="25"/>
        <v>0</v>
      </c>
      <c r="M54" s="188">
        <f t="shared" si="26"/>
        <v>6.219998540899681E-3</v>
      </c>
      <c r="N54" s="188">
        <f t="shared" si="27"/>
        <v>0</v>
      </c>
      <c r="O54" s="188">
        <f t="shared" si="28"/>
        <v>5.5535701258032863E-4</v>
      </c>
      <c r="P54" s="188"/>
      <c r="Q54" s="199">
        <f t="shared" si="29"/>
        <v>0.3647721815804334</v>
      </c>
      <c r="R54" s="198">
        <f t="shared" si="30"/>
        <v>0</v>
      </c>
      <c r="S54" s="198">
        <f t="shared" si="31"/>
        <v>0.52377544021805822</v>
      </c>
      <c r="T54" s="198">
        <f t="shared" si="32"/>
        <v>0</v>
      </c>
      <c r="U54" s="198">
        <f t="shared" si="33"/>
        <v>4.6765664305183773E-2</v>
      </c>
      <c r="V54" s="187"/>
      <c r="W54" s="188">
        <f t="shared" si="21"/>
        <v>0</v>
      </c>
      <c r="X54" s="188">
        <f t="shared" si="22"/>
        <v>6.219998540899681E-3</v>
      </c>
      <c r="Y54" s="188">
        <f t="shared" si="34"/>
        <v>0</v>
      </c>
      <c r="Z54" s="188">
        <f t="shared" si="35"/>
        <v>5.5535701258032863E-4</v>
      </c>
      <c r="AA54" s="135">
        <f t="shared" si="36"/>
        <v>100</v>
      </c>
      <c r="AB54" s="135"/>
      <c r="AC54" s="135"/>
      <c r="AD54" s="147"/>
    </row>
    <row r="55" spans="1:36" ht="24" customHeight="1">
      <c r="A55" s="86">
        <v>111</v>
      </c>
      <c r="B55" s="234">
        <v>48</v>
      </c>
      <c r="C55" s="41" t="s">
        <v>53</v>
      </c>
      <c r="D55" s="110">
        <v>18280.588693999998</v>
      </c>
      <c r="E55" s="139">
        <v>38.617520487566971</v>
      </c>
      <c r="F55" s="139">
        <v>49.851260787617306</v>
      </c>
      <c r="G55" s="139">
        <v>5.4541062811212502</v>
      </c>
      <c r="H55" s="139">
        <v>0</v>
      </c>
      <c r="I55" s="139">
        <v>6.0771124436944763</v>
      </c>
      <c r="J55" s="139">
        <v>6.1131695643158572</v>
      </c>
      <c r="K55" s="188">
        <f t="shared" si="24"/>
        <v>6.5587642500883484E-3</v>
      </c>
      <c r="L55" s="188">
        <f t="shared" si="25"/>
        <v>8.4666923962899727E-3</v>
      </c>
      <c r="M55" s="188">
        <f t="shared" si="26"/>
        <v>9.2632040693335909E-4</v>
      </c>
      <c r="N55" s="188">
        <f t="shared" si="27"/>
        <v>0</v>
      </c>
      <c r="O55" s="188">
        <f t="shared" si="28"/>
        <v>1.0321312020097949E-3</v>
      </c>
      <c r="P55" s="282"/>
      <c r="Q55" s="199">
        <f t="shared" si="29"/>
        <v>0.55230232126060774</v>
      </c>
      <c r="R55" s="198">
        <f t="shared" si="30"/>
        <v>0.71296568767622648</v>
      </c>
      <c r="S55" s="198">
        <f t="shared" si="31"/>
        <v>7.8003857353688769E-2</v>
      </c>
      <c r="T55" s="198">
        <f t="shared" si="32"/>
        <v>0</v>
      </c>
      <c r="U55" s="198">
        <f t="shared" si="33"/>
        <v>8.6914003458476524E-2</v>
      </c>
      <c r="V55" s="187"/>
      <c r="W55" s="281">
        <f t="shared" si="21"/>
        <v>8.4666923962899727E-3</v>
      </c>
      <c r="X55" s="281">
        <f t="shared" si="22"/>
        <v>9.2632040693335909E-4</v>
      </c>
      <c r="Y55" s="281">
        <f t="shared" si="34"/>
        <v>0</v>
      </c>
      <c r="Z55" s="281">
        <f t="shared" si="35"/>
        <v>1.0321312020097947E-3</v>
      </c>
      <c r="AA55" s="135">
        <f t="shared" si="36"/>
        <v>100.00000000000001</v>
      </c>
      <c r="AB55" s="135"/>
      <c r="AC55" s="135"/>
      <c r="AD55" s="147"/>
    </row>
    <row r="56" spans="1:36" ht="24" customHeight="1">
      <c r="A56" s="86">
        <v>17</v>
      </c>
      <c r="B56" s="233">
        <v>49</v>
      </c>
      <c r="C56" s="87" t="s">
        <v>51</v>
      </c>
      <c r="D56" s="279">
        <v>116378.15974</v>
      </c>
      <c r="E56" s="140">
        <v>37.487648782037603</v>
      </c>
      <c r="F56" s="140">
        <v>41.286496583125363</v>
      </c>
      <c r="G56" s="280">
        <v>10.594869534732707</v>
      </c>
      <c r="H56" s="140">
        <v>6.7694372372018932E-2</v>
      </c>
      <c r="I56" s="140">
        <v>10.56329072773231</v>
      </c>
      <c r="J56" s="140">
        <v>6.1457114806552688</v>
      </c>
      <c r="K56" s="188">
        <f t="shared" si="24"/>
        <v>4.053285039913497E-2</v>
      </c>
      <c r="L56" s="188">
        <f t="shared" si="25"/>
        <v>4.4640286704512235E-2</v>
      </c>
      <c r="M56" s="188">
        <f t="shared" si="26"/>
        <v>1.1455513370458218E-2</v>
      </c>
      <c r="N56" s="188">
        <f t="shared" si="27"/>
        <v>7.3193330533258372E-5</v>
      </c>
      <c r="O56" s="188">
        <f t="shared" si="28"/>
        <v>1.1421369349653597E-2</v>
      </c>
      <c r="P56" s="188"/>
      <c r="Q56" s="199">
        <f t="shared" si="29"/>
        <v>3.4132020162867791</v>
      </c>
      <c r="R56" s="198">
        <f t="shared" si="30"/>
        <v>3.759082203375284</v>
      </c>
      <c r="S56" s="198">
        <f t="shared" si="31"/>
        <v>0.96464919068417154</v>
      </c>
      <c r="T56" s="198">
        <f t="shared" si="32"/>
        <v>6.1634851952132568E-3</v>
      </c>
      <c r="U56" s="198">
        <f t="shared" si="33"/>
        <v>0.96177398108240719</v>
      </c>
      <c r="V56" s="187"/>
      <c r="W56" s="188">
        <f t="shared" si="21"/>
        <v>4.4640286704512235E-2</v>
      </c>
      <c r="X56" s="188">
        <f t="shared" si="22"/>
        <v>1.1455513370458218E-2</v>
      </c>
      <c r="Y56" s="188">
        <f t="shared" si="34"/>
        <v>7.3193330533258372E-5</v>
      </c>
      <c r="Z56" s="188">
        <f t="shared" si="35"/>
        <v>1.1421369349653597E-2</v>
      </c>
      <c r="AA56" s="135">
        <f t="shared" si="36"/>
        <v>100</v>
      </c>
      <c r="AB56" s="135"/>
      <c r="AC56" s="135"/>
      <c r="AD56" s="147"/>
    </row>
    <row r="57" spans="1:36" ht="24" customHeight="1">
      <c r="A57" s="49">
        <v>13</v>
      </c>
      <c r="B57" s="234">
        <v>50</v>
      </c>
      <c r="C57" s="41" t="s">
        <v>21</v>
      </c>
      <c r="D57" s="110">
        <v>153020.742214</v>
      </c>
      <c r="E57" s="139">
        <v>32.81905453663687</v>
      </c>
      <c r="F57" s="139">
        <v>61.231814297221518</v>
      </c>
      <c r="G57" s="139">
        <v>1.9031448758930054</v>
      </c>
      <c r="H57" s="139">
        <v>6.2730120993084433E-4</v>
      </c>
      <c r="I57" s="139">
        <v>4.0453589890386716</v>
      </c>
      <c r="J57" s="139">
        <v>2.5167383034192081</v>
      </c>
      <c r="K57" s="49">
        <f t="shared" si="24"/>
        <v>4.665775384822244E-2</v>
      </c>
      <c r="L57" s="49">
        <f t="shared" si="25"/>
        <v>8.7051225560765153E-2</v>
      </c>
      <c r="M57" s="49">
        <f t="shared" si="26"/>
        <v>2.7056375148709903E-3</v>
      </c>
      <c r="N57" s="49">
        <f t="shared" si="27"/>
        <v>8.9181318154586693E-7</v>
      </c>
      <c r="O57" s="49">
        <f t="shared" si="28"/>
        <v>5.7511517806692483E-3</v>
      </c>
      <c r="P57" s="224"/>
      <c r="Q57" s="198">
        <f t="shared" si="29"/>
        <v>3.9289696614468479</v>
      </c>
      <c r="R57" s="198">
        <f t="shared" si="30"/>
        <v>7.3304348368892374</v>
      </c>
      <c r="S57" s="198">
        <f t="shared" si="31"/>
        <v>0.22783710817672723</v>
      </c>
      <c r="T57" s="198">
        <f t="shared" si="32"/>
        <v>7.5098062915122363E-5</v>
      </c>
      <c r="U57" s="198">
        <f t="shared" si="33"/>
        <v>0.48429465632080265</v>
      </c>
      <c r="V57" s="49"/>
      <c r="W57" s="225">
        <f t="shared" si="21"/>
        <v>8.7051225560765153E-2</v>
      </c>
      <c r="X57" s="225">
        <f t="shared" si="22"/>
        <v>2.7056375148709903E-3</v>
      </c>
      <c r="Y57" s="225">
        <f t="shared" si="34"/>
        <v>8.9181318154586682E-7</v>
      </c>
      <c r="Z57" s="225">
        <f t="shared" si="35"/>
        <v>5.7511517806692483E-3</v>
      </c>
      <c r="AA57" s="135">
        <f t="shared" si="36"/>
        <v>100</v>
      </c>
      <c r="AB57" s="135"/>
      <c r="AC57" s="135"/>
      <c r="AD57" s="147"/>
    </row>
    <row r="58" spans="1:36" ht="24" customHeight="1">
      <c r="A58" s="259">
        <v>151</v>
      </c>
      <c r="B58" s="233">
        <v>51</v>
      </c>
      <c r="C58" s="87" t="s">
        <v>223</v>
      </c>
      <c r="D58" s="279">
        <v>535786.44339899998</v>
      </c>
      <c r="E58" s="140">
        <v>29.281986919433763</v>
      </c>
      <c r="F58" s="140">
        <v>20.319432497996889</v>
      </c>
      <c r="G58" s="280">
        <v>45.308993731620291</v>
      </c>
      <c r="H58" s="140">
        <v>9.2124269009011689E-3</v>
      </c>
      <c r="I58" s="140">
        <v>5.0803744240481619</v>
      </c>
      <c r="J58" s="140">
        <v>4.0293563272716382</v>
      </c>
      <c r="K58" s="259">
        <f t="shared" si="24"/>
        <v>0.14576045688935213</v>
      </c>
      <c r="L58" s="259">
        <f t="shared" si="25"/>
        <v>0.1011464752302966</v>
      </c>
      <c r="M58" s="259">
        <f t="shared" si="26"/>
        <v>0.22554001016695605</v>
      </c>
      <c r="N58" s="259">
        <f t="shared" si="27"/>
        <v>4.5857801857152087E-5</v>
      </c>
      <c r="O58" s="259">
        <f t="shared" si="28"/>
        <v>2.5289188853737762E-2</v>
      </c>
      <c r="P58" s="259"/>
      <c r="Q58" s="260">
        <f t="shared" si="29"/>
        <v>12.274238807548468</v>
      </c>
      <c r="R58" s="260">
        <f t="shared" si="30"/>
        <v>8.517371707066447</v>
      </c>
      <c r="S58" s="260">
        <f t="shared" si="31"/>
        <v>18.992338556866557</v>
      </c>
      <c r="T58" s="260">
        <f t="shared" si="32"/>
        <v>3.8616070722884942E-3</v>
      </c>
      <c r="U58" s="260">
        <f t="shared" si="33"/>
        <v>2.1295593459589757</v>
      </c>
      <c r="V58" s="259"/>
      <c r="W58" s="259">
        <f t="shared" si="21"/>
        <v>0.10114647523029661</v>
      </c>
      <c r="X58" s="259">
        <f t="shared" si="22"/>
        <v>0.22554001016695605</v>
      </c>
      <c r="Y58" s="259">
        <f t="shared" si="34"/>
        <v>4.5857801857152093E-5</v>
      </c>
      <c r="Z58" s="259">
        <f t="shared" si="35"/>
        <v>2.5289188853737765E-2</v>
      </c>
      <c r="AA58" s="261">
        <f t="shared" si="36"/>
        <v>100</v>
      </c>
      <c r="AB58" s="135"/>
      <c r="AC58" s="135"/>
      <c r="AD58" s="147"/>
    </row>
    <row r="59" spans="1:36" ht="24" customHeight="1">
      <c r="A59" s="86">
        <v>179</v>
      </c>
      <c r="B59" s="234">
        <v>52</v>
      </c>
      <c r="C59" s="41" t="s">
        <v>400</v>
      </c>
      <c r="D59" s="110">
        <v>49717.975400000003</v>
      </c>
      <c r="E59" s="139">
        <v>2.5913444739147424</v>
      </c>
      <c r="F59" s="139">
        <v>62.085472173633924</v>
      </c>
      <c r="G59" s="139">
        <v>33.496962165663057</v>
      </c>
      <c r="H59" s="139">
        <v>9.1396948429566015E-4</v>
      </c>
      <c r="I59" s="139">
        <v>1.8253072173039731</v>
      </c>
      <c r="J59" s="139">
        <v>1.9550567989826129</v>
      </c>
      <c r="K59" s="188">
        <f t="shared" si="24"/>
        <v>1.1969776509278527E-3</v>
      </c>
      <c r="L59" s="188">
        <f t="shared" si="25"/>
        <v>2.867813345050008E-2</v>
      </c>
      <c r="M59" s="188">
        <f t="shared" si="26"/>
        <v>1.5472707503724066E-2</v>
      </c>
      <c r="N59" s="188">
        <f t="shared" si="27"/>
        <v>4.221750745007103E-7</v>
      </c>
      <c r="O59" s="188">
        <f t="shared" si="28"/>
        <v>8.4313450688765863E-4</v>
      </c>
      <c r="P59" s="282"/>
      <c r="Q59" s="199">
        <f t="shared" si="29"/>
        <v>0.10079544101552627</v>
      </c>
      <c r="R59" s="198">
        <f t="shared" si="30"/>
        <v>2.4149365749682681</v>
      </c>
      <c r="S59" s="198">
        <f t="shared" si="31"/>
        <v>1.3029302387836419</v>
      </c>
      <c r="T59" s="198">
        <f t="shared" si="32"/>
        <v>3.5550641055892726E-5</v>
      </c>
      <c r="U59" s="198">
        <f t="shared" si="33"/>
        <v>7.0998914968273041E-2</v>
      </c>
      <c r="V59" s="187"/>
      <c r="W59" s="281">
        <f t="shared" si="21"/>
        <v>2.8678133450500083E-2</v>
      </c>
      <c r="X59" s="281">
        <f t="shared" si="22"/>
        <v>1.5472707503724066E-2</v>
      </c>
      <c r="Y59" s="281">
        <f t="shared" si="34"/>
        <v>4.221750745007103E-7</v>
      </c>
      <c r="Z59" s="281">
        <f t="shared" si="35"/>
        <v>8.4313450688765863E-4</v>
      </c>
      <c r="AA59" s="135">
        <f t="shared" si="36"/>
        <v>100</v>
      </c>
      <c r="AB59" s="135"/>
      <c r="AC59" s="135"/>
      <c r="AD59" s="147"/>
    </row>
    <row r="60" spans="1:36" s="5" customFormat="1" ht="24" customHeight="1">
      <c r="A60" s="51"/>
      <c r="B60" s="73" t="s">
        <v>55</v>
      </c>
      <c r="C60" s="51"/>
      <c r="D60" s="81">
        <v>1278196.7072020001</v>
      </c>
      <c r="E60" s="141">
        <v>44.478129643685371</v>
      </c>
      <c r="F60" s="141">
        <v>24.328193331085931</v>
      </c>
      <c r="G60" s="141">
        <v>25.966367396652178</v>
      </c>
      <c r="H60" s="141">
        <v>2.8213891565822727E-2</v>
      </c>
      <c r="I60" s="141">
        <v>5.1990957370106887</v>
      </c>
      <c r="J60" s="141"/>
      <c r="K60" s="72"/>
      <c r="L60" s="72"/>
      <c r="M60" s="72"/>
      <c r="N60" s="72"/>
      <c r="O60" s="72"/>
      <c r="P60" s="72"/>
      <c r="Q60" s="200">
        <f>SUM(Q46:Q59)</f>
        <v>44.478129643685371</v>
      </c>
      <c r="R60" s="200">
        <f t="shared" ref="R60:U60" si="37">SUM(R46:R59)</f>
        <v>24.328193331085931</v>
      </c>
      <c r="S60" s="200">
        <f t="shared" si="37"/>
        <v>25.966367396652178</v>
      </c>
      <c r="T60" s="200">
        <f t="shared" si="37"/>
        <v>2.8213891565822727E-2</v>
      </c>
      <c r="U60" s="200">
        <f t="shared" si="37"/>
        <v>5.1990957370106887</v>
      </c>
      <c r="V60" s="200"/>
      <c r="W60" s="72">
        <f t="shared" si="21"/>
        <v>0.2889049684328111</v>
      </c>
      <c r="X60" s="72">
        <f t="shared" si="22"/>
        <v>0.3083588021087843</v>
      </c>
      <c r="Y60" s="72">
        <f t="shared" si="34"/>
        <v>3.3504886044190811E-4</v>
      </c>
      <c r="Z60" s="72">
        <f t="shared" si="35"/>
        <v>6.1740901567933625E-2</v>
      </c>
      <c r="AA60" s="135">
        <f t="shared" si="23"/>
        <v>100</v>
      </c>
      <c r="AB60" s="135"/>
      <c r="AC60" s="135"/>
      <c r="AD60" s="147"/>
      <c r="AE60" s="1"/>
      <c r="AF60" s="1"/>
      <c r="AG60" s="1"/>
      <c r="AH60" s="1"/>
      <c r="AI60" s="1"/>
      <c r="AJ60" s="1"/>
    </row>
    <row r="61" spans="1:36" s="5" customFormat="1" ht="24" customHeight="1">
      <c r="A61" s="49">
        <v>152</v>
      </c>
      <c r="B61" s="233">
        <v>53</v>
      </c>
      <c r="C61" s="87" t="s">
        <v>221</v>
      </c>
      <c r="D61" s="279">
        <v>47675.360696999996</v>
      </c>
      <c r="E61" s="140">
        <v>97.923525120706216</v>
      </c>
      <c r="F61" s="140">
        <v>0</v>
      </c>
      <c r="G61" s="280">
        <v>4.7923596112020685E-3</v>
      </c>
      <c r="H61" s="140">
        <v>0.37283235393439734</v>
      </c>
      <c r="I61" s="140">
        <v>1.698850165748178</v>
      </c>
      <c r="J61" s="140">
        <v>1.0899415211735652</v>
      </c>
      <c r="K61" s="188">
        <f t="shared" ref="K61:K92" si="38">$D61/$D$153*E61</f>
        <v>4.3373901058645886E-2</v>
      </c>
      <c r="L61" s="188">
        <f t="shared" ref="L61:L92" si="39">$D61/$D$153*F61</f>
        <v>0</v>
      </c>
      <c r="M61" s="188">
        <f t="shared" ref="M61:M92" si="40">$D61/$D$153*G61</f>
        <v>2.122710874200094E-6</v>
      </c>
      <c r="N61" s="188">
        <f t="shared" ref="N61:N92" si="41">$D61/$D$153*H61</f>
        <v>1.6514104870182157E-4</v>
      </c>
      <c r="O61" s="188">
        <f t="shared" ref="O61:O92" si="42">$D61/$D$153*I61</f>
        <v>7.5248270435318066E-4</v>
      </c>
      <c r="P61" s="282"/>
      <c r="Q61" s="198">
        <f t="shared" ref="Q61:Q92" si="43">D61/$D$152*E61</f>
        <v>0.38258753485886327</v>
      </c>
      <c r="R61" s="270">
        <f t="shared" ref="R61:R92" si="44">D61/$D$152*F61</f>
        <v>0</v>
      </c>
      <c r="S61" s="198">
        <f t="shared" ref="S61:S92" si="45">D61/$D$152*G61</f>
        <v>1.8723764769976415E-5</v>
      </c>
      <c r="T61" s="198">
        <f t="shared" ref="T61:T92" si="46">D61/$D$152*H61</f>
        <v>1.4566572336071511E-3</v>
      </c>
      <c r="U61" s="270">
        <f t="shared" ref="U61:U92" si="47">D61/$D$152*I61</f>
        <v>6.6374131875562041E-3</v>
      </c>
      <c r="V61" s="187"/>
      <c r="W61" s="281">
        <f t="shared" si="21"/>
        <v>0</v>
      </c>
      <c r="X61" s="281">
        <f t="shared" si="22"/>
        <v>2.1227108742000945E-6</v>
      </c>
      <c r="Y61" s="281">
        <f t="shared" si="34"/>
        <v>1.6514104870182157E-4</v>
      </c>
      <c r="Z61" s="281">
        <f t="shared" si="35"/>
        <v>7.5248270435318066E-4</v>
      </c>
      <c r="AA61" s="135">
        <f t="shared" ref="AA61:AA92" si="48">SUM(E61:I61)</f>
        <v>100</v>
      </c>
      <c r="AB61" s="135"/>
      <c r="AC61" s="135"/>
      <c r="AD61" s="147"/>
      <c r="AE61" s="1"/>
      <c r="AF61" s="1"/>
      <c r="AG61" s="1"/>
      <c r="AH61" s="1"/>
      <c r="AI61" s="1"/>
      <c r="AJ61" s="1"/>
    </row>
    <row r="62" spans="1:36" ht="24" customHeight="1">
      <c r="A62" s="86">
        <v>21</v>
      </c>
      <c r="B62" s="234">
        <v>54</v>
      </c>
      <c r="C62" s="41" t="s">
        <v>92</v>
      </c>
      <c r="D62" s="110">
        <v>106080.611487</v>
      </c>
      <c r="E62" s="139">
        <v>97.307046383939934</v>
      </c>
      <c r="F62" s="139">
        <v>0</v>
      </c>
      <c r="G62" s="139">
        <v>4.5186242531054825E-3</v>
      </c>
      <c r="H62" s="139">
        <v>0</v>
      </c>
      <c r="I62" s="139">
        <v>2.688434991806965</v>
      </c>
      <c r="J62" s="139">
        <v>3.4715002151792684</v>
      </c>
      <c r="K62" s="49">
        <f t="shared" si="38"/>
        <v>9.5902021732056281E-2</v>
      </c>
      <c r="L62" s="49">
        <f t="shared" si="39"/>
        <v>0</v>
      </c>
      <c r="M62" s="49">
        <f t="shared" si="40"/>
        <v>4.4533794563087279E-6</v>
      </c>
      <c r="N62" s="49">
        <f t="shared" si="41"/>
        <v>0</v>
      </c>
      <c r="O62" s="49">
        <f t="shared" si="42"/>
        <v>2.6496164521549502E-3</v>
      </c>
      <c r="P62" s="224"/>
      <c r="Q62" s="198">
        <f t="shared" si="43"/>
        <v>0.8459215608215348</v>
      </c>
      <c r="R62" s="270">
        <f t="shared" si="44"/>
        <v>0</v>
      </c>
      <c r="S62" s="198">
        <f t="shared" si="45"/>
        <v>3.9281859053363491E-5</v>
      </c>
      <c r="T62" s="198">
        <f t="shared" si="46"/>
        <v>0</v>
      </c>
      <c r="U62" s="270">
        <f t="shared" si="47"/>
        <v>2.3371433097078616E-2</v>
      </c>
      <c r="V62" s="49"/>
      <c r="W62" s="225">
        <f t="shared" si="21"/>
        <v>0</v>
      </c>
      <c r="X62" s="225">
        <f t="shared" si="22"/>
        <v>4.4533794563087279E-6</v>
      </c>
      <c r="Y62" s="225">
        <f t="shared" si="34"/>
        <v>0</v>
      </c>
      <c r="Z62" s="225">
        <f t="shared" si="35"/>
        <v>2.6496164521549502E-3</v>
      </c>
      <c r="AA62" s="135">
        <f t="shared" si="48"/>
        <v>100.00000000000001</v>
      </c>
      <c r="AB62" s="135"/>
      <c r="AC62" s="135"/>
      <c r="AD62" s="147"/>
    </row>
    <row r="63" spans="1:36" ht="24" customHeight="1">
      <c r="A63" s="49">
        <v>64</v>
      </c>
      <c r="B63" s="233">
        <v>55</v>
      </c>
      <c r="C63" s="87" t="s">
        <v>126</v>
      </c>
      <c r="D63" s="279">
        <v>86258.315761000005</v>
      </c>
      <c r="E63" s="140">
        <v>97.009099952971738</v>
      </c>
      <c r="F63" s="140">
        <v>0</v>
      </c>
      <c r="G63" s="280">
        <v>0.72138720240042642</v>
      </c>
      <c r="H63" s="140">
        <v>9.4750534673375096E-3</v>
      </c>
      <c r="I63" s="140">
        <v>2.2600377911605074</v>
      </c>
      <c r="J63" s="140">
        <v>1.7391689934346699</v>
      </c>
      <c r="K63" s="188">
        <f t="shared" si="38"/>
        <v>7.7742930488271925E-2</v>
      </c>
      <c r="L63" s="188">
        <f t="shared" si="39"/>
        <v>0</v>
      </c>
      <c r="M63" s="188">
        <f t="shared" si="40"/>
        <v>5.781184977340601E-4</v>
      </c>
      <c r="N63" s="188">
        <f t="shared" si="41"/>
        <v>7.5932920049869475E-6</v>
      </c>
      <c r="O63" s="188">
        <f t="shared" si="42"/>
        <v>1.8111905067074749E-3</v>
      </c>
      <c r="P63" s="188"/>
      <c r="Q63" s="198">
        <f t="shared" si="43"/>
        <v>0.6857459302080241</v>
      </c>
      <c r="R63" s="270">
        <f t="shared" si="44"/>
        <v>0</v>
      </c>
      <c r="S63" s="198">
        <f t="shared" si="45"/>
        <v>5.0994013797680893E-3</v>
      </c>
      <c r="T63" s="198">
        <f t="shared" si="46"/>
        <v>6.6978039759981137E-5</v>
      </c>
      <c r="U63" s="270">
        <f t="shared" si="47"/>
        <v>1.5975941619456022E-2</v>
      </c>
      <c r="V63" s="187"/>
      <c r="W63" s="188">
        <f t="shared" si="21"/>
        <v>0</v>
      </c>
      <c r="X63" s="188">
        <f t="shared" si="22"/>
        <v>5.7811849773406021E-4</v>
      </c>
      <c r="Y63" s="188">
        <f t="shared" si="34"/>
        <v>7.5932920049869484E-6</v>
      </c>
      <c r="Z63" s="188">
        <f t="shared" si="35"/>
        <v>1.8111905067074749E-3</v>
      </c>
      <c r="AA63" s="135">
        <f t="shared" si="48"/>
        <v>100.00000000000001</v>
      </c>
      <c r="AB63" s="135"/>
      <c r="AC63" s="135"/>
      <c r="AD63" s="147"/>
    </row>
    <row r="64" spans="1:36" ht="24" customHeight="1">
      <c r="A64" s="86">
        <v>127</v>
      </c>
      <c r="B64" s="234">
        <v>56</v>
      </c>
      <c r="C64" s="41" t="s">
        <v>146</v>
      </c>
      <c r="D64" s="110">
        <v>5932189.3320479998</v>
      </c>
      <c r="E64" s="139">
        <v>97</v>
      </c>
      <c r="F64" s="139">
        <v>0</v>
      </c>
      <c r="G64" s="139">
        <v>0</v>
      </c>
      <c r="H64" s="139">
        <v>0</v>
      </c>
      <c r="I64" s="139">
        <v>3</v>
      </c>
      <c r="J64" s="139">
        <v>3</v>
      </c>
      <c r="K64" s="188">
        <f t="shared" si="38"/>
        <v>5.3460645181364104</v>
      </c>
      <c r="L64" s="188">
        <f t="shared" si="39"/>
        <v>0</v>
      </c>
      <c r="M64" s="188">
        <f t="shared" si="40"/>
        <v>0</v>
      </c>
      <c r="N64" s="188">
        <f t="shared" si="41"/>
        <v>0</v>
      </c>
      <c r="O64" s="188">
        <f t="shared" si="42"/>
        <v>0.16534220159184776</v>
      </c>
      <c r="P64" s="282"/>
      <c r="Q64" s="198">
        <f t="shared" si="43"/>
        <v>47.155953125469246</v>
      </c>
      <c r="R64" s="270">
        <f t="shared" si="44"/>
        <v>0</v>
      </c>
      <c r="S64" s="198">
        <f t="shared" si="45"/>
        <v>0</v>
      </c>
      <c r="T64" s="198">
        <f t="shared" si="46"/>
        <v>0</v>
      </c>
      <c r="U64" s="270">
        <f t="shared" si="47"/>
        <v>1.4584315399629664</v>
      </c>
      <c r="V64" s="187"/>
      <c r="W64" s="281">
        <f t="shared" si="21"/>
        <v>0</v>
      </c>
      <c r="X64" s="281">
        <f t="shared" si="22"/>
        <v>0</v>
      </c>
      <c r="Y64" s="281">
        <f t="shared" si="34"/>
        <v>0</v>
      </c>
      <c r="Z64" s="281">
        <f t="shared" si="35"/>
        <v>0.16534220159184776</v>
      </c>
      <c r="AA64" s="135">
        <f t="shared" si="48"/>
        <v>100</v>
      </c>
      <c r="AB64" s="135"/>
      <c r="AC64" s="135"/>
      <c r="AD64" s="147"/>
    </row>
    <row r="65" spans="1:36" ht="24" customHeight="1">
      <c r="A65" s="86">
        <v>33</v>
      </c>
      <c r="B65" s="233">
        <v>57</v>
      </c>
      <c r="C65" s="87" t="s">
        <v>100</v>
      </c>
      <c r="D65" s="279">
        <v>12466.87386</v>
      </c>
      <c r="E65" s="140">
        <v>97</v>
      </c>
      <c r="F65" s="140">
        <v>0</v>
      </c>
      <c r="G65" s="280">
        <v>0</v>
      </c>
      <c r="H65" s="140">
        <v>0</v>
      </c>
      <c r="I65" s="140">
        <v>3</v>
      </c>
      <c r="J65" s="140">
        <v>2</v>
      </c>
      <c r="K65" s="49">
        <f t="shared" si="38"/>
        <v>1.1235095217707563E-2</v>
      </c>
      <c r="L65" s="49">
        <f t="shared" si="39"/>
        <v>0</v>
      </c>
      <c r="M65" s="49">
        <f t="shared" si="40"/>
        <v>0</v>
      </c>
      <c r="N65" s="49">
        <f t="shared" si="41"/>
        <v>0</v>
      </c>
      <c r="O65" s="49">
        <f t="shared" si="42"/>
        <v>3.4747717168167724E-4</v>
      </c>
      <c r="P65" s="49"/>
      <c r="Q65" s="198">
        <f t="shared" si="43"/>
        <v>9.9101240108319069E-2</v>
      </c>
      <c r="R65" s="270">
        <f t="shared" si="44"/>
        <v>0</v>
      </c>
      <c r="S65" s="198">
        <f t="shared" si="45"/>
        <v>0</v>
      </c>
      <c r="T65" s="198">
        <f t="shared" si="46"/>
        <v>0</v>
      </c>
      <c r="U65" s="270">
        <f t="shared" si="47"/>
        <v>3.0649868074737858E-3</v>
      </c>
      <c r="V65" s="49"/>
      <c r="W65" s="49">
        <f t="shared" si="21"/>
        <v>0</v>
      </c>
      <c r="X65" s="49">
        <f t="shared" si="22"/>
        <v>0</v>
      </c>
      <c r="Y65" s="49">
        <f t="shared" si="34"/>
        <v>0</v>
      </c>
      <c r="Z65" s="49">
        <f t="shared" si="35"/>
        <v>3.4747717168167724E-4</v>
      </c>
      <c r="AA65" s="135">
        <f t="shared" si="48"/>
        <v>100</v>
      </c>
      <c r="AB65" s="135"/>
      <c r="AC65" s="135"/>
      <c r="AD65" s="147"/>
    </row>
    <row r="66" spans="1:36" ht="24" customHeight="1">
      <c r="A66" s="49">
        <v>156</v>
      </c>
      <c r="B66" s="234">
        <v>58</v>
      </c>
      <c r="C66" s="41" t="s">
        <v>243</v>
      </c>
      <c r="D66" s="110">
        <v>174706.349896</v>
      </c>
      <c r="E66" s="139">
        <v>96.024549465818012</v>
      </c>
      <c r="F66" s="139">
        <v>0</v>
      </c>
      <c r="G66" s="139">
        <v>0</v>
      </c>
      <c r="H66" s="139">
        <v>0.21358265502272983</v>
      </c>
      <c r="I66" s="139">
        <v>3.7618678791592641</v>
      </c>
      <c r="J66" s="139">
        <v>2.6870361853408298</v>
      </c>
      <c r="K66" s="49">
        <f t="shared" si="38"/>
        <v>0.15586134736351495</v>
      </c>
      <c r="L66" s="49">
        <f t="shared" si="39"/>
        <v>0</v>
      </c>
      <c r="M66" s="49">
        <f t="shared" si="40"/>
        <v>0</v>
      </c>
      <c r="N66" s="49">
        <f t="shared" si="41"/>
        <v>3.4667468444795469E-4</v>
      </c>
      <c r="O66" s="49">
        <f t="shared" si="42"/>
        <v>6.106040585569298E-3</v>
      </c>
      <c r="P66" s="224"/>
      <c r="Q66" s="198">
        <f t="shared" si="43"/>
        <v>1.3748039076992773</v>
      </c>
      <c r="R66" s="270">
        <f t="shared" si="44"/>
        <v>0</v>
      </c>
      <c r="S66" s="198">
        <f t="shared" si="45"/>
        <v>0</v>
      </c>
      <c r="T66" s="198">
        <f t="shared" si="46"/>
        <v>3.0579083200651834E-3</v>
      </c>
      <c r="U66" s="270">
        <f t="shared" si="47"/>
        <v>5.3859462911175361E-2</v>
      </c>
      <c r="V66" s="49"/>
      <c r="W66" s="225">
        <f t="shared" si="21"/>
        <v>0</v>
      </c>
      <c r="X66" s="225">
        <f t="shared" si="22"/>
        <v>0</v>
      </c>
      <c r="Y66" s="225">
        <f t="shared" si="34"/>
        <v>3.4667468444795474E-4</v>
      </c>
      <c r="Z66" s="225">
        <f t="shared" si="35"/>
        <v>6.1060405855692971E-3</v>
      </c>
      <c r="AA66" s="135">
        <f t="shared" si="48"/>
        <v>100.00000000000001</v>
      </c>
      <c r="AB66" s="135"/>
      <c r="AC66" s="135"/>
      <c r="AD66" s="147"/>
    </row>
    <row r="67" spans="1:36" ht="24" customHeight="1">
      <c r="A67" s="86">
        <v>159</v>
      </c>
      <c r="B67" s="233">
        <v>59</v>
      </c>
      <c r="C67" s="87" t="s">
        <v>237</v>
      </c>
      <c r="D67" s="279">
        <v>44188.786851999997</v>
      </c>
      <c r="E67" s="140">
        <v>96.004795259332226</v>
      </c>
      <c r="F67" s="140">
        <v>0</v>
      </c>
      <c r="G67" s="280">
        <v>4.1875780554179898E-2</v>
      </c>
      <c r="H67" s="140">
        <v>6.0479967267711099E-2</v>
      </c>
      <c r="I67" s="140">
        <v>3.8928489928458765</v>
      </c>
      <c r="J67" s="140">
        <v>2.7320773186468972</v>
      </c>
      <c r="K67" s="188">
        <f t="shared" si="38"/>
        <v>3.9414176979559283E-2</v>
      </c>
      <c r="L67" s="188">
        <f t="shared" si="39"/>
        <v>0</v>
      </c>
      <c r="M67" s="188">
        <f t="shared" si="40"/>
        <v>1.7191843610115875E-5</v>
      </c>
      <c r="N67" s="188">
        <f t="shared" si="41"/>
        <v>2.4829677800659666E-5</v>
      </c>
      <c r="O67" s="188">
        <f t="shared" si="42"/>
        <v>1.5981851609001986E-3</v>
      </c>
      <c r="P67" s="188"/>
      <c r="Q67" s="198">
        <f t="shared" si="43"/>
        <v>0.34766005457318017</v>
      </c>
      <c r="R67" s="270">
        <f t="shared" si="44"/>
        <v>0</v>
      </c>
      <c r="S67" s="198">
        <f t="shared" si="45"/>
        <v>1.5164384355421587E-4</v>
      </c>
      <c r="T67" s="198">
        <f t="shared" si="46"/>
        <v>2.1901477591904658E-4</v>
      </c>
      <c r="U67" s="270">
        <f t="shared" si="47"/>
        <v>1.4097088480238072E-2</v>
      </c>
      <c r="V67" s="187"/>
      <c r="W67" s="188">
        <f t="shared" si="21"/>
        <v>0</v>
      </c>
      <c r="X67" s="188">
        <f t="shared" si="22"/>
        <v>1.7191843610115878E-5</v>
      </c>
      <c r="Y67" s="188">
        <f t="shared" si="34"/>
        <v>2.4829677800659666E-5</v>
      </c>
      <c r="Z67" s="188">
        <f t="shared" si="35"/>
        <v>1.5981851609001988E-3</v>
      </c>
      <c r="AA67" s="135">
        <f t="shared" si="48"/>
        <v>99.999999999999986</v>
      </c>
      <c r="AB67" s="135"/>
      <c r="AC67" s="135"/>
      <c r="AD67" s="147"/>
    </row>
    <row r="68" spans="1:36" ht="24" customHeight="1">
      <c r="A68" s="86">
        <v>109</v>
      </c>
      <c r="B68" s="234">
        <v>60</v>
      </c>
      <c r="C68" s="41" t="s">
        <v>130</v>
      </c>
      <c r="D68" s="110">
        <v>18299.252209999999</v>
      </c>
      <c r="E68" s="139">
        <v>96</v>
      </c>
      <c r="F68" s="139">
        <v>0</v>
      </c>
      <c r="G68" s="139">
        <v>0</v>
      </c>
      <c r="H68" s="139">
        <v>1</v>
      </c>
      <c r="I68" s="139">
        <v>3</v>
      </c>
      <c r="J68" s="139">
        <v>2</v>
      </c>
      <c r="K68" s="49">
        <f t="shared" si="38"/>
        <v>1.6321198011885186E-2</v>
      </c>
      <c r="L68" s="49">
        <f t="shared" si="39"/>
        <v>0</v>
      </c>
      <c r="M68" s="49">
        <f t="shared" si="40"/>
        <v>0</v>
      </c>
      <c r="N68" s="49">
        <f t="shared" si="41"/>
        <v>1.7001247929047069E-4</v>
      </c>
      <c r="O68" s="49">
        <f t="shared" si="42"/>
        <v>5.1003743787141206E-4</v>
      </c>
      <c r="P68" s="224"/>
      <c r="Q68" s="198">
        <f t="shared" si="43"/>
        <v>0.14396415265640111</v>
      </c>
      <c r="R68" s="270">
        <f t="shared" si="44"/>
        <v>0</v>
      </c>
      <c r="S68" s="198">
        <f t="shared" si="45"/>
        <v>0</v>
      </c>
      <c r="T68" s="198">
        <f t="shared" si="46"/>
        <v>1.4996265901708449E-3</v>
      </c>
      <c r="U68" s="270">
        <f t="shared" si="47"/>
        <v>4.4988797705125348E-3</v>
      </c>
      <c r="V68" s="49"/>
      <c r="W68" s="225">
        <f t="shared" si="21"/>
        <v>0</v>
      </c>
      <c r="X68" s="225">
        <f t="shared" si="22"/>
        <v>0</v>
      </c>
      <c r="Y68" s="225">
        <f t="shared" si="34"/>
        <v>1.7001247929047069E-4</v>
      </c>
      <c r="Z68" s="225">
        <f t="shared" si="35"/>
        <v>5.1003743787141206E-4</v>
      </c>
      <c r="AA68" s="135">
        <f t="shared" si="48"/>
        <v>100</v>
      </c>
      <c r="AB68" s="135"/>
      <c r="AC68" s="135"/>
      <c r="AD68" s="147"/>
    </row>
    <row r="69" spans="1:36" ht="24" customHeight="1">
      <c r="A69" s="86">
        <v>181</v>
      </c>
      <c r="B69" s="233">
        <v>61</v>
      </c>
      <c r="C69" s="87" t="s">
        <v>410</v>
      </c>
      <c r="D69" s="279">
        <v>105025.63645200001</v>
      </c>
      <c r="E69" s="140">
        <v>96</v>
      </c>
      <c r="F69" s="140">
        <v>0</v>
      </c>
      <c r="G69" s="280">
        <v>0</v>
      </c>
      <c r="H69" s="140">
        <v>1</v>
      </c>
      <c r="I69" s="140">
        <v>3</v>
      </c>
      <c r="J69" s="140">
        <v>5</v>
      </c>
      <c r="K69" s="188">
        <f t="shared" si="38"/>
        <v>9.3672910192506648E-2</v>
      </c>
      <c r="L69" s="188">
        <f t="shared" si="39"/>
        <v>0</v>
      </c>
      <c r="M69" s="188">
        <f t="shared" si="40"/>
        <v>0</v>
      </c>
      <c r="N69" s="188">
        <f t="shared" si="41"/>
        <v>9.7575948117194428E-4</v>
      </c>
      <c r="O69" s="188">
        <f t="shared" si="42"/>
        <v>2.9272784435158327E-3</v>
      </c>
      <c r="P69" s="188"/>
      <c r="Q69" s="198">
        <f t="shared" si="43"/>
        <v>0.82625926925849036</v>
      </c>
      <c r="R69" s="270">
        <f t="shared" si="44"/>
        <v>0</v>
      </c>
      <c r="S69" s="198">
        <f t="shared" si="45"/>
        <v>0</v>
      </c>
      <c r="T69" s="198">
        <f t="shared" si="46"/>
        <v>8.6068673881092746E-3</v>
      </c>
      <c r="U69" s="270">
        <f t="shared" si="47"/>
        <v>2.5820602164327824E-2</v>
      </c>
      <c r="V69" s="187"/>
      <c r="W69" s="188">
        <f t="shared" si="21"/>
        <v>0</v>
      </c>
      <c r="X69" s="188">
        <f t="shared" si="22"/>
        <v>0</v>
      </c>
      <c r="Y69" s="188">
        <f t="shared" si="34"/>
        <v>9.7575948117194428E-4</v>
      </c>
      <c r="Z69" s="188">
        <f t="shared" si="35"/>
        <v>2.9272784435158327E-3</v>
      </c>
      <c r="AA69" s="135">
        <f t="shared" si="48"/>
        <v>100</v>
      </c>
      <c r="AB69" s="135"/>
      <c r="AC69" s="135"/>
      <c r="AD69" s="147"/>
    </row>
    <row r="70" spans="1:36" ht="24" customHeight="1">
      <c r="A70" s="86">
        <v>27</v>
      </c>
      <c r="B70" s="234">
        <v>62</v>
      </c>
      <c r="C70" s="41" t="s">
        <v>380</v>
      </c>
      <c r="D70" s="110">
        <v>24765.363711999998</v>
      </c>
      <c r="E70" s="139">
        <v>95.883201721240937</v>
      </c>
      <c r="F70" s="139">
        <v>0</v>
      </c>
      <c r="G70" s="139">
        <v>0.55094057257658335</v>
      </c>
      <c r="H70" s="139">
        <v>0.17790562248496605</v>
      </c>
      <c r="I70" s="139">
        <v>3.3879520836975097</v>
      </c>
      <c r="J70" s="139">
        <v>1.3580806466026329</v>
      </c>
      <c r="K70" s="49">
        <f t="shared" si="38"/>
        <v>2.2061482646107782E-2</v>
      </c>
      <c r="L70" s="49">
        <f t="shared" si="39"/>
        <v>0</v>
      </c>
      <c r="M70" s="49">
        <f t="shared" si="40"/>
        <v>1.2676428887170116E-4</v>
      </c>
      <c r="N70" s="49">
        <f t="shared" si="41"/>
        <v>4.0933779146296583E-5</v>
      </c>
      <c r="O70" s="49">
        <f t="shared" si="42"/>
        <v>7.7952388696444098E-4</v>
      </c>
      <c r="P70" s="224"/>
      <c r="Q70" s="198">
        <f t="shared" si="43"/>
        <v>0.19459739739558202</v>
      </c>
      <c r="R70" s="270">
        <f t="shared" si="44"/>
        <v>0</v>
      </c>
      <c r="S70" s="198">
        <f t="shared" si="45"/>
        <v>1.1181479093150097E-3</v>
      </c>
      <c r="T70" s="198">
        <f t="shared" si="46"/>
        <v>3.6106398718583873E-4</v>
      </c>
      <c r="U70" s="270">
        <f t="shared" si="47"/>
        <v>6.8759349516216992E-3</v>
      </c>
      <c r="V70" s="49"/>
      <c r="W70" s="225">
        <f t="shared" si="21"/>
        <v>0</v>
      </c>
      <c r="X70" s="225">
        <f t="shared" si="22"/>
        <v>1.2676428887170116E-4</v>
      </c>
      <c r="Y70" s="225">
        <f t="shared" si="34"/>
        <v>4.093377914629659E-5</v>
      </c>
      <c r="Z70" s="225">
        <f t="shared" si="35"/>
        <v>7.7952388696444098E-4</v>
      </c>
      <c r="AA70" s="135">
        <f t="shared" si="48"/>
        <v>100</v>
      </c>
      <c r="AB70" s="135"/>
      <c r="AC70" s="135"/>
      <c r="AD70" s="147"/>
    </row>
    <row r="71" spans="1:36" ht="24" customHeight="1">
      <c r="A71" s="49">
        <v>31</v>
      </c>
      <c r="B71" s="233">
        <v>63</v>
      </c>
      <c r="C71" s="87" t="s">
        <v>123</v>
      </c>
      <c r="D71" s="279">
        <v>9841.9199779999999</v>
      </c>
      <c r="E71" s="140">
        <v>95.757697150323992</v>
      </c>
      <c r="F71" s="140">
        <v>0</v>
      </c>
      <c r="G71" s="280">
        <v>0.32480140341626762</v>
      </c>
      <c r="H71" s="140">
        <v>0.18684885081370967</v>
      </c>
      <c r="I71" s="140">
        <v>3.7306525954460268</v>
      </c>
      <c r="J71" s="140">
        <v>1.509374240974537</v>
      </c>
      <c r="K71" s="188">
        <f t="shared" si="38"/>
        <v>8.7559037869944512E-3</v>
      </c>
      <c r="L71" s="188">
        <f t="shared" si="39"/>
        <v>0</v>
      </c>
      <c r="M71" s="188">
        <f t="shared" si="40"/>
        <v>2.9699229647608413E-5</v>
      </c>
      <c r="N71" s="188">
        <f t="shared" si="41"/>
        <v>1.7085107611422821E-5</v>
      </c>
      <c r="O71" s="188">
        <f t="shared" si="42"/>
        <v>3.411238590788941E-4</v>
      </c>
      <c r="P71" s="188"/>
      <c r="Q71" s="198">
        <f t="shared" si="43"/>
        <v>7.7233072505933711E-2</v>
      </c>
      <c r="R71" s="270">
        <f t="shared" si="44"/>
        <v>0</v>
      </c>
      <c r="S71" s="198">
        <f t="shared" si="45"/>
        <v>2.6196756069329458E-4</v>
      </c>
      <c r="T71" s="198">
        <f t="shared" si="46"/>
        <v>1.5070235889122783E-4</v>
      </c>
      <c r="U71" s="270">
        <f t="shared" si="47"/>
        <v>3.0089462358959614E-3</v>
      </c>
      <c r="V71" s="187"/>
      <c r="W71" s="188">
        <f t="shared" si="21"/>
        <v>0</v>
      </c>
      <c r="X71" s="188">
        <f t="shared" si="22"/>
        <v>2.9699229647608413E-5</v>
      </c>
      <c r="Y71" s="188">
        <f t="shared" si="34"/>
        <v>1.7085107611422821E-5</v>
      </c>
      <c r="Z71" s="188">
        <f t="shared" si="35"/>
        <v>3.411238590788941E-4</v>
      </c>
      <c r="AA71" s="135">
        <f t="shared" si="48"/>
        <v>100</v>
      </c>
      <c r="AB71" s="135"/>
      <c r="AC71" s="135"/>
      <c r="AD71" s="147"/>
    </row>
    <row r="72" spans="1:36" ht="24" customHeight="1">
      <c r="A72" s="86">
        <v>22</v>
      </c>
      <c r="B72" s="234">
        <v>64</v>
      </c>
      <c r="C72" s="41" t="s">
        <v>86</v>
      </c>
      <c r="D72" s="110">
        <v>985038.94068600005</v>
      </c>
      <c r="E72" s="139">
        <v>95.610940072725185</v>
      </c>
      <c r="F72" s="139">
        <v>0</v>
      </c>
      <c r="G72" s="139">
        <v>0</v>
      </c>
      <c r="H72" s="139">
        <v>1.3241630666275851E-3</v>
      </c>
      <c r="I72" s="139">
        <v>4.3877357642081893</v>
      </c>
      <c r="J72" s="139">
        <v>1.4934517853673279</v>
      </c>
      <c r="K72" s="49">
        <f t="shared" si="38"/>
        <v>0.87500079094403371</v>
      </c>
      <c r="L72" s="49">
        <f t="shared" si="39"/>
        <v>0</v>
      </c>
      <c r="M72" s="49">
        <f t="shared" si="40"/>
        <v>0</v>
      </c>
      <c r="N72" s="49">
        <f t="shared" si="41"/>
        <v>1.2118317524717436E-5</v>
      </c>
      <c r="O72" s="49">
        <f t="shared" si="42"/>
        <v>4.0155156525135079E-2</v>
      </c>
      <c r="P72" s="224"/>
      <c r="Q72" s="198">
        <f t="shared" si="43"/>
        <v>7.7181066825001112</v>
      </c>
      <c r="R72" s="270">
        <f t="shared" si="44"/>
        <v>0</v>
      </c>
      <c r="S72" s="198">
        <f t="shared" si="45"/>
        <v>0</v>
      </c>
      <c r="T72" s="198">
        <f t="shared" si="46"/>
        <v>1.0689186619736689E-4</v>
      </c>
      <c r="U72" s="270">
        <f t="shared" si="47"/>
        <v>0.3541960020163068</v>
      </c>
      <c r="V72" s="49"/>
      <c r="W72" s="225">
        <f t="shared" si="21"/>
        <v>0</v>
      </c>
      <c r="X72" s="225">
        <f t="shared" si="22"/>
        <v>0</v>
      </c>
      <c r="Y72" s="225">
        <f t="shared" si="34"/>
        <v>1.2118317524717436E-5</v>
      </c>
      <c r="Z72" s="225">
        <f t="shared" si="35"/>
        <v>4.0155156525135086E-2</v>
      </c>
      <c r="AA72" s="135">
        <f t="shared" si="48"/>
        <v>100</v>
      </c>
      <c r="AB72" s="135"/>
      <c r="AC72" s="135"/>
      <c r="AD72" s="147"/>
    </row>
    <row r="73" spans="1:36" s="5" customFormat="1" ht="20.100000000000001" customHeight="1">
      <c r="A73" s="49">
        <v>142</v>
      </c>
      <c r="B73" s="233">
        <v>65</v>
      </c>
      <c r="C73" s="87" t="s">
        <v>174</v>
      </c>
      <c r="D73" s="279">
        <v>68873.098241999993</v>
      </c>
      <c r="E73" s="140">
        <v>95.207655272439027</v>
      </c>
      <c r="F73" s="140">
        <v>0</v>
      </c>
      <c r="G73" s="280">
        <v>0</v>
      </c>
      <c r="H73" s="140">
        <v>2.2761520358724755E-2</v>
      </c>
      <c r="I73" s="140">
        <v>4.7695832072022437</v>
      </c>
      <c r="J73" s="140">
        <v>3.1908709009668024</v>
      </c>
      <c r="K73" s="188">
        <f t="shared" si="38"/>
        <v>6.092126990388709E-2</v>
      </c>
      <c r="L73" s="188">
        <f t="shared" si="39"/>
        <v>0</v>
      </c>
      <c r="M73" s="188">
        <f t="shared" si="40"/>
        <v>0</v>
      </c>
      <c r="N73" s="188">
        <f t="shared" si="41"/>
        <v>1.4564592744446108E-5</v>
      </c>
      <c r="O73" s="188">
        <f t="shared" si="42"/>
        <v>3.0519506552655336E-3</v>
      </c>
      <c r="P73" s="188"/>
      <c r="Q73" s="198">
        <f t="shared" si="43"/>
        <v>0.53736735465609231</v>
      </c>
      <c r="R73" s="270">
        <f t="shared" si="44"/>
        <v>0</v>
      </c>
      <c r="S73" s="198">
        <f t="shared" si="45"/>
        <v>0</v>
      </c>
      <c r="T73" s="198">
        <f t="shared" si="46"/>
        <v>1.2846969025881956E-4</v>
      </c>
      <c r="U73" s="270">
        <f t="shared" si="47"/>
        <v>2.6920296519562958E-2</v>
      </c>
      <c r="V73" s="284"/>
      <c r="W73" s="281">
        <f t="shared" si="21"/>
        <v>0</v>
      </c>
      <c r="X73" s="281">
        <f t="shared" si="22"/>
        <v>0</v>
      </c>
      <c r="Y73" s="281">
        <f t="shared" si="34"/>
        <v>1.4564592744446108E-5</v>
      </c>
      <c r="Z73" s="281">
        <f t="shared" si="35"/>
        <v>3.0519506552655336E-3</v>
      </c>
      <c r="AA73" s="135">
        <f t="shared" si="48"/>
        <v>100</v>
      </c>
      <c r="AB73" s="135"/>
      <c r="AC73" s="135"/>
      <c r="AD73" s="147"/>
      <c r="AE73" s="1"/>
      <c r="AF73" s="1"/>
      <c r="AG73" s="1"/>
      <c r="AH73" s="1"/>
      <c r="AI73" s="1"/>
      <c r="AJ73" s="1"/>
    </row>
    <row r="74" spans="1:36" ht="24" customHeight="1">
      <c r="A74" s="49">
        <v>119</v>
      </c>
      <c r="B74" s="234">
        <v>66</v>
      </c>
      <c r="C74" s="41" t="s">
        <v>136</v>
      </c>
      <c r="D74" s="110">
        <v>47673.443403999998</v>
      </c>
      <c r="E74" s="139">
        <v>95</v>
      </c>
      <c r="F74" s="139">
        <v>0</v>
      </c>
      <c r="G74" s="139">
        <v>0</v>
      </c>
      <c r="H74" s="139">
        <v>1</v>
      </c>
      <c r="I74" s="139">
        <v>4</v>
      </c>
      <c r="J74" s="139">
        <v>3</v>
      </c>
      <c r="K74" s="188">
        <f t="shared" si="38"/>
        <v>4.2077272915823583E-2</v>
      </c>
      <c r="L74" s="188">
        <f t="shared" si="39"/>
        <v>0</v>
      </c>
      <c r="M74" s="188">
        <f t="shared" si="40"/>
        <v>0</v>
      </c>
      <c r="N74" s="188">
        <f t="shared" si="41"/>
        <v>4.4291866227182716E-4</v>
      </c>
      <c r="O74" s="188">
        <f t="shared" si="42"/>
        <v>1.7716746490873086E-3</v>
      </c>
      <c r="P74" s="188"/>
      <c r="Q74" s="198">
        <f t="shared" si="43"/>
        <v>0.3711503859586463</v>
      </c>
      <c r="R74" s="270">
        <f t="shared" si="44"/>
        <v>0</v>
      </c>
      <c r="S74" s="198">
        <f t="shared" si="45"/>
        <v>0</v>
      </c>
      <c r="T74" s="198">
        <f t="shared" si="46"/>
        <v>3.9068461679857506E-3</v>
      </c>
      <c r="U74" s="270">
        <f t="shared" si="47"/>
        <v>1.5627384671943002E-2</v>
      </c>
      <c r="V74" s="187"/>
      <c r="W74" s="188">
        <f t="shared" si="21"/>
        <v>0</v>
      </c>
      <c r="X74" s="188">
        <f t="shared" si="22"/>
        <v>0</v>
      </c>
      <c r="Y74" s="188">
        <f t="shared" si="34"/>
        <v>4.4291866227182716E-4</v>
      </c>
      <c r="Z74" s="188">
        <f t="shared" si="35"/>
        <v>1.7716746490873086E-3</v>
      </c>
      <c r="AA74" s="135">
        <f t="shared" si="48"/>
        <v>100</v>
      </c>
      <c r="AB74" s="135"/>
      <c r="AC74" s="135"/>
      <c r="AD74" s="147"/>
    </row>
    <row r="75" spans="1:36" ht="24" customHeight="1">
      <c r="A75" s="86">
        <v>19</v>
      </c>
      <c r="B75" s="233">
        <v>67</v>
      </c>
      <c r="C75" s="87" t="s">
        <v>81</v>
      </c>
      <c r="D75" s="279">
        <v>32218.373459999999</v>
      </c>
      <c r="E75" s="140">
        <v>95</v>
      </c>
      <c r="F75" s="140">
        <v>0</v>
      </c>
      <c r="G75" s="280">
        <v>0</v>
      </c>
      <c r="H75" s="140">
        <v>0</v>
      </c>
      <c r="I75" s="140">
        <v>5</v>
      </c>
      <c r="J75" s="140">
        <v>4</v>
      </c>
      <c r="K75" s="49">
        <f t="shared" si="38"/>
        <v>2.8436403921823731E-2</v>
      </c>
      <c r="L75" s="49">
        <f t="shared" si="39"/>
        <v>0</v>
      </c>
      <c r="M75" s="49">
        <f t="shared" si="40"/>
        <v>0</v>
      </c>
      <c r="N75" s="49">
        <f t="shared" si="41"/>
        <v>0</v>
      </c>
      <c r="O75" s="49">
        <f t="shared" si="42"/>
        <v>1.4966528379907226E-3</v>
      </c>
      <c r="P75" s="224"/>
      <c r="Q75" s="198">
        <f t="shared" si="43"/>
        <v>0.25082857227878558</v>
      </c>
      <c r="R75" s="270">
        <f t="shared" si="44"/>
        <v>0</v>
      </c>
      <c r="S75" s="198">
        <f t="shared" si="45"/>
        <v>0</v>
      </c>
      <c r="T75" s="198">
        <f t="shared" si="46"/>
        <v>0</v>
      </c>
      <c r="U75" s="270">
        <f t="shared" si="47"/>
        <v>1.3201503804146609E-2</v>
      </c>
      <c r="V75" s="49"/>
      <c r="W75" s="225">
        <f t="shared" si="21"/>
        <v>0</v>
      </c>
      <c r="X75" s="225">
        <f t="shared" si="22"/>
        <v>0</v>
      </c>
      <c r="Y75" s="225">
        <f t="shared" si="34"/>
        <v>0</v>
      </c>
      <c r="Z75" s="225">
        <f t="shared" si="35"/>
        <v>1.4966528379907226E-3</v>
      </c>
      <c r="AA75" s="135">
        <f t="shared" si="48"/>
        <v>100</v>
      </c>
      <c r="AB75" s="135"/>
      <c r="AC75" s="135"/>
      <c r="AD75" s="147"/>
    </row>
    <row r="76" spans="1:36" ht="24" customHeight="1">
      <c r="A76" s="49">
        <v>140</v>
      </c>
      <c r="B76" s="234">
        <v>68</v>
      </c>
      <c r="C76" s="41" t="s">
        <v>168</v>
      </c>
      <c r="D76" s="110">
        <v>51645.623133000001</v>
      </c>
      <c r="E76" s="139">
        <v>95</v>
      </c>
      <c r="F76" s="139">
        <v>0</v>
      </c>
      <c r="G76" s="139">
        <v>4</v>
      </c>
      <c r="H76" s="139">
        <v>0</v>
      </c>
      <c r="I76" s="139">
        <v>1</v>
      </c>
      <c r="J76" s="139">
        <v>1</v>
      </c>
      <c r="K76" s="188">
        <f t="shared" si="38"/>
        <v>4.5583176383115633E-2</v>
      </c>
      <c r="L76" s="188">
        <f t="shared" si="39"/>
        <v>0</v>
      </c>
      <c r="M76" s="188">
        <f t="shared" si="40"/>
        <v>1.9192916371838162E-3</v>
      </c>
      <c r="N76" s="188">
        <f t="shared" si="41"/>
        <v>0</v>
      </c>
      <c r="O76" s="188">
        <f t="shared" si="42"/>
        <v>4.7982290929595404E-4</v>
      </c>
      <c r="P76" s="188"/>
      <c r="Q76" s="198">
        <f t="shared" si="43"/>
        <v>0.40207485740959592</v>
      </c>
      <c r="R76" s="270">
        <f t="shared" si="44"/>
        <v>0</v>
      </c>
      <c r="S76" s="198">
        <f t="shared" si="45"/>
        <v>1.6929467680404039E-2</v>
      </c>
      <c r="T76" s="198">
        <f t="shared" si="46"/>
        <v>0</v>
      </c>
      <c r="U76" s="270">
        <f t="shared" si="47"/>
        <v>4.2323669201010097E-3</v>
      </c>
      <c r="V76" s="187"/>
      <c r="W76" s="188">
        <f t="shared" si="21"/>
        <v>0</v>
      </c>
      <c r="X76" s="188">
        <f t="shared" si="22"/>
        <v>1.9192916371838162E-3</v>
      </c>
      <c r="Y76" s="188">
        <f t="shared" si="34"/>
        <v>0</v>
      </c>
      <c r="Z76" s="188">
        <f t="shared" si="35"/>
        <v>4.7982290929595404E-4</v>
      </c>
      <c r="AA76" s="135">
        <f t="shared" si="48"/>
        <v>100</v>
      </c>
      <c r="AB76" s="135"/>
      <c r="AC76" s="135"/>
      <c r="AD76" s="147"/>
    </row>
    <row r="77" spans="1:36" ht="24" customHeight="1">
      <c r="A77" s="49">
        <v>184</v>
      </c>
      <c r="B77" s="233">
        <v>69</v>
      </c>
      <c r="C77" s="87" t="s">
        <v>418</v>
      </c>
      <c r="D77" s="279">
        <v>131545.18265999999</v>
      </c>
      <c r="E77" s="140">
        <v>95</v>
      </c>
      <c r="F77" s="140">
        <v>0</v>
      </c>
      <c r="G77" s="280">
        <v>0</v>
      </c>
      <c r="H77" s="140">
        <v>1</v>
      </c>
      <c r="I77" s="140">
        <v>4</v>
      </c>
      <c r="J77" s="140">
        <v>4</v>
      </c>
      <c r="K77" s="49">
        <f t="shared" si="38"/>
        <v>0.11610368700747696</v>
      </c>
      <c r="L77" s="49">
        <f t="shared" si="39"/>
        <v>0</v>
      </c>
      <c r="M77" s="49">
        <f t="shared" si="40"/>
        <v>0</v>
      </c>
      <c r="N77" s="49">
        <f t="shared" si="41"/>
        <v>1.2221440737629154E-3</v>
      </c>
      <c r="O77" s="49">
        <f t="shared" si="42"/>
        <v>4.8885762950516614E-3</v>
      </c>
      <c r="P77" s="224"/>
      <c r="Q77" s="198">
        <f t="shared" si="43"/>
        <v>1.0241140943295732</v>
      </c>
      <c r="R77" s="270">
        <f t="shared" si="44"/>
        <v>0</v>
      </c>
      <c r="S77" s="198">
        <f t="shared" si="45"/>
        <v>0</v>
      </c>
      <c r="T77" s="198">
        <f t="shared" si="46"/>
        <v>1.0780148361363928E-2</v>
      </c>
      <c r="U77" s="270">
        <f t="shared" si="47"/>
        <v>4.3120593445455713E-2</v>
      </c>
      <c r="V77" s="49"/>
      <c r="W77" s="225">
        <f t="shared" ref="W77:W108" si="49">F77*$D77/$D$153</f>
        <v>0</v>
      </c>
      <c r="X77" s="225">
        <f t="shared" ref="X77:X108" si="50">G77*$D77/$D$153</f>
        <v>0</v>
      </c>
      <c r="Y77" s="225">
        <f t="shared" si="34"/>
        <v>1.2221440737629154E-3</v>
      </c>
      <c r="Z77" s="225">
        <f t="shared" si="35"/>
        <v>4.8885762950516614E-3</v>
      </c>
      <c r="AA77" s="135">
        <f t="shared" si="48"/>
        <v>100</v>
      </c>
      <c r="AB77" s="135"/>
      <c r="AC77" s="135"/>
      <c r="AD77" s="147"/>
    </row>
    <row r="78" spans="1:36" ht="24" customHeight="1">
      <c r="A78" s="49">
        <v>167</v>
      </c>
      <c r="B78" s="234">
        <v>70</v>
      </c>
      <c r="C78" s="41" t="s">
        <v>364</v>
      </c>
      <c r="D78" s="110">
        <v>19126.011799</v>
      </c>
      <c r="E78" s="139">
        <v>94.708426626791749</v>
      </c>
      <c r="F78" s="139">
        <v>0</v>
      </c>
      <c r="G78" s="139">
        <v>4.4633086927939492E-2</v>
      </c>
      <c r="H78" s="139">
        <v>0.31990613932806206</v>
      </c>
      <c r="I78" s="139">
        <v>4.9270341469522583</v>
      </c>
      <c r="J78" s="139">
        <v>5.046101884645493</v>
      </c>
      <c r="K78" s="188">
        <f t="shared" si="38"/>
        <v>1.6829084809352628E-2</v>
      </c>
      <c r="L78" s="188">
        <f t="shared" si="39"/>
        <v>0</v>
      </c>
      <c r="M78" s="188">
        <f t="shared" si="40"/>
        <v>7.9310155597180639E-6</v>
      </c>
      <c r="N78" s="188">
        <f t="shared" si="41"/>
        <v>5.6845285488689033E-5</v>
      </c>
      <c r="O78" s="188">
        <f t="shared" si="42"/>
        <v>8.7550261862527547E-4</v>
      </c>
      <c r="P78" s="188"/>
      <c r="Q78" s="198">
        <f t="shared" si="43"/>
        <v>0.14844406230454882</v>
      </c>
      <c r="R78" s="270">
        <f t="shared" si="44"/>
        <v>0</v>
      </c>
      <c r="S78" s="198">
        <f t="shared" si="45"/>
        <v>6.9956992981035578E-5</v>
      </c>
      <c r="T78" s="198">
        <f t="shared" si="46"/>
        <v>5.0141437852361864E-4</v>
      </c>
      <c r="U78" s="270">
        <f t="shared" si="47"/>
        <v>7.7225331465903624E-3</v>
      </c>
      <c r="V78" s="187"/>
      <c r="W78" s="188">
        <f t="shared" si="49"/>
        <v>0</v>
      </c>
      <c r="X78" s="188">
        <f t="shared" si="50"/>
        <v>7.9310155597180639E-6</v>
      </c>
      <c r="Y78" s="188">
        <f t="shared" ref="Y78:Y109" si="51">H78*$D78/$D$153</f>
        <v>5.6845285488689033E-5</v>
      </c>
      <c r="Z78" s="188">
        <f t="shared" ref="Z78:Z109" si="52">I78*$D78/$D$153</f>
        <v>8.7550261862527558E-4</v>
      </c>
      <c r="AA78" s="135">
        <f t="shared" si="48"/>
        <v>100.00000000000001</v>
      </c>
      <c r="AB78" s="135"/>
      <c r="AC78" s="135"/>
      <c r="AD78" s="147"/>
    </row>
    <row r="79" spans="1:36" ht="24" customHeight="1">
      <c r="A79" s="49">
        <v>161</v>
      </c>
      <c r="B79" s="233">
        <v>71</v>
      </c>
      <c r="C79" s="87" t="s">
        <v>349</v>
      </c>
      <c r="D79" s="279">
        <v>13962.408589999999</v>
      </c>
      <c r="E79" s="140">
        <v>94.692527793781792</v>
      </c>
      <c r="F79" s="140">
        <v>0</v>
      </c>
      <c r="G79" s="280">
        <v>0</v>
      </c>
      <c r="H79" s="140">
        <v>8.6457484121807895E-3</v>
      </c>
      <c r="I79" s="140">
        <v>5.2988264578060278</v>
      </c>
      <c r="J79" s="140">
        <v>4.014158907094445</v>
      </c>
      <c r="K79" s="188">
        <f t="shared" si="38"/>
        <v>1.2283539049996801E-2</v>
      </c>
      <c r="L79" s="188">
        <f t="shared" si="39"/>
        <v>0</v>
      </c>
      <c r="M79" s="188">
        <f t="shared" si="40"/>
        <v>0</v>
      </c>
      <c r="N79" s="188">
        <f t="shared" si="41"/>
        <v>1.1215287067713539E-6</v>
      </c>
      <c r="O79" s="188">
        <f t="shared" si="42"/>
        <v>6.8736513038667401E-4</v>
      </c>
      <c r="P79" s="282"/>
      <c r="Q79" s="198">
        <f t="shared" si="43"/>
        <v>0.10834923328954484</v>
      </c>
      <c r="R79" s="270">
        <f t="shared" si="44"/>
        <v>0</v>
      </c>
      <c r="S79" s="198">
        <f t="shared" si="45"/>
        <v>0</v>
      </c>
      <c r="T79" s="198">
        <f t="shared" si="46"/>
        <v>9.8926518649299677E-6</v>
      </c>
      <c r="U79" s="270">
        <f t="shared" si="47"/>
        <v>6.0630315550129297E-3</v>
      </c>
      <c r="V79" s="187"/>
      <c r="W79" s="281">
        <f t="shared" si="49"/>
        <v>0</v>
      </c>
      <c r="X79" s="281">
        <f t="shared" si="50"/>
        <v>0</v>
      </c>
      <c r="Y79" s="281">
        <f t="shared" si="51"/>
        <v>1.1215287067713539E-6</v>
      </c>
      <c r="Z79" s="281">
        <f t="shared" si="52"/>
        <v>6.873651303866739E-4</v>
      </c>
      <c r="AA79" s="135">
        <f t="shared" si="48"/>
        <v>100</v>
      </c>
      <c r="AB79" s="135"/>
      <c r="AC79" s="135"/>
      <c r="AD79" s="147"/>
    </row>
    <row r="80" spans="1:36" ht="24" customHeight="1">
      <c r="A80" s="86">
        <v>61</v>
      </c>
      <c r="B80" s="234">
        <v>72</v>
      </c>
      <c r="C80" s="41" t="s">
        <v>118</v>
      </c>
      <c r="D80" s="110">
        <v>197481.93899699999</v>
      </c>
      <c r="E80" s="139">
        <v>94.616908996456473</v>
      </c>
      <c r="F80" s="139">
        <v>4.6977319617695305E-3</v>
      </c>
      <c r="G80" s="139">
        <v>1.3711784483608826E-2</v>
      </c>
      <c r="H80" s="139">
        <v>0</v>
      </c>
      <c r="I80" s="139">
        <v>5.3646814870981547</v>
      </c>
      <c r="J80" s="139">
        <v>5.3330755193521036</v>
      </c>
      <c r="K80" s="49">
        <f t="shared" si="38"/>
        <v>0.17359755203689639</v>
      </c>
      <c r="L80" s="49">
        <f t="shared" si="39"/>
        <v>8.6191229172284586E-6</v>
      </c>
      <c r="M80" s="49">
        <f t="shared" si="40"/>
        <v>2.5157577494960635E-5</v>
      </c>
      <c r="N80" s="49">
        <f t="shared" si="41"/>
        <v>0</v>
      </c>
      <c r="O80" s="49">
        <f t="shared" si="42"/>
        <v>9.842802766393214E-3</v>
      </c>
      <c r="P80" s="49"/>
      <c r="Q80" s="198">
        <f t="shared" si="43"/>
        <v>1.5312493889246432</v>
      </c>
      <c r="R80" s="270">
        <f t="shared" si="44"/>
        <v>7.6026571487985942E-5</v>
      </c>
      <c r="S80" s="198">
        <f t="shared" si="45"/>
        <v>2.2190707595804839E-4</v>
      </c>
      <c r="T80" s="198">
        <f t="shared" si="46"/>
        <v>0</v>
      </c>
      <c r="U80" s="270">
        <f t="shared" si="47"/>
        <v>8.6820266440980912E-2</v>
      </c>
      <c r="V80" s="49"/>
      <c r="W80" s="49">
        <f t="shared" si="49"/>
        <v>8.6191229172284586E-6</v>
      </c>
      <c r="X80" s="49">
        <f t="shared" si="50"/>
        <v>2.5157577494960635E-5</v>
      </c>
      <c r="Y80" s="49">
        <f t="shared" si="51"/>
        <v>0</v>
      </c>
      <c r="Z80" s="49">
        <f t="shared" si="52"/>
        <v>9.842802766393214E-3</v>
      </c>
      <c r="AA80" s="135">
        <f t="shared" si="48"/>
        <v>100</v>
      </c>
      <c r="AB80" s="135"/>
      <c r="AC80" s="135"/>
      <c r="AD80" s="147"/>
    </row>
    <row r="81" spans="1:30" ht="24" customHeight="1">
      <c r="A81" s="49">
        <v>10</v>
      </c>
      <c r="B81" s="233">
        <v>73</v>
      </c>
      <c r="C81" s="87" t="s">
        <v>220</v>
      </c>
      <c r="D81" s="279">
        <v>278582.00277600001</v>
      </c>
      <c r="E81" s="140">
        <v>94</v>
      </c>
      <c r="F81" s="140">
        <v>0</v>
      </c>
      <c r="G81" s="280">
        <v>0</v>
      </c>
      <c r="H81" s="140">
        <v>0</v>
      </c>
      <c r="I81" s="140">
        <v>6</v>
      </c>
      <c r="J81" s="140">
        <v>6</v>
      </c>
      <c r="K81" s="49">
        <f t="shared" si="38"/>
        <v>0.24329230204644192</v>
      </c>
      <c r="L81" s="49">
        <f t="shared" si="39"/>
        <v>0</v>
      </c>
      <c r="M81" s="49">
        <f t="shared" si="40"/>
        <v>0</v>
      </c>
      <c r="N81" s="49">
        <f t="shared" si="41"/>
        <v>0</v>
      </c>
      <c r="O81" s="49">
        <f t="shared" si="42"/>
        <v>1.5529295875304803E-2</v>
      </c>
      <c r="P81" s="224"/>
      <c r="Q81" s="198">
        <f t="shared" si="43"/>
        <v>2.1460048512637093</v>
      </c>
      <c r="R81" s="270">
        <f t="shared" si="44"/>
        <v>0</v>
      </c>
      <c r="S81" s="198">
        <f t="shared" si="45"/>
        <v>0</v>
      </c>
      <c r="T81" s="198">
        <f t="shared" si="46"/>
        <v>0</v>
      </c>
      <c r="U81" s="270">
        <f t="shared" si="47"/>
        <v>0.13697903305938569</v>
      </c>
      <c r="V81" s="49"/>
      <c r="W81" s="225">
        <f t="shared" si="49"/>
        <v>0</v>
      </c>
      <c r="X81" s="225">
        <f t="shared" si="50"/>
        <v>0</v>
      </c>
      <c r="Y81" s="225">
        <f t="shared" si="51"/>
        <v>0</v>
      </c>
      <c r="Z81" s="225">
        <f t="shared" si="52"/>
        <v>1.5529295875304805E-2</v>
      </c>
      <c r="AA81" s="135">
        <f t="shared" si="48"/>
        <v>100</v>
      </c>
      <c r="AB81" s="135"/>
      <c r="AC81" s="135"/>
      <c r="AD81" s="147"/>
    </row>
    <row r="82" spans="1:30" ht="24" customHeight="1">
      <c r="A82" s="86">
        <v>44</v>
      </c>
      <c r="B82" s="234">
        <v>74</v>
      </c>
      <c r="C82" s="41" t="s">
        <v>71</v>
      </c>
      <c r="D82" s="110">
        <v>118211.679183</v>
      </c>
      <c r="E82" s="139">
        <v>93.799394441924619</v>
      </c>
      <c r="F82" s="139">
        <v>0</v>
      </c>
      <c r="G82" s="139">
        <v>4.107864856865856E-2</v>
      </c>
      <c r="H82" s="139">
        <v>7.7669632747174068E-3</v>
      </c>
      <c r="I82" s="139">
        <v>6.1517599462320049</v>
      </c>
      <c r="J82" s="139">
        <v>4.9198470909770808</v>
      </c>
      <c r="K82" s="49">
        <f t="shared" si="38"/>
        <v>0.10301675817133354</v>
      </c>
      <c r="L82" s="49">
        <f t="shared" si="39"/>
        <v>0</v>
      </c>
      <c r="M82" s="49">
        <f t="shared" si="40"/>
        <v>4.5115314771278023E-5</v>
      </c>
      <c r="N82" s="49">
        <f t="shared" si="41"/>
        <v>8.5301976857919538E-6</v>
      </c>
      <c r="O82" s="49">
        <f t="shared" si="42"/>
        <v>6.7562735397130036E-3</v>
      </c>
      <c r="P82" s="49"/>
      <c r="Q82" s="198">
        <f t="shared" si="43"/>
        <v>0.90867841250045533</v>
      </c>
      <c r="R82" s="270">
        <f t="shared" si="44"/>
        <v>0</v>
      </c>
      <c r="S82" s="198">
        <f t="shared" si="45"/>
        <v>3.9794799733108881E-4</v>
      </c>
      <c r="T82" s="198">
        <f t="shared" si="46"/>
        <v>7.5242189999310388E-5</v>
      </c>
      <c r="U82" s="270">
        <f t="shared" si="47"/>
        <v>5.9594963222145157E-2</v>
      </c>
      <c r="V82" s="49"/>
      <c r="W82" s="49">
        <f t="shared" si="49"/>
        <v>0</v>
      </c>
      <c r="X82" s="49">
        <f t="shared" si="50"/>
        <v>4.511531477127803E-5</v>
      </c>
      <c r="Y82" s="49">
        <f t="shared" si="51"/>
        <v>8.5301976857919538E-6</v>
      </c>
      <c r="Z82" s="49">
        <f t="shared" si="52"/>
        <v>6.7562735397130036E-3</v>
      </c>
      <c r="AA82" s="135">
        <f t="shared" si="48"/>
        <v>100</v>
      </c>
      <c r="AB82" s="135"/>
      <c r="AC82" s="135"/>
      <c r="AD82" s="147"/>
    </row>
    <row r="83" spans="1:30" ht="24" customHeight="1">
      <c r="A83" s="86">
        <v>141</v>
      </c>
      <c r="B83" s="233">
        <v>75</v>
      </c>
      <c r="C83" s="87" t="s">
        <v>171</v>
      </c>
      <c r="D83" s="279">
        <v>68010.387514999995</v>
      </c>
      <c r="E83" s="140">
        <v>93.703597928259526</v>
      </c>
      <c r="F83" s="140">
        <v>0</v>
      </c>
      <c r="G83" s="280">
        <v>2.6295668690320489E-2</v>
      </c>
      <c r="H83" s="140">
        <v>8.2818225764335826E-2</v>
      </c>
      <c r="I83" s="140">
        <v>6.1872881772858097</v>
      </c>
      <c r="J83" s="140">
        <v>5.1898367322368859</v>
      </c>
      <c r="K83" s="188">
        <f t="shared" si="38"/>
        <v>5.9207806796911594E-2</v>
      </c>
      <c r="L83" s="188">
        <f t="shared" si="39"/>
        <v>0</v>
      </c>
      <c r="M83" s="188">
        <f t="shared" si="40"/>
        <v>1.6615251770845331E-5</v>
      </c>
      <c r="N83" s="188">
        <f t="shared" si="41"/>
        <v>5.2329746335588552E-5</v>
      </c>
      <c r="O83" s="188">
        <f t="shared" si="42"/>
        <v>3.9095165084058366E-3</v>
      </c>
      <c r="P83" s="282"/>
      <c r="Q83" s="198">
        <f t="shared" si="43"/>
        <v>0.52225343568249127</v>
      </c>
      <c r="R83" s="270">
        <f t="shared" si="44"/>
        <v>0</v>
      </c>
      <c r="S83" s="198">
        <f t="shared" si="45"/>
        <v>1.4655790834843424E-4</v>
      </c>
      <c r="T83" s="198">
        <f t="shared" si="46"/>
        <v>4.6158422834165745E-4</v>
      </c>
      <c r="U83" s="270">
        <f t="shared" si="47"/>
        <v>3.4484615101109735E-2</v>
      </c>
      <c r="V83" s="187"/>
      <c r="W83" s="281">
        <f t="shared" si="49"/>
        <v>0</v>
      </c>
      <c r="X83" s="281">
        <f t="shared" si="50"/>
        <v>1.6615251770845331E-5</v>
      </c>
      <c r="Y83" s="281">
        <f t="shared" si="51"/>
        <v>5.2329746335588552E-5</v>
      </c>
      <c r="Z83" s="281">
        <f t="shared" si="52"/>
        <v>3.9095165084058366E-3</v>
      </c>
      <c r="AA83" s="135">
        <f t="shared" si="48"/>
        <v>100</v>
      </c>
      <c r="AB83" s="135"/>
      <c r="AC83" s="135"/>
      <c r="AD83" s="147"/>
    </row>
    <row r="84" spans="1:30" ht="24" customHeight="1">
      <c r="A84" s="49">
        <v>171</v>
      </c>
      <c r="B84" s="234">
        <v>76</v>
      </c>
      <c r="C84" s="41" t="s">
        <v>374</v>
      </c>
      <c r="D84" s="110">
        <v>25151.651818999999</v>
      </c>
      <c r="E84" s="139">
        <v>93.640335471867857</v>
      </c>
      <c r="F84" s="139">
        <v>0</v>
      </c>
      <c r="G84" s="139">
        <v>0.51493622047368992</v>
      </c>
      <c r="H84" s="139">
        <v>0.11694162467257492</v>
      </c>
      <c r="I84" s="139">
        <v>5.7277866829858688</v>
      </c>
      <c r="J84" s="139">
        <v>4.0034209534166028</v>
      </c>
      <c r="K84" s="188">
        <f t="shared" si="38"/>
        <v>2.1881491993443851E-2</v>
      </c>
      <c r="L84" s="188">
        <f t="shared" si="39"/>
        <v>0</v>
      </c>
      <c r="M84" s="188">
        <f t="shared" si="40"/>
        <v>1.2032819755130386E-4</v>
      </c>
      <c r="N84" s="188">
        <f t="shared" si="41"/>
        <v>2.7326442297315512E-5</v>
      </c>
      <c r="O84" s="188">
        <f t="shared" si="42"/>
        <v>1.3384458504162764E-3</v>
      </c>
      <c r="P84" s="188"/>
      <c r="Q84" s="198">
        <f t="shared" si="43"/>
        <v>0.19300975647743579</v>
      </c>
      <c r="R84" s="270">
        <f t="shared" si="44"/>
        <v>0</v>
      </c>
      <c r="S84" s="198">
        <f t="shared" si="45"/>
        <v>1.0613771727131082E-3</v>
      </c>
      <c r="T84" s="198">
        <f t="shared" si="46"/>
        <v>2.4103795000724124E-4</v>
      </c>
      <c r="U84" s="270">
        <f t="shared" si="47"/>
        <v>1.1806009742136503E-2</v>
      </c>
      <c r="V84" s="187"/>
      <c r="W84" s="188">
        <f t="shared" si="49"/>
        <v>0</v>
      </c>
      <c r="X84" s="188">
        <f t="shared" si="50"/>
        <v>1.2032819755130386E-4</v>
      </c>
      <c r="Y84" s="188">
        <f t="shared" si="51"/>
        <v>2.7326442297315512E-5</v>
      </c>
      <c r="Z84" s="188">
        <f t="shared" si="52"/>
        <v>1.3384458504162764E-3</v>
      </c>
      <c r="AA84" s="135">
        <f t="shared" si="48"/>
        <v>99.999999999999986</v>
      </c>
      <c r="AB84" s="135"/>
      <c r="AC84" s="135"/>
      <c r="AD84" s="147"/>
    </row>
    <row r="85" spans="1:30" ht="24" customHeight="1">
      <c r="A85" s="49">
        <v>9</v>
      </c>
      <c r="B85" s="233">
        <v>77</v>
      </c>
      <c r="C85" s="87" t="s">
        <v>59</v>
      </c>
      <c r="D85" s="279">
        <v>205021.88460200001</v>
      </c>
      <c r="E85" s="140">
        <v>93</v>
      </c>
      <c r="F85" s="140">
        <v>0</v>
      </c>
      <c r="G85" s="280">
        <v>2</v>
      </c>
      <c r="H85" s="140">
        <v>0</v>
      </c>
      <c r="I85" s="140">
        <v>5</v>
      </c>
      <c r="J85" s="140">
        <v>5</v>
      </c>
      <c r="K85" s="49">
        <f t="shared" si="38"/>
        <v>0.17714570526863863</v>
      </c>
      <c r="L85" s="49">
        <f t="shared" si="39"/>
        <v>0</v>
      </c>
      <c r="M85" s="49">
        <f t="shared" si="40"/>
        <v>3.8095850595406158E-3</v>
      </c>
      <c r="N85" s="49">
        <f t="shared" si="41"/>
        <v>0</v>
      </c>
      <c r="O85" s="49">
        <f t="shared" si="42"/>
        <v>9.5239626488515389E-3</v>
      </c>
      <c r="P85" s="224"/>
      <c r="Q85" s="198">
        <f t="shared" si="43"/>
        <v>1.5625465322551062</v>
      </c>
      <c r="R85" s="270">
        <f t="shared" si="44"/>
        <v>0</v>
      </c>
      <c r="S85" s="198">
        <f t="shared" si="45"/>
        <v>3.3603151231292608E-2</v>
      </c>
      <c r="T85" s="198">
        <f t="shared" si="46"/>
        <v>0</v>
      </c>
      <c r="U85" s="270">
        <f t="shared" si="47"/>
        <v>8.4007878078231513E-2</v>
      </c>
      <c r="V85" s="49"/>
      <c r="W85" s="225">
        <f t="shared" si="49"/>
        <v>0</v>
      </c>
      <c r="X85" s="225">
        <f t="shared" si="50"/>
        <v>3.8095850595406158E-3</v>
      </c>
      <c r="Y85" s="225">
        <f t="shared" si="51"/>
        <v>0</v>
      </c>
      <c r="Z85" s="225">
        <f t="shared" si="52"/>
        <v>9.5239626488515406E-3</v>
      </c>
      <c r="AA85" s="135">
        <f t="shared" si="48"/>
        <v>100</v>
      </c>
      <c r="AB85" s="135"/>
      <c r="AC85" s="135"/>
      <c r="AD85" s="147"/>
    </row>
    <row r="86" spans="1:30" ht="24" customHeight="1">
      <c r="A86" s="49">
        <v>20</v>
      </c>
      <c r="B86" s="234">
        <v>78</v>
      </c>
      <c r="C86" s="41" t="s">
        <v>76</v>
      </c>
      <c r="D86" s="110">
        <v>91247.782775999993</v>
      </c>
      <c r="E86" s="139">
        <v>93</v>
      </c>
      <c r="F86" s="139">
        <v>0</v>
      </c>
      <c r="G86" s="139">
        <v>0</v>
      </c>
      <c r="H86" s="139">
        <v>1</v>
      </c>
      <c r="I86" s="139">
        <v>6</v>
      </c>
      <c r="J86" s="139">
        <v>5</v>
      </c>
      <c r="K86" s="188">
        <f t="shared" si="38"/>
        <v>7.8841109403675697E-2</v>
      </c>
      <c r="L86" s="188">
        <f t="shared" si="39"/>
        <v>0</v>
      </c>
      <c r="M86" s="188">
        <f t="shared" si="40"/>
        <v>0</v>
      </c>
      <c r="N86" s="188">
        <f t="shared" si="41"/>
        <v>8.4775386455565268E-4</v>
      </c>
      <c r="O86" s="188">
        <f t="shared" si="42"/>
        <v>5.0865231873339165E-3</v>
      </c>
      <c r="P86" s="188"/>
      <c r="Q86" s="198">
        <f t="shared" si="43"/>
        <v>0.69543262090965641</v>
      </c>
      <c r="R86" s="270">
        <f t="shared" si="44"/>
        <v>0</v>
      </c>
      <c r="S86" s="198">
        <f t="shared" si="45"/>
        <v>0</v>
      </c>
      <c r="T86" s="198">
        <f t="shared" si="46"/>
        <v>7.4777701173081336E-3</v>
      </c>
      <c r="U86" s="270">
        <f t="shared" si="47"/>
        <v>4.4866620703848802E-2</v>
      </c>
      <c r="V86" s="187"/>
      <c r="W86" s="188">
        <f t="shared" si="49"/>
        <v>0</v>
      </c>
      <c r="X86" s="188">
        <f t="shared" si="50"/>
        <v>0</v>
      </c>
      <c r="Y86" s="188">
        <f t="shared" si="51"/>
        <v>8.4775386455565268E-4</v>
      </c>
      <c r="Z86" s="188">
        <f t="shared" si="52"/>
        <v>5.0865231873339165E-3</v>
      </c>
      <c r="AA86" s="135">
        <f t="shared" si="48"/>
        <v>100</v>
      </c>
      <c r="AB86" s="135"/>
      <c r="AC86" s="135"/>
      <c r="AD86" s="147"/>
    </row>
    <row r="87" spans="1:30" ht="24" customHeight="1">
      <c r="A87" s="86">
        <v>117</v>
      </c>
      <c r="B87" s="233">
        <v>79</v>
      </c>
      <c r="C87" s="87" t="s">
        <v>134</v>
      </c>
      <c r="D87" s="279">
        <v>19031.531903999999</v>
      </c>
      <c r="E87" s="140">
        <v>93</v>
      </c>
      <c r="F87" s="140">
        <v>0</v>
      </c>
      <c r="G87" s="280">
        <v>0</v>
      </c>
      <c r="H87" s="140">
        <v>0</v>
      </c>
      <c r="I87" s="140">
        <v>7</v>
      </c>
      <c r="J87" s="140">
        <v>5</v>
      </c>
      <c r="K87" s="49">
        <f t="shared" si="38"/>
        <v>1.6443874506476903E-2</v>
      </c>
      <c r="L87" s="49">
        <f t="shared" si="39"/>
        <v>0</v>
      </c>
      <c r="M87" s="49">
        <f t="shared" si="40"/>
        <v>0</v>
      </c>
      <c r="N87" s="49">
        <f t="shared" si="41"/>
        <v>0</v>
      </c>
      <c r="O87" s="49">
        <f t="shared" si="42"/>
        <v>1.2377109843584764E-3</v>
      </c>
      <c r="P87" s="224"/>
      <c r="Q87" s="198">
        <f t="shared" si="43"/>
        <v>0.14504624341848199</v>
      </c>
      <c r="R87" s="270">
        <f t="shared" si="44"/>
        <v>0</v>
      </c>
      <c r="S87" s="198">
        <f t="shared" si="45"/>
        <v>0</v>
      </c>
      <c r="T87" s="198">
        <f t="shared" si="46"/>
        <v>0</v>
      </c>
      <c r="U87" s="270">
        <f t="shared" si="47"/>
        <v>1.0917459182036278E-2</v>
      </c>
      <c r="V87" s="49"/>
      <c r="W87" s="225">
        <f t="shared" si="49"/>
        <v>0</v>
      </c>
      <c r="X87" s="225">
        <f t="shared" si="50"/>
        <v>0</v>
      </c>
      <c r="Y87" s="225">
        <f t="shared" si="51"/>
        <v>0</v>
      </c>
      <c r="Z87" s="225">
        <f t="shared" si="52"/>
        <v>1.2377109843584764E-3</v>
      </c>
      <c r="AA87" s="135">
        <f t="shared" si="48"/>
        <v>100</v>
      </c>
      <c r="AB87" s="135"/>
      <c r="AC87" s="135"/>
      <c r="AD87" s="147"/>
    </row>
    <row r="88" spans="1:30" ht="24" customHeight="1">
      <c r="A88" s="49">
        <v>51</v>
      </c>
      <c r="B88" s="234">
        <v>80</v>
      </c>
      <c r="C88" s="41" t="s">
        <v>219</v>
      </c>
      <c r="D88" s="110">
        <v>66883.376222000006</v>
      </c>
      <c r="E88" s="139">
        <v>93</v>
      </c>
      <c r="F88" s="139">
        <v>0</v>
      </c>
      <c r="G88" s="139">
        <v>0</v>
      </c>
      <c r="H88" s="139">
        <v>0</v>
      </c>
      <c r="I88" s="139">
        <v>7</v>
      </c>
      <c r="J88" s="139">
        <v>7</v>
      </c>
      <c r="K88" s="188">
        <f t="shared" si="38"/>
        <v>5.7789454401875627E-2</v>
      </c>
      <c r="L88" s="188">
        <f t="shared" si="39"/>
        <v>0</v>
      </c>
      <c r="M88" s="188">
        <f t="shared" si="40"/>
        <v>0</v>
      </c>
      <c r="N88" s="188">
        <f t="shared" si="41"/>
        <v>0</v>
      </c>
      <c r="O88" s="188">
        <f t="shared" si="42"/>
        <v>4.3497438797110693E-3</v>
      </c>
      <c r="P88" s="188"/>
      <c r="Q88" s="198">
        <f t="shared" si="43"/>
        <v>0.50974259545061396</v>
      </c>
      <c r="R88" s="270">
        <f t="shared" si="44"/>
        <v>0</v>
      </c>
      <c r="S88" s="198">
        <f t="shared" si="45"/>
        <v>0</v>
      </c>
      <c r="T88" s="198">
        <f t="shared" si="46"/>
        <v>0</v>
      </c>
      <c r="U88" s="270">
        <f t="shared" si="47"/>
        <v>3.8367722238218251E-2</v>
      </c>
      <c r="V88" s="187"/>
      <c r="W88" s="188">
        <f t="shared" si="49"/>
        <v>0</v>
      </c>
      <c r="X88" s="188">
        <f t="shared" si="50"/>
        <v>0</v>
      </c>
      <c r="Y88" s="188">
        <f t="shared" si="51"/>
        <v>0</v>
      </c>
      <c r="Z88" s="188">
        <f t="shared" si="52"/>
        <v>4.3497438797110693E-3</v>
      </c>
      <c r="AA88" s="135">
        <f t="shared" si="48"/>
        <v>100</v>
      </c>
      <c r="AB88" s="135"/>
      <c r="AC88" s="135"/>
      <c r="AD88" s="147"/>
    </row>
    <row r="89" spans="1:30" ht="24" customHeight="1">
      <c r="A89" s="86">
        <v>126</v>
      </c>
      <c r="B89" s="233">
        <v>81</v>
      </c>
      <c r="C89" s="87" t="s">
        <v>147</v>
      </c>
      <c r="D89" s="279">
        <v>119432.749606</v>
      </c>
      <c r="E89" s="140">
        <v>93</v>
      </c>
      <c r="F89" s="140">
        <v>0</v>
      </c>
      <c r="G89" s="280">
        <v>0</v>
      </c>
      <c r="H89" s="140">
        <v>1</v>
      </c>
      <c r="I89" s="140">
        <v>6</v>
      </c>
      <c r="J89" s="140">
        <v>7</v>
      </c>
      <c r="K89" s="49">
        <f t="shared" si="38"/>
        <v>0.10319385514477515</v>
      </c>
      <c r="L89" s="49">
        <f t="shared" si="39"/>
        <v>0</v>
      </c>
      <c r="M89" s="49">
        <f t="shared" si="40"/>
        <v>0</v>
      </c>
      <c r="N89" s="49">
        <f t="shared" si="41"/>
        <v>1.1096113456427435E-3</v>
      </c>
      <c r="O89" s="49">
        <f t="shared" si="42"/>
        <v>6.6576680738564611E-3</v>
      </c>
      <c r="P89" s="224"/>
      <c r="Q89" s="198">
        <f t="shared" si="43"/>
        <v>0.91024052918459619</v>
      </c>
      <c r="R89" s="270">
        <f t="shared" si="44"/>
        <v>0</v>
      </c>
      <c r="S89" s="198">
        <f t="shared" si="45"/>
        <v>0</v>
      </c>
      <c r="T89" s="198">
        <f t="shared" si="46"/>
        <v>9.7875325718773786E-3</v>
      </c>
      <c r="U89" s="270">
        <f t="shared" si="47"/>
        <v>5.8725195431264268E-2</v>
      </c>
      <c r="V89" s="49"/>
      <c r="W89" s="225">
        <f t="shared" si="49"/>
        <v>0</v>
      </c>
      <c r="X89" s="225">
        <f t="shared" si="50"/>
        <v>0</v>
      </c>
      <c r="Y89" s="225">
        <f t="shared" si="51"/>
        <v>1.1096113456427435E-3</v>
      </c>
      <c r="Z89" s="225">
        <f t="shared" si="52"/>
        <v>6.6576680738564603E-3</v>
      </c>
      <c r="AA89" s="135">
        <f t="shared" si="48"/>
        <v>100</v>
      </c>
      <c r="AB89" s="135"/>
      <c r="AC89" s="135"/>
      <c r="AD89" s="147"/>
    </row>
    <row r="90" spans="1:30" ht="24" customHeight="1">
      <c r="A90" s="49">
        <v>165</v>
      </c>
      <c r="B90" s="234">
        <v>82</v>
      </c>
      <c r="C90" s="41" t="s">
        <v>357</v>
      </c>
      <c r="D90" s="110">
        <v>9156.7979469999991</v>
      </c>
      <c r="E90" s="139">
        <v>92.797702640727735</v>
      </c>
      <c r="F90" s="139">
        <v>0</v>
      </c>
      <c r="G90" s="139">
        <v>0.15194617449760933</v>
      </c>
      <c r="H90" s="139">
        <v>0.31211645101742047</v>
      </c>
      <c r="I90" s="139">
        <v>6.7382347337572419</v>
      </c>
      <c r="J90" s="139">
        <v>3.6635906290947262</v>
      </c>
      <c r="K90" s="188">
        <f t="shared" si="38"/>
        <v>7.8945669791244902E-3</v>
      </c>
      <c r="L90" s="188">
        <f t="shared" si="39"/>
        <v>0</v>
      </c>
      <c r="M90" s="188">
        <f t="shared" si="40"/>
        <v>1.2926497290964693E-5</v>
      </c>
      <c r="N90" s="188">
        <f t="shared" si="41"/>
        <v>2.6552642551758873E-5</v>
      </c>
      <c r="O90" s="188">
        <f t="shared" si="42"/>
        <v>5.7324097378422397E-4</v>
      </c>
      <c r="P90" s="188"/>
      <c r="Q90" s="198">
        <f t="shared" si="43"/>
        <v>6.9635491519141571E-2</v>
      </c>
      <c r="R90" s="270">
        <f t="shared" si="44"/>
        <v>0</v>
      </c>
      <c r="S90" s="198">
        <f t="shared" si="45"/>
        <v>1.1402056564437492E-4</v>
      </c>
      <c r="T90" s="198">
        <f t="shared" si="46"/>
        <v>2.3421250590603744E-4</v>
      </c>
      <c r="U90" s="270">
        <f t="shared" si="47"/>
        <v>5.0563782755824686E-3</v>
      </c>
      <c r="V90" s="187"/>
      <c r="W90" s="188">
        <f t="shared" si="49"/>
        <v>0</v>
      </c>
      <c r="X90" s="188">
        <f t="shared" si="50"/>
        <v>1.2926497290964693E-5</v>
      </c>
      <c r="Y90" s="188">
        <f t="shared" si="51"/>
        <v>2.655264255175887E-5</v>
      </c>
      <c r="Z90" s="188">
        <f t="shared" si="52"/>
        <v>5.7324097378422397E-4</v>
      </c>
      <c r="AA90" s="135">
        <f t="shared" si="48"/>
        <v>100</v>
      </c>
      <c r="AB90" s="135"/>
      <c r="AC90" s="135"/>
      <c r="AD90" s="147"/>
    </row>
    <row r="91" spans="1:30" ht="24" customHeight="1">
      <c r="A91" s="86">
        <v>18</v>
      </c>
      <c r="B91" s="233">
        <v>83</v>
      </c>
      <c r="C91" s="87" t="s">
        <v>66</v>
      </c>
      <c r="D91" s="279">
        <v>75557.988842999999</v>
      </c>
      <c r="E91" s="140">
        <v>92.10671829048735</v>
      </c>
      <c r="F91" s="140">
        <v>3.411273153318005</v>
      </c>
      <c r="G91" s="280">
        <v>0.61074232091926617</v>
      </c>
      <c r="H91" s="140">
        <v>2.5849924553745858E-2</v>
      </c>
      <c r="I91" s="140">
        <v>3.8454163107216277</v>
      </c>
      <c r="J91" s="140">
        <v>2.3078053682844768</v>
      </c>
      <c r="K91" s="188">
        <f t="shared" si="38"/>
        <v>6.4657536908001592E-2</v>
      </c>
      <c r="L91" s="188">
        <f t="shared" si="39"/>
        <v>2.3946626685614255E-3</v>
      </c>
      <c r="M91" s="188">
        <f t="shared" si="40"/>
        <v>4.2873196319485402E-4</v>
      </c>
      <c r="N91" s="188">
        <f t="shared" si="41"/>
        <v>1.8146259924619404E-5</v>
      </c>
      <c r="O91" s="188">
        <f t="shared" si="42"/>
        <v>2.6994246636056042E-3</v>
      </c>
      <c r="P91" s="282"/>
      <c r="Q91" s="198">
        <f t="shared" si="43"/>
        <v>0.57032379038793757</v>
      </c>
      <c r="R91" s="270">
        <f t="shared" si="44"/>
        <v>2.1122565986045647E-2</v>
      </c>
      <c r="S91" s="198">
        <f t="shared" si="45"/>
        <v>3.7817097588740837E-3</v>
      </c>
      <c r="T91" s="198">
        <f t="shared" si="46"/>
        <v>1.600624495841708E-4</v>
      </c>
      <c r="U91" s="270">
        <f t="shared" si="47"/>
        <v>2.3810775659530381E-2</v>
      </c>
      <c r="V91" s="187"/>
      <c r="W91" s="7">
        <f t="shared" si="49"/>
        <v>2.3946626685614255E-3</v>
      </c>
      <c r="X91" s="7">
        <f t="shared" si="50"/>
        <v>4.2873196319485402E-4</v>
      </c>
      <c r="Y91" s="7">
        <f t="shared" si="51"/>
        <v>1.8146259924619404E-5</v>
      </c>
      <c r="Z91" s="7">
        <f t="shared" si="52"/>
        <v>2.6994246636056042E-3</v>
      </c>
      <c r="AA91" s="135">
        <f t="shared" si="48"/>
        <v>100</v>
      </c>
      <c r="AB91" s="135"/>
      <c r="AC91" s="135"/>
      <c r="AD91" s="147"/>
    </row>
    <row r="92" spans="1:30" ht="24" customHeight="1">
      <c r="A92" s="49">
        <v>137</v>
      </c>
      <c r="B92" s="234">
        <v>84</v>
      </c>
      <c r="C92" s="41" t="s">
        <v>159</v>
      </c>
      <c r="D92" s="110">
        <v>8932.8775600000008</v>
      </c>
      <c r="E92" s="139">
        <v>92.08413754998378</v>
      </c>
      <c r="F92" s="139">
        <v>0</v>
      </c>
      <c r="G92" s="139">
        <v>0.82996384948414892</v>
      </c>
      <c r="H92" s="139">
        <v>0.33209435154223604</v>
      </c>
      <c r="I92" s="139">
        <v>6.7538042489898364</v>
      </c>
      <c r="J92" s="139">
        <v>4.1099262327833124</v>
      </c>
      <c r="K92" s="188">
        <f t="shared" si="38"/>
        <v>7.6422926453987867E-3</v>
      </c>
      <c r="L92" s="188">
        <f t="shared" si="39"/>
        <v>0</v>
      </c>
      <c r="M92" s="188">
        <f t="shared" si="40"/>
        <v>6.8880773514511725E-5</v>
      </c>
      <c r="N92" s="188">
        <f t="shared" si="41"/>
        <v>2.756133996468273E-5</v>
      </c>
      <c r="O92" s="188">
        <f t="shared" si="42"/>
        <v>5.6051508885014473E-4</v>
      </c>
      <c r="P92" s="188"/>
      <c r="Q92" s="198">
        <f t="shared" si="43"/>
        <v>6.7410258992379041E-2</v>
      </c>
      <c r="R92" s="270">
        <f t="shared" si="44"/>
        <v>0</v>
      </c>
      <c r="S92" s="198">
        <f t="shared" si="45"/>
        <v>6.0757563177120974E-4</v>
      </c>
      <c r="T92" s="198">
        <f t="shared" si="46"/>
        <v>2.4310990842713547E-4</v>
      </c>
      <c r="U92" s="270">
        <f t="shared" si="47"/>
        <v>4.9441272484211382E-3</v>
      </c>
      <c r="V92" s="187"/>
      <c r="W92" s="188">
        <f t="shared" si="49"/>
        <v>0</v>
      </c>
      <c r="X92" s="188">
        <f t="shared" si="50"/>
        <v>6.8880773514511711E-5</v>
      </c>
      <c r="Y92" s="188">
        <f t="shared" si="51"/>
        <v>2.7561339964682727E-5</v>
      </c>
      <c r="Z92" s="188">
        <f t="shared" si="52"/>
        <v>5.6051508885014462E-4</v>
      </c>
      <c r="AA92" s="135">
        <f t="shared" si="48"/>
        <v>100</v>
      </c>
      <c r="AB92" s="135"/>
      <c r="AC92" s="135"/>
      <c r="AD92" s="147"/>
    </row>
    <row r="93" spans="1:30" ht="24" customHeight="1">
      <c r="A93" s="86">
        <v>153</v>
      </c>
      <c r="B93" s="233">
        <v>85</v>
      </c>
      <c r="C93" s="87" t="s">
        <v>222</v>
      </c>
      <c r="D93" s="279">
        <v>6114.9781279999997</v>
      </c>
      <c r="E93" s="140">
        <v>92</v>
      </c>
      <c r="F93" s="140">
        <v>0</v>
      </c>
      <c r="G93" s="280">
        <v>0</v>
      </c>
      <c r="H93" s="140">
        <v>2</v>
      </c>
      <c r="I93" s="140">
        <v>6</v>
      </c>
      <c r="J93" s="140">
        <v>6</v>
      </c>
      <c r="K93" s="49">
        <f t="shared" ref="K93:K124" si="53">$D93/$D$153*E93</f>
        <v>5.2267315297055998E-3</v>
      </c>
      <c r="L93" s="49">
        <f t="shared" ref="L93:L124" si="54">$D93/$D$153*F93</f>
        <v>0</v>
      </c>
      <c r="M93" s="49">
        <f t="shared" ref="M93:M124" si="55">$D93/$D$153*G93</f>
        <v>0</v>
      </c>
      <c r="N93" s="49">
        <f t="shared" ref="N93:N124" si="56">$D93/$D$153*H93</f>
        <v>1.1362459847186086E-4</v>
      </c>
      <c r="O93" s="49">
        <f t="shared" ref="O93:O124" si="57">$D93/$D$153*I93</f>
        <v>3.4087379541558258E-4</v>
      </c>
      <c r="P93" s="224"/>
      <c r="Q93" s="198">
        <f t="shared" ref="Q93:Q124" si="58">D93/$D$152*E93</f>
        <v>4.6103354379293408E-2</v>
      </c>
      <c r="R93" s="270">
        <f t="shared" ref="R93:R124" si="59">D93/$D$152*F93</f>
        <v>0</v>
      </c>
      <c r="S93" s="198">
        <f t="shared" ref="S93:S124" si="60">D93/$D$152*G93</f>
        <v>0</v>
      </c>
      <c r="T93" s="198">
        <f t="shared" ref="T93:T124" si="61">D93/$D$152*H93</f>
        <v>1.0022468343324654E-3</v>
      </c>
      <c r="U93" s="270">
        <f t="shared" ref="U93:U124" si="62">D93/$D$152*I93</f>
        <v>3.0067405029973963E-3</v>
      </c>
      <c r="V93" s="49"/>
      <c r="W93" s="225">
        <f t="shared" si="49"/>
        <v>0</v>
      </c>
      <c r="X93" s="225">
        <f t="shared" si="50"/>
        <v>0</v>
      </c>
      <c r="Y93" s="225">
        <f t="shared" si="51"/>
        <v>1.1362459847186086E-4</v>
      </c>
      <c r="Z93" s="225">
        <f t="shared" si="52"/>
        <v>3.4087379541558258E-4</v>
      </c>
      <c r="AA93" s="135">
        <f t="shared" ref="AA93:AA124" si="63">SUM(E93:I93)</f>
        <v>100</v>
      </c>
      <c r="AB93" s="135"/>
      <c r="AC93" s="135"/>
      <c r="AD93" s="147"/>
    </row>
    <row r="94" spans="1:30" ht="24" customHeight="1">
      <c r="A94" s="49">
        <v>43</v>
      </c>
      <c r="B94" s="234">
        <v>86</v>
      </c>
      <c r="C94" s="41" t="s">
        <v>108</v>
      </c>
      <c r="D94" s="110">
        <v>35908.654576000001</v>
      </c>
      <c r="E94" s="139">
        <v>92</v>
      </c>
      <c r="F94" s="139">
        <v>0</v>
      </c>
      <c r="G94" s="139">
        <v>0</v>
      </c>
      <c r="H94" s="139">
        <v>0</v>
      </c>
      <c r="I94" s="139">
        <v>8</v>
      </c>
      <c r="J94" s="139">
        <v>8</v>
      </c>
      <c r="K94" s="188">
        <f t="shared" si="53"/>
        <v>3.0692652227534912E-2</v>
      </c>
      <c r="L94" s="188">
        <f t="shared" si="54"/>
        <v>0</v>
      </c>
      <c r="M94" s="188">
        <f t="shared" si="55"/>
        <v>0</v>
      </c>
      <c r="N94" s="188">
        <f t="shared" si="56"/>
        <v>0</v>
      </c>
      <c r="O94" s="188">
        <f t="shared" si="57"/>
        <v>2.6689262806552099E-3</v>
      </c>
      <c r="P94" s="188"/>
      <c r="Q94" s="198">
        <f t="shared" si="58"/>
        <v>0.27073022871831998</v>
      </c>
      <c r="R94" s="270">
        <f t="shared" si="59"/>
        <v>0</v>
      </c>
      <c r="S94" s="198">
        <f t="shared" si="60"/>
        <v>0</v>
      </c>
      <c r="T94" s="198">
        <f t="shared" si="61"/>
        <v>0</v>
      </c>
      <c r="U94" s="270">
        <f t="shared" si="62"/>
        <v>2.3541759018984344E-2</v>
      </c>
      <c r="V94" s="187"/>
      <c r="W94" s="188">
        <f t="shared" si="49"/>
        <v>0</v>
      </c>
      <c r="X94" s="188">
        <f t="shared" si="50"/>
        <v>0</v>
      </c>
      <c r="Y94" s="188">
        <f t="shared" si="51"/>
        <v>0</v>
      </c>
      <c r="Z94" s="188">
        <f t="shared" si="52"/>
        <v>2.6689262806552099E-3</v>
      </c>
      <c r="AA94" s="135">
        <f t="shared" si="63"/>
        <v>100</v>
      </c>
      <c r="AB94" s="135"/>
      <c r="AC94" s="135"/>
      <c r="AD94" s="147"/>
    </row>
    <row r="95" spans="1:30" ht="24" customHeight="1">
      <c r="A95" s="86">
        <v>149</v>
      </c>
      <c r="B95" s="233">
        <v>87</v>
      </c>
      <c r="C95" s="87" t="s">
        <v>218</v>
      </c>
      <c r="D95" s="279">
        <v>260894.713464</v>
      </c>
      <c r="E95" s="140">
        <v>92</v>
      </c>
      <c r="F95" s="140">
        <v>0</v>
      </c>
      <c r="G95" s="280">
        <v>0</v>
      </c>
      <c r="H95" s="140">
        <v>1</v>
      </c>
      <c r="I95" s="140">
        <v>7</v>
      </c>
      <c r="J95" s="140">
        <v>7</v>
      </c>
      <c r="K95" s="188">
        <f t="shared" si="53"/>
        <v>0.22299779267432843</v>
      </c>
      <c r="L95" s="188">
        <f t="shared" si="54"/>
        <v>0</v>
      </c>
      <c r="M95" s="188">
        <f t="shared" si="55"/>
        <v>0</v>
      </c>
      <c r="N95" s="188">
        <f t="shared" si="56"/>
        <v>2.4238890508079176E-3</v>
      </c>
      <c r="O95" s="188">
        <f t="shared" si="57"/>
        <v>1.6967223355655422E-2</v>
      </c>
      <c r="P95" s="282"/>
      <c r="Q95" s="198">
        <f t="shared" si="58"/>
        <v>1.9669933691895298</v>
      </c>
      <c r="R95" s="270">
        <f t="shared" si="59"/>
        <v>0</v>
      </c>
      <c r="S95" s="198">
        <f t="shared" si="60"/>
        <v>0</v>
      </c>
      <c r="T95" s="198">
        <f t="shared" si="61"/>
        <v>2.1380362708581846E-2</v>
      </c>
      <c r="U95" s="270">
        <f t="shared" si="62"/>
        <v>0.14966253896007292</v>
      </c>
      <c r="V95" s="187"/>
      <c r="W95" s="281">
        <f t="shared" si="49"/>
        <v>0</v>
      </c>
      <c r="X95" s="281">
        <f t="shared" si="50"/>
        <v>0</v>
      </c>
      <c r="Y95" s="281">
        <f t="shared" si="51"/>
        <v>2.4238890508079176E-3</v>
      </c>
      <c r="Z95" s="281">
        <f t="shared" si="52"/>
        <v>1.6967223355655422E-2</v>
      </c>
      <c r="AA95" s="135">
        <f t="shared" si="63"/>
        <v>100</v>
      </c>
      <c r="AB95" s="135"/>
      <c r="AC95" s="135"/>
      <c r="AD95" s="147"/>
    </row>
    <row r="96" spans="1:30" ht="24" customHeight="1">
      <c r="A96" s="49">
        <v>56</v>
      </c>
      <c r="B96" s="234">
        <v>88</v>
      </c>
      <c r="C96" s="41" t="s">
        <v>96</v>
      </c>
      <c r="D96" s="110">
        <v>31793.562645000002</v>
      </c>
      <c r="E96" s="139">
        <v>91</v>
      </c>
      <c r="F96" s="139">
        <v>0</v>
      </c>
      <c r="G96" s="139">
        <v>0</v>
      </c>
      <c r="H96" s="139">
        <v>0</v>
      </c>
      <c r="I96" s="139">
        <v>9</v>
      </c>
      <c r="J96" s="139">
        <v>7</v>
      </c>
      <c r="K96" s="188">
        <f t="shared" si="53"/>
        <v>2.6879924585648106E-2</v>
      </c>
      <c r="L96" s="188">
        <f t="shared" si="54"/>
        <v>0</v>
      </c>
      <c r="M96" s="188">
        <f t="shared" si="55"/>
        <v>0</v>
      </c>
      <c r="N96" s="188">
        <f t="shared" si="56"/>
        <v>0</v>
      </c>
      <c r="O96" s="188">
        <f t="shared" si="57"/>
        <v>2.6584540798992632E-3</v>
      </c>
      <c r="P96" s="188"/>
      <c r="Q96" s="198">
        <f t="shared" si="58"/>
        <v>0.23709935775687688</v>
      </c>
      <c r="R96" s="270">
        <f t="shared" si="59"/>
        <v>0</v>
      </c>
      <c r="S96" s="198">
        <f t="shared" si="60"/>
        <v>0</v>
      </c>
      <c r="T96" s="198">
        <f t="shared" si="61"/>
        <v>0</v>
      </c>
      <c r="U96" s="270">
        <f t="shared" si="62"/>
        <v>2.344938703089991E-2</v>
      </c>
      <c r="V96" s="187"/>
      <c r="W96" s="188">
        <f t="shared" si="49"/>
        <v>0</v>
      </c>
      <c r="X96" s="188">
        <f t="shared" si="50"/>
        <v>0</v>
      </c>
      <c r="Y96" s="188">
        <f t="shared" si="51"/>
        <v>0</v>
      </c>
      <c r="Z96" s="188">
        <f t="shared" si="52"/>
        <v>2.6584540798992636E-3</v>
      </c>
      <c r="AA96" s="135">
        <f t="shared" si="63"/>
        <v>100</v>
      </c>
      <c r="AB96" s="135"/>
      <c r="AC96" s="135"/>
      <c r="AD96" s="147"/>
    </row>
    <row r="97" spans="1:30" ht="24" customHeight="1">
      <c r="A97" s="86">
        <v>116</v>
      </c>
      <c r="B97" s="233">
        <v>89</v>
      </c>
      <c r="C97" s="87" t="s">
        <v>131</v>
      </c>
      <c r="D97" s="279">
        <v>39502.381534</v>
      </c>
      <c r="E97" s="140">
        <v>91</v>
      </c>
      <c r="F97" s="140">
        <v>0</v>
      </c>
      <c r="G97" s="280">
        <v>0</v>
      </c>
      <c r="H97" s="140">
        <v>0</v>
      </c>
      <c r="I97" s="140">
        <v>9</v>
      </c>
      <c r="J97" s="140">
        <v>8</v>
      </c>
      <c r="K97" s="49">
        <f t="shared" si="53"/>
        <v>3.3397359347345904E-2</v>
      </c>
      <c r="L97" s="49">
        <f t="shared" si="54"/>
        <v>0</v>
      </c>
      <c r="M97" s="49">
        <f t="shared" si="55"/>
        <v>0</v>
      </c>
      <c r="N97" s="49">
        <f t="shared" si="56"/>
        <v>0</v>
      </c>
      <c r="O97" s="49">
        <f t="shared" si="57"/>
        <v>3.303035539847397E-3</v>
      </c>
      <c r="P97" s="224"/>
      <c r="Q97" s="198">
        <f t="shared" si="58"/>
        <v>0.29458759926206163</v>
      </c>
      <c r="R97" s="270">
        <f t="shared" si="59"/>
        <v>0</v>
      </c>
      <c r="S97" s="198">
        <f t="shared" si="60"/>
        <v>0</v>
      </c>
      <c r="T97" s="198">
        <f t="shared" si="61"/>
        <v>0</v>
      </c>
      <c r="U97" s="270">
        <f t="shared" si="62"/>
        <v>2.9135037289654445E-2</v>
      </c>
      <c r="V97" s="49"/>
      <c r="W97" s="225">
        <f t="shared" si="49"/>
        <v>0</v>
      </c>
      <c r="X97" s="225">
        <f t="shared" si="50"/>
        <v>0</v>
      </c>
      <c r="Y97" s="225">
        <f t="shared" si="51"/>
        <v>0</v>
      </c>
      <c r="Z97" s="225">
        <f t="shared" si="52"/>
        <v>3.303035539847397E-3</v>
      </c>
      <c r="AA97" s="135">
        <f t="shared" si="63"/>
        <v>100</v>
      </c>
      <c r="AB97" s="135"/>
      <c r="AC97" s="135"/>
      <c r="AD97" s="147"/>
    </row>
    <row r="98" spans="1:30" ht="24" customHeight="1">
      <c r="A98" s="49">
        <v>59</v>
      </c>
      <c r="B98" s="234">
        <v>90</v>
      </c>
      <c r="C98" s="41" t="s">
        <v>114</v>
      </c>
      <c r="D98" s="110">
        <v>9517.6927059999998</v>
      </c>
      <c r="E98" s="139">
        <v>90.842477428303667</v>
      </c>
      <c r="F98" s="139">
        <v>0</v>
      </c>
      <c r="G98" s="139">
        <v>8.2980017266674321E-3</v>
      </c>
      <c r="H98" s="139">
        <v>1.8288034960540736</v>
      </c>
      <c r="I98" s="139">
        <v>7.3204210739155844</v>
      </c>
      <c r="J98" s="139">
        <v>11.565631715973602</v>
      </c>
      <c r="K98" s="188">
        <f t="shared" si="53"/>
        <v>8.0328213120772554E-3</v>
      </c>
      <c r="L98" s="188">
        <f t="shared" si="54"/>
        <v>0</v>
      </c>
      <c r="M98" s="188">
        <f t="shared" si="55"/>
        <v>7.3375767597526999E-7</v>
      </c>
      <c r="N98" s="188">
        <f t="shared" si="56"/>
        <v>1.6171346394971248E-4</v>
      </c>
      <c r="O98" s="188">
        <f t="shared" si="57"/>
        <v>6.4731429701857962E-4</v>
      </c>
      <c r="P98" s="188"/>
      <c r="Q98" s="198">
        <f t="shared" si="58"/>
        <v>7.0854989492276088E-2</v>
      </c>
      <c r="R98" s="270">
        <f t="shared" si="59"/>
        <v>0</v>
      </c>
      <c r="S98" s="198">
        <f t="shared" si="60"/>
        <v>6.4722456035387849E-6</v>
      </c>
      <c r="T98" s="198">
        <f t="shared" si="61"/>
        <v>1.4264235869020469E-3</v>
      </c>
      <c r="U98" s="270">
        <f t="shared" si="62"/>
        <v>5.7097557547425284E-3</v>
      </c>
      <c r="V98" s="187"/>
      <c r="W98" s="188">
        <f t="shared" si="49"/>
        <v>0</v>
      </c>
      <c r="X98" s="188">
        <f t="shared" si="50"/>
        <v>7.3375767597526988E-7</v>
      </c>
      <c r="Y98" s="188">
        <f t="shared" si="51"/>
        <v>1.6171346394971248E-4</v>
      </c>
      <c r="Z98" s="188">
        <f t="shared" si="52"/>
        <v>6.4731429701857972E-4</v>
      </c>
      <c r="AA98" s="135">
        <f t="shared" si="63"/>
        <v>100</v>
      </c>
      <c r="AB98" s="135"/>
      <c r="AC98" s="135"/>
      <c r="AD98" s="147"/>
    </row>
    <row r="99" spans="1:30" ht="24" customHeight="1">
      <c r="A99" s="86">
        <v>8</v>
      </c>
      <c r="B99" s="233">
        <v>91</v>
      </c>
      <c r="C99" s="87" t="s">
        <v>57</v>
      </c>
      <c r="D99" s="279">
        <v>202879.47851399999</v>
      </c>
      <c r="E99" s="140">
        <v>90.661544164902764</v>
      </c>
      <c r="F99" s="140">
        <v>0.73523984777564633</v>
      </c>
      <c r="G99" s="280">
        <v>3.7671033732129375</v>
      </c>
      <c r="H99" s="140">
        <v>4.8427655450720992E-3</v>
      </c>
      <c r="I99" s="140">
        <v>4.8312698485635792</v>
      </c>
      <c r="J99" s="140">
        <v>4.5140074766300113</v>
      </c>
      <c r="K99" s="188">
        <f t="shared" si="53"/>
        <v>0.17088686775433301</v>
      </c>
      <c r="L99" s="188">
        <f t="shared" si="54"/>
        <v>1.3858448561831591E-3</v>
      </c>
      <c r="M99" s="188">
        <f t="shared" si="55"/>
        <v>7.1005684039998004E-3</v>
      </c>
      <c r="N99" s="188">
        <f t="shared" si="56"/>
        <v>9.1280712554457709E-6</v>
      </c>
      <c r="O99" s="188">
        <f t="shared" si="57"/>
        <v>9.106403153638214E-3</v>
      </c>
      <c r="P99" s="282"/>
      <c r="Q99" s="198">
        <f t="shared" si="58"/>
        <v>1.5073392957088088</v>
      </c>
      <c r="R99" s="270">
        <f t="shared" si="59"/>
        <v>1.2224101459240605E-2</v>
      </c>
      <c r="S99" s="198">
        <f t="shared" si="60"/>
        <v>6.2631879897312323E-2</v>
      </c>
      <c r="T99" s="198">
        <f t="shared" si="61"/>
        <v>8.0515844653104266E-5</v>
      </c>
      <c r="U99" s="270">
        <f t="shared" si="62"/>
        <v>8.0324717144319324E-2</v>
      </c>
      <c r="V99" s="187"/>
      <c r="W99" s="281">
        <f t="shared" si="49"/>
        <v>1.3858448561831593E-3</v>
      </c>
      <c r="X99" s="281">
        <f t="shared" si="50"/>
        <v>7.1005684039998004E-3</v>
      </c>
      <c r="Y99" s="281">
        <f t="shared" si="51"/>
        <v>9.1280712554457709E-6</v>
      </c>
      <c r="Z99" s="281">
        <f t="shared" si="52"/>
        <v>9.106403153638214E-3</v>
      </c>
      <c r="AA99" s="135">
        <f t="shared" si="63"/>
        <v>100</v>
      </c>
      <c r="AB99" s="135"/>
      <c r="AC99" s="135"/>
      <c r="AD99" s="147"/>
    </row>
    <row r="100" spans="1:30" ht="24" customHeight="1">
      <c r="A100" s="49">
        <v>36</v>
      </c>
      <c r="B100" s="234">
        <v>92</v>
      </c>
      <c r="C100" s="41" t="s">
        <v>74</v>
      </c>
      <c r="D100" s="110">
        <v>129432.546049</v>
      </c>
      <c r="E100" s="139">
        <v>90.114605951231297</v>
      </c>
      <c r="F100" s="139">
        <v>0</v>
      </c>
      <c r="G100" s="139">
        <v>5.1318008868973886</v>
      </c>
      <c r="H100" s="139">
        <v>0.21627446432892439</v>
      </c>
      <c r="I100" s="139">
        <v>4.5373186975423918</v>
      </c>
      <c r="J100" s="139">
        <v>5.1339054790576988</v>
      </c>
      <c r="K100" s="188">
        <f t="shared" si="53"/>
        <v>0.10836427757202635</v>
      </c>
      <c r="L100" s="188">
        <f t="shared" si="54"/>
        <v>0</v>
      </c>
      <c r="M100" s="188">
        <f t="shared" si="55"/>
        <v>6.1710739328214434E-3</v>
      </c>
      <c r="N100" s="188">
        <f t="shared" si="56"/>
        <v>2.6007355674355744E-4</v>
      </c>
      <c r="O100" s="188">
        <f t="shared" si="57"/>
        <v>5.4561994427331853E-3</v>
      </c>
      <c r="P100" s="188"/>
      <c r="Q100" s="198">
        <f t="shared" si="58"/>
        <v>0.95584719868721657</v>
      </c>
      <c r="R100" s="270">
        <f t="shared" si="59"/>
        <v>0</v>
      </c>
      <c r="S100" s="198">
        <f t="shared" si="60"/>
        <v>5.4433101606370826E-2</v>
      </c>
      <c r="T100" s="198">
        <f t="shared" si="61"/>
        <v>2.2940270191966153E-3</v>
      </c>
      <c r="U100" s="270">
        <f t="shared" si="62"/>
        <v>4.8127418644477421E-2</v>
      </c>
      <c r="V100" s="187"/>
      <c r="W100" s="188">
        <f t="shared" si="49"/>
        <v>0</v>
      </c>
      <c r="X100" s="188">
        <f t="shared" si="50"/>
        <v>6.1710739328214434E-3</v>
      </c>
      <c r="Y100" s="188">
        <f t="shared" si="51"/>
        <v>2.6007355674355744E-4</v>
      </c>
      <c r="Z100" s="188">
        <f t="shared" si="52"/>
        <v>5.4561994427331853E-3</v>
      </c>
      <c r="AA100" s="135">
        <f t="shared" si="63"/>
        <v>100</v>
      </c>
      <c r="AB100" s="135"/>
      <c r="AC100" s="135"/>
      <c r="AD100" s="147"/>
    </row>
    <row r="101" spans="1:30" ht="24" customHeight="1">
      <c r="A101" s="49">
        <v>54</v>
      </c>
      <c r="B101" s="233">
        <v>93</v>
      </c>
      <c r="C101" s="87" t="s">
        <v>110</v>
      </c>
      <c r="D101" s="279">
        <v>14543.20659</v>
      </c>
      <c r="E101" s="140">
        <v>90</v>
      </c>
      <c r="F101" s="140">
        <v>0</v>
      </c>
      <c r="G101" s="280">
        <v>0</v>
      </c>
      <c r="H101" s="140">
        <v>2</v>
      </c>
      <c r="I101" s="140">
        <v>8</v>
      </c>
      <c r="J101" s="140">
        <v>6</v>
      </c>
      <c r="K101" s="188">
        <f t="shared" si="53"/>
        <v>1.2160463841595803E-2</v>
      </c>
      <c r="L101" s="188">
        <f t="shared" si="54"/>
        <v>0</v>
      </c>
      <c r="M101" s="188">
        <f t="shared" si="55"/>
        <v>0</v>
      </c>
      <c r="N101" s="188">
        <f t="shared" si="56"/>
        <v>2.7023252981324007E-4</v>
      </c>
      <c r="O101" s="188">
        <f t="shared" si="57"/>
        <v>1.0809301192529603E-3</v>
      </c>
      <c r="P101" s="282"/>
      <c r="Q101" s="198">
        <f t="shared" si="58"/>
        <v>0.10726362559839639</v>
      </c>
      <c r="R101" s="270">
        <f t="shared" si="59"/>
        <v>0</v>
      </c>
      <c r="S101" s="198">
        <f t="shared" si="60"/>
        <v>0</v>
      </c>
      <c r="T101" s="198">
        <f t="shared" si="61"/>
        <v>2.3836361244088085E-3</v>
      </c>
      <c r="U101" s="270">
        <f t="shared" si="62"/>
        <v>9.5345444976352341E-3</v>
      </c>
      <c r="V101" s="187"/>
      <c r="W101" s="281">
        <f t="shared" si="49"/>
        <v>0</v>
      </c>
      <c r="X101" s="281">
        <f t="shared" si="50"/>
        <v>0</v>
      </c>
      <c r="Y101" s="281">
        <f t="shared" si="51"/>
        <v>2.7023252981324007E-4</v>
      </c>
      <c r="Z101" s="281">
        <f t="shared" si="52"/>
        <v>1.0809301192529603E-3</v>
      </c>
      <c r="AA101" s="135">
        <f t="shared" si="63"/>
        <v>100</v>
      </c>
      <c r="AB101" s="135"/>
      <c r="AC101" s="135"/>
      <c r="AD101" s="147"/>
    </row>
    <row r="102" spans="1:30" ht="24" customHeight="1">
      <c r="A102" s="86">
        <v>60</v>
      </c>
      <c r="B102" s="234">
        <v>94</v>
      </c>
      <c r="C102" s="41" t="s">
        <v>384</v>
      </c>
      <c r="D102" s="110">
        <v>20942.630324000002</v>
      </c>
      <c r="E102" s="139">
        <v>90</v>
      </c>
      <c r="F102" s="139">
        <v>0</v>
      </c>
      <c r="G102" s="139">
        <v>0</v>
      </c>
      <c r="H102" s="139">
        <v>1</v>
      </c>
      <c r="I102" s="139">
        <v>9</v>
      </c>
      <c r="J102" s="139">
        <v>8</v>
      </c>
      <c r="K102" s="49">
        <f t="shared" si="53"/>
        <v>1.7511413127970273E-2</v>
      </c>
      <c r="L102" s="49">
        <f t="shared" si="54"/>
        <v>0</v>
      </c>
      <c r="M102" s="49">
        <f t="shared" si="55"/>
        <v>0</v>
      </c>
      <c r="N102" s="49">
        <f t="shared" si="56"/>
        <v>1.9457125697744748E-4</v>
      </c>
      <c r="O102" s="49">
        <f t="shared" si="57"/>
        <v>1.7511413127970273E-3</v>
      </c>
      <c r="P102" s="49"/>
      <c r="Q102" s="198">
        <f t="shared" si="58"/>
        <v>0.15446266572763845</v>
      </c>
      <c r="R102" s="270">
        <f t="shared" si="59"/>
        <v>0</v>
      </c>
      <c r="S102" s="198">
        <f t="shared" si="60"/>
        <v>0</v>
      </c>
      <c r="T102" s="198">
        <f t="shared" si="61"/>
        <v>1.7162518414182051E-3</v>
      </c>
      <c r="U102" s="270">
        <f t="shared" si="62"/>
        <v>1.5446266572763845E-2</v>
      </c>
      <c r="V102" s="49"/>
      <c r="W102" s="49">
        <f t="shared" si="49"/>
        <v>0</v>
      </c>
      <c r="X102" s="49">
        <f t="shared" si="50"/>
        <v>0</v>
      </c>
      <c r="Y102" s="49">
        <f t="shared" si="51"/>
        <v>1.9457125697744748E-4</v>
      </c>
      <c r="Z102" s="49">
        <f t="shared" si="52"/>
        <v>1.7511413127970273E-3</v>
      </c>
      <c r="AA102" s="135">
        <f t="shared" si="63"/>
        <v>100</v>
      </c>
      <c r="AB102" s="135"/>
      <c r="AC102" s="135"/>
      <c r="AD102" s="147"/>
    </row>
    <row r="103" spans="1:30" ht="24" customHeight="1">
      <c r="A103" s="86">
        <v>124</v>
      </c>
      <c r="B103" s="233">
        <v>95</v>
      </c>
      <c r="C103" s="87" t="s">
        <v>133</v>
      </c>
      <c r="D103" s="279">
        <v>87927.264169999995</v>
      </c>
      <c r="E103" s="140">
        <v>90</v>
      </c>
      <c r="F103" s="140">
        <v>0</v>
      </c>
      <c r="G103" s="280">
        <v>4</v>
      </c>
      <c r="H103" s="140">
        <v>0</v>
      </c>
      <c r="I103" s="140">
        <v>6</v>
      </c>
      <c r="J103" s="140">
        <v>6</v>
      </c>
      <c r="K103" s="49">
        <f t="shared" si="53"/>
        <v>7.3521359269209635E-2</v>
      </c>
      <c r="L103" s="49">
        <f t="shared" si="54"/>
        <v>0</v>
      </c>
      <c r="M103" s="49">
        <f t="shared" si="55"/>
        <v>3.2676159675204281E-3</v>
      </c>
      <c r="N103" s="49">
        <f t="shared" si="56"/>
        <v>0</v>
      </c>
      <c r="O103" s="49">
        <f t="shared" si="57"/>
        <v>4.9014239512806422E-3</v>
      </c>
      <c r="P103" s="224"/>
      <c r="Q103" s="198">
        <f t="shared" si="58"/>
        <v>0.64850877868346168</v>
      </c>
      <c r="R103" s="270">
        <f t="shared" si="59"/>
        <v>0</v>
      </c>
      <c r="S103" s="198">
        <f t="shared" si="60"/>
        <v>2.8822612385931631E-2</v>
      </c>
      <c r="T103" s="198">
        <f t="shared" si="61"/>
        <v>0</v>
      </c>
      <c r="U103" s="270">
        <f t="shared" si="62"/>
        <v>4.3233918578897447E-2</v>
      </c>
      <c r="V103" s="49"/>
      <c r="W103" s="225">
        <f t="shared" si="49"/>
        <v>0</v>
      </c>
      <c r="X103" s="225">
        <f t="shared" si="50"/>
        <v>3.2676159675204281E-3</v>
      </c>
      <c r="Y103" s="225">
        <f t="shared" si="51"/>
        <v>0</v>
      </c>
      <c r="Z103" s="225">
        <f t="shared" si="52"/>
        <v>4.9014239512806422E-3</v>
      </c>
      <c r="AA103" s="135">
        <f t="shared" si="63"/>
        <v>100</v>
      </c>
      <c r="AB103" s="135"/>
      <c r="AC103" s="135"/>
      <c r="AD103" s="147"/>
    </row>
    <row r="104" spans="1:30" ht="24" customHeight="1">
      <c r="A104" s="49">
        <v>46</v>
      </c>
      <c r="B104" s="234">
        <v>96</v>
      </c>
      <c r="C104" s="41" t="s">
        <v>112</v>
      </c>
      <c r="D104" s="110">
        <v>117341.323808</v>
      </c>
      <c r="E104" s="139">
        <v>88.429923538130993</v>
      </c>
      <c r="F104" s="139">
        <v>0</v>
      </c>
      <c r="G104" s="139">
        <v>9.494878628640814</v>
      </c>
      <c r="H104" s="139">
        <v>0</v>
      </c>
      <c r="I104" s="139">
        <v>2.0751978332281928</v>
      </c>
      <c r="J104" s="139">
        <v>4.2761619835847249</v>
      </c>
      <c r="K104" s="188">
        <f t="shared" si="53"/>
        <v>9.6404585312631949E-2</v>
      </c>
      <c r="L104" s="188">
        <f t="shared" si="54"/>
        <v>0</v>
      </c>
      <c r="M104" s="188">
        <f t="shared" si="55"/>
        <v>1.035113228830499E-2</v>
      </c>
      <c r="N104" s="188">
        <f t="shared" si="56"/>
        <v>0</v>
      </c>
      <c r="O104" s="188">
        <f t="shared" si="57"/>
        <v>2.262340376985297E-3</v>
      </c>
      <c r="P104" s="188"/>
      <c r="Q104" s="198">
        <f t="shared" si="58"/>
        <v>0.85035451604828083</v>
      </c>
      <c r="R104" s="270">
        <f t="shared" si="59"/>
        <v>0</v>
      </c>
      <c r="S104" s="198">
        <f t="shared" si="60"/>
        <v>9.1304081222161271E-2</v>
      </c>
      <c r="T104" s="198">
        <f t="shared" si="61"/>
        <v>0</v>
      </c>
      <c r="U104" s="270">
        <f t="shared" si="62"/>
        <v>1.9955392683544296E-2</v>
      </c>
      <c r="V104" s="187"/>
      <c r="W104" s="188">
        <f t="shared" si="49"/>
        <v>0</v>
      </c>
      <c r="X104" s="188">
        <f t="shared" si="50"/>
        <v>1.0351132288304992E-2</v>
      </c>
      <c r="Y104" s="188">
        <f t="shared" si="51"/>
        <v>0</v>
      </c>
      <c r="Z104" s="188">
        <f t="shared" si="52"/>
        <v>2.262340376985297E-3</v>
      </c>
      <c r="AA104" s="135">
        <f t="shared" si="63"/>
        <v>100</v>
      </c>
      <c r="AB104" s="135"/>
      <c r="AC104" s="135"/>
      <c r="AD104" s="147"/>
    </row>
    <row r="105" spans="1:30" ht="24" customHeight="1">
      <c r="A105" s="86">
        <v>29</v>
      </c>
      <c r="B105" s="233">
        <v>97</v>
      </c>
      <c r="C105" s="87" t="s">
        <v>385</v>
      </c>
      <c r="D105" s="279">
        <v>32773.411937999997</v>
      </c>
      <c r="E105" s="140">
        <v>87.844886789700226</v>
      </c>
      <c r="F105" s="140">
        <v>1.3502397984180636</v>
      </c>
      <c r="G105" s="280">
        <v>5.9850753696506738</v>
      </c>
      <c r="H105" s="140">
        <v>0.19418301340633529</v>
      </c>
      <c r="I105" s="140">
        <v>4.6256150288247033</v>
      </c>
      <c r="J105" s="140">
        <v>4.2394969685261685</v>
      </c>
      <c r="K105" s="49">
        <f t="shared" si="53"/>
        <v>2.6747648177532026E-2</v>
      </c>
      <c r="L105" s="49">
        <f t="shared" si="54"/>
        <v>4.1113080571039776E-4</v>
      </c>
      <c r="M105" s="49">
        <f t="shared" si="55"/>
        <v>1.8223791520919662E-3</v>
      </c>
      <c r="N105" s="49">
        <f t="shared" si="56"/>
        <v>5.9126252129846538E-5</v>
      </c>
      <c r="O105" s="49">
        <f t="shared" si="57"/>
        <v>1.4084408087621835E-3</v>
      </c>
      <c r="P105" s="224"/>
      <c r="Q105" s="198">
        <f t="shared" si="58"/>
        <v>0.23593258917794063</v>
      </c>
      <c r="R105" s="270">
        <f t="shared" si="59"/>
        <v>3.6264554864134228E-3</v>
      </c>
      <c r="S105" s="198">
        <f t="shared" si="60"/>
        <v>1.6074633140199673E-2</v>
      </c>
      <c r="T105" s="198">
        <f t="shared" si="61"/>
        <v>5.2153406762319517E-4</v>
      </c>
      <c r="U105" s="270">
        <f t="shared" si="62"/>
        <v>1.2423413247758492E-2</v>
      </c>
      <c r="V105" s="49"/>
      <c r="W105" s="225">
        <f t="shared" si="49"/>
        <v>4.1113080571039771E-4</v>
      </c>
      <c r="X105" s="225">
        <f t="shared" si="50"/>
        <v>1.8223791520919662E-3</v>
      </c>
      <c r="Y105" s="225">
        <f t="shared" si="51"/>
        <v>5.9126252129846531E-5</v>
      </c>
      <c r="Z105" s="225">
        <f t="shared" si="52"/>
        <v>1.4084408087621835E-3</v>
      </c>
      <c r="AA105" s="135">
        <f t="shared" si="63"/>
        <v>99.999999999999986</v>
      </c>
      <c r="AB105" s="135"/>
      <c r="AC105" s="135"/>
      <c r="AD105" s="147"/>
    </row>
    <row r="106" spans="1:30" ht="24" customHeight="1">
      <c r="A106" s="86">
        <v>26</v>
      </c>
      <c r="B106" s="234">
        <v>98</v>
      </c>
      <c r="C106" s="41" t="s">
        <v>68</v>
      </c>
      <c r="D106" s="110">
        <v>89943.373412999994</v>
      </c>
      <c r="E106" s="139">
        <v>87.629710204473582</v>
      </c>
      <c r="F106" s="139">
        <v>1.9339352273301067</v>
      </c>
      <c r="G106" s="139">
        <v>5.6184892053420669E-4</v>
      </c>
      <c r="H106" s="139">
        <v>2.790762871341116E-3</v>
      </c>
      <c r="I106" s="139">
        <v>10.433001956404443</v>
      </c>
      <c r="J106" s="139">
        <v>5.4556522183961125</v>
      </c>
      <c r="K106" s="49">
        <f t="shared" si="53"/>
        <v>7.3226454271557773E-2</v>
      </c>
      <c r="L106" s="49">
        <f t="shared" si="54"/>
        <v>1.6160639942526382E-3</v>
      </c>
      <c r="M106" s="49">
        <f t="shared" si="55"/>
        <v>4.6950063158969378E-7</v>
      </c>
      <c r="N106" s="49">
        <f t="shared" si="56"/>
        <v>2.3320591760965201E-6</v>
      </c>
      <c r="O106" s="49">
        <f t="shared" si="57"/>
        <v>8.7181817547163486E-3</v>
      </c>
      <c r="P106" s="49"/>
      <c r="Q106" s="198">
        <f t="shared" si="58"/>
        <v>0.6459075144827473</v>
      </c>
      <c r="R106" s="270">
        <f t="shared" si="59"/>
        <v>1.4254792044167301E-2</v>
      </c>
      <c r="S106" s="198">
        <f t="shared" si="60"/>
        <v>4.1413173560687811E-6</v>
      </c>
      <c r="T106" s="198">
        <f t="shared" si="61"/>
        <v>2.0570360275442886E-5</v>
      </c>
      <c r="U106" s="270">
        <f t="shared" si="62"/>
        <v>7.6900338327386297E-2</v>
      </c>
      <c r="V106" s="49"/>
      <c r="W106" s="49">
        <f t="shared" si="49"/>
        <v>1.6160639942526382E-3</v>
      </c>
      <c r="X106" s="49">
        <f t="shared" si="50"/>
        <v>4.6950063158969372E-7</v>
      </c>
      <c r="Y106" s="49">
        <f t="shared" si="51"/>
        <v>2.3320591760965201E-6</v>
      </c>
      <c r="Z106" s="49">
        <f t="shared" si="52"/>
        <v>8.7181817547163486E-3</v>
      </c>
      <c r="AA106" s="135">
        <f t="shared" si="63"/>
        <v>100.00000000000001</v>
      </c>
      <c r="AB106" s="135"/>
      <c r="AC106" s="135"/>
      <c r="AD106" s="147"/>
    </row>
    <row r="107" spans="1:30" ht="24" customHeight="1">
      <c r="A107" s="49">
        <v>53</v>
      </c>
      <c r="B107" s="233">
        <v>99</v>
      </c>
      <c r="C107" s="87" t="s">
        <v>84</v>
      </c>
      <c r="D107" s="279">
        <v>14949.993031</v>
      </c>
      <c r="E107" s="140">
        <v>87</v>
      </c>
      <c r="F107" s="140">
        <v>0</v>
      </c>
      <c r="G107" s="280">
        <v>0</v>
      </c>
      <c r="H107" s="140">
        <v>0</v>
      </c>
      <c r="I107" s="140">
        <v>13</v>
      </c>
      <c r="J107" s="140">
        <v>5</v>
      </c>
      <c r="K107" s="188">
        <f t="shared" si="53"/>
        <v>1.2083916084244979E-2</v>
      </c>
      <c r="L107" s="188">
        <f t="shared" si="54"/>
        <v>0</v>
      </c>
      <c r="M107" s="188">
        <f t="shared" si="55"/>
        <v>0</v>
      </c>
      <c r="N107" s="188">
        <f t="shared" si="56"/>
        <v>0</v>
      </c>
      <c r="O107" s="188">
        <f t="shared" si="57"/>
        <v>1.8056426332779855E-3</v>
      </c>
      <c r="P107" s="282"/>
      <c r="Q107" s="198">
        <f t="shared" si="58"/>
        <v>0.10658842191440614</v>
      </c>
      <c r="R107" s="270">
        <f t="shared" si="59"/>
        <v>0</v>
      </c>
      <c r="S107" s="198">
        <f t="shared" si="60"/>
        <v>0</v>
      </c>
      <c r="T107" s="198">
        <f t="shared" si="61"/>
        <v>0</v>
      </c>
      <c r="U107" s="270">
        <f t="shared" si="62"/>
        <v>1.5927005573417009E-2</v>
      </c>
      <c r="V107" s="187"/>
      <c r="W107" s="281">
        <f t="shared" si="49"/>
        <v>0</v>
      </c>
      <c r="X107" s="281">
        <f t="shared" si="50"/>
        <v>0</v>
      </c>
      <c r="Y107" s="281">
        <f t="shared" si="51"/>
        <v>0</v>
      </c>
      <c r="Z107" s="281">
        <f t="shared" si="52"/>
        <v>1.8056426332779853E-3</v>
      </c>
      <c r="AA107" s="135">
        <f t="shared" si="63"/>
        <v>100</v>
      </c>
      <c r="AB107" s="135"/>
      <c r="AC107" s="135"/>
      <c r="AD107" s="147"/>
    </row>
    <row r="108" spans="1:30" ht="24" customHeight="1">
      <c r="A108" s="49">
        <v>177</v>
      </c>
      <c r="B108" s="234">
        <v>100</v>
      </c>
      <c r="C108" s="41" t="s">
        <v>395</v>
      </c>
      <c r="D108" s="110">
        <v>17397.553635</v>
      </c>
      <c r="E108" s="139">
        <v>87</v>
      </c>
      <c r="F108" s="139">
        <v>0</v>
      </c>
      <c r="G108" s="139">
        <v>11</v>
      </c>
      <c r="H108" s="139">
        <v>0</v>
      </c>
      <c r="I108" s="139">
        <v>2</v>
      </c>
      <c r="J108" s="139">
        <v>2</v>
      </c>
      <c r="K108" s="188">
        <f t="shared" si="53"/>
        <v>1.4062252588383244E-2</v>
      </c>
      <c r="L108" s="188">
        <f t="shared" si="54"/>
        <v>0</v>
      </c>
      <c r="M108" s="188">
        <f t="shared" si="55"/>
        <v>1.7779859594507551E-3</v>
      </c>
      <c r="N108" s="188">
        <f t="shared" si="56"/>
        <v>0</v>
      </c>
      <c r="O108" s="188">
        <f t="shared" si="57"/>
        <v>3.2327017444559183E-4</v>
      </c>
      <c r="P108" s="188"/>
      <c r="Q108" s="198">
        <f t="shared" si="58"/>
        <v>0.12403870578940673</v>
      </c>
      <c r="R108" s="270">
        <f t="shared" si="59"/>
        <v>0</v>
      </c>
      <c r="S108" s="198">
        <f t="shared" si="60"/>
        <v>1.568305475498246E-2</v>
      </c>
      <c r="T108" s="198">
        <f t="shared" si="61"/>
        <v>0</v>
      </c>
      <c r="U108" s="270">
        <f t="shared" si="62"/>
        <v>2.851464500905902E-3</v>
      </c>
      <c r="V108" s="187"/>
      <c r="W108" s="188">
        <f t="shared" si="49"/>
        <v>0</v>
      </c>
      <c r="X108" s="188">
        <f t="shared" si="50"/>
        <v>1.7779859594507549E-3</v>
      </c>
      <c r="Y108" s="188">
        <f t="shared" si="51"/>
        <v>0</v>
      </c>
      <c r="Z108" s="188">
        <f t="shared" si="52"/>
        <v>3.2327017444559183E-4</v>
      </c>
      <c r="AA108" s="135">
        <f t="shared" si="63"/>
        <v>100</v>
      </c>
      <c r="AB108" s="135"/>
      <c r="AC108" s="135"/>
      <c r="AD108" s="147"/>
    </row>
    <row r="109" spans="1:30" ht="24" customHeight="1">
      <c r="A109" s="86">
        <v>166</v>
      </c>
      <c r="B109" s="233">
        <v>101</v>
      </c>
      <c r="C109" s="87" t="s">
        <v>358</v>
      </c>
      <c r="D109" s="279">
        <v>20072.192182999999</v>
      </c>
      <c r="E109" s="140">
        <v>86.653229925664803</v>
      </c>
      <c r="F109" s="140">
        <v>0</v>
      </c>
      <c r="G109" s="280">
        <v>5.7174614557627645</v>
      </c>
      <c r="H109" s="140">
        <v>1.0232447837491327E-2</v>
      </c>
      <c r="I109" s="140">
        <v>7.6190761707349397</v>
      </c>
      <c r="J109" s="140">
        <v>5.041132426128458</v>
      </c>
      <c r="K109" s="49">
        <f t="shared" si="53"/>
        <v>1.6159466541491377E-2</v>
      </c>
      <c r="L109" s="49">
        <f t="shared" si="54"/>
        <v>0</v>
      </c>
      <c r="M109" s="49">
        <f t="shared" si="55"/>
        <v>1.06621677202249E-3</v>
      </c>
      <c r="N109" s="49">
        <f t="shared" si="56"/>
        <v>1.9081908269240814E-6</v>
      </c>
      <c r="O109" s="49">
        <f t="shared" si="57"/>
        <v>1.4208380525882736E-3</v>
      </c>
      <c r="P109" s="224"/>
      <c r="Q109" s="198">
        <f t="shared" si="58"/>
        <v>0.1425375702403209</v>
      </c>
      <c r="R109" s="270">
        <f t="shared" si="59"/>
        <v>0</v>
      </c>
      <c r="S109" s="198">
        <f t="shared" si="60"/>
        <v>9.4047626908566172E-3</v>
      </c>
      <c r="T109" s="198">
        <f t="shared" si="61"/>
        <v>1.683155092566101E-5</v>
      </c>
      <c r="U109" s="270">
        <f t="shared" si="62"/>
        <v>1.2532765435103945E-2</v>
      </c>
      <c r="V109" s="49"/>
      <c r="W109" s="225">
        <f t="shared" ref="W109:W140" si="64">F109*$D109/$D$153</f>
        <v>0</v>
      </c>
      <c r="X109" s="225">
        <f t="shared" ref="X109:X140" si="65">G109*$D109/$D$153</f>
        <v>1.0662167720224902E-3</v>
      </c>
      <c r="Y109" s="225">
        <f t="shared" si="51"/>
        <v>1.9081908269240818E-6</v>
      </c>
      <c r="Z109" s="225">
        <f t="shared" si="52"/>
        <v>1.4208380525882738E-3</v>
      </c>
      <c r="AA109" s="135">
        <f t="shared" si="63"/>
        <v>100</v>
      </c>
      <c r="AB109" s="135"/>
      <c r="AC109" s="135"/>
      <c r="AD109" s="147"/>
    </row>
    <row r="110" spans="1:30" ht="24" customHeight="1">
      <c r="A110" s="49">
        <v>103</v>
      </c>
      <c r="B110" s="234">
        <v>102</v>
      </c>
      <c r="C110" s="41" t="s">
        <v>128</v>
      </c>
      <c r="D110" s="110">
        <v>44608.981957999997</v>
      </c>
      <c r="E110" s="139">
        <v>86.554306076101213</v>
      </c>
      <c r="F110" s="139">
        <v>0</v>
      </c>
      <c r="G110" s="139">
        <v>0.2554738366744661</v>
      </c>
      <c r="H110" s="139">
        <v>1.9017405046604836E-2</v>
      </c>
      <c r="I110" s="139">
        <v>13.171202682177718</v>
      </c>
      <c r="J110" s="139">
        <v>7.110472052497407</v>
      </c>
      <c r="K110" s="188">
        <f t="shared" si="53"/>
        <v>3.587223606363122E-2</v>
      </c>
      <c r="L110" s="188">
        <f t="shared" si="54"/>
        <v>0</v>
      </c>
      <c r="M110" s="188">
        <f t="shared" si="55"/>
        <v>1.0588055283131006E-4</v>
      </c>
      <c r="N110" s="188">
        <f t="shared" si="56"/>
        <v>7.8817204374522044E-6</v>
      </c>
      <c r="O110" s="188">
        <f t="shared" si="57"/>
        <v>5.4587751121428019E-3</v>
      </c>
      <c r="P110" s="188"/>
      <c r="Q110" s="198">
        <f t="shared" si="58"/>
        <v>0.31641770812598313</v>
      </c>
      <c r="R110" s="270">
        <f t="shared" si="59"/>
        <v>0</v>
      </c>
      <c r="S110" s="198">
        <f t="shared" si="60"/>
        <v>9.339390441835719E-4</v>
      </c>
      <c r="T110" s="198">
        <f t="shared" si="61"/>
        <v>6.9522176216853788E-5</v>
      </c>
      <c r="U110" s="270">
        <f t="shared" si="62"/>
        <v>4.8150137813977631E-2</v>
      </c>
      <c r="V110" s="187"/>
      <c r="W110" s="188">
        <f t="shared" si="64"/>
        <v>0</v>
      </c>
      <c r="X110" s="188">
        <f t="shared" si="65"/>
        <v>1.0588055283131005E-4</v>
      </c>
      <c r="Y110" s="188">
        <f t="shared" ref="Y110:Y141" si="66">H110*$D110/$D$153</f>
        <v>7.8817204374522044E-6</v>
      </c>
      <c r="Z110" s="188">
        <f t="shared" ref="Z110:Z141" si="67">I110*$D110/$D$153</f>
        <v>5.4587751121428019E-3</v>
      </c>
      <c r="AA110" s="135">
        <f t="shared" si="63"/>
        <v>100.00000000000001</v>
      </c>
      <c r="AB110" s="135"/>
      <c r="AC110" s="135"/>
      <c r="AD110" s="147"/>
    </row>
    <row r="111" spans="1:30" ht="24" customHeight="1">
      <c r="A111" s="49">
        <v>15</v>
      </c>
      <c r="B111" s="233">
        <v>103</v>
      </c>
      <c r="C111" s="87" t="s">
        <v>62</v>
      </c>
      <c r="D111" s="279">
        <v>82238.764272</v>
      </c>
      <c r="E111" s="140">
        <v>86.135155406942928</v>
      </c>
      <c r="F111" s="140">
        <v>2.3808026615523774</v>
      </c>
      <c r="G111" s="280">
        <v>3.3399017512129494</v>
      </c>
      <c r="H111" s="140">
        <v>0</v>
      </c>
      <c r="I111" s="140">
        <v>8.1441401802917479</v>
      </c>
      <c r="J111" s="140">
        <v>5.4581403604788363</v>
      </c>
      <c r="K111" s="49">
        <f t="shared" si="53"/>
        <v>6.5811907014950918E-2</v>
      </c>
      <c r="L111" s="49">
        <f t="shared" si="54"/>
        <v>1.8190617134522882E-3</v>
      </c>
      <c r="M111" s="49">
        <f t="shared" si="55"/>
        <v>2.5518651757396255E-3</v>
      </c>
      <c r="N111" s="49">
        <f t="shared" si="56"/>
        <v>0</v>
      </c>
      <c r="O111" s="49">
        <f t="shared" si="57"/>
        <v>6.2225625963041259E-3</v>
      </c>
      <c r="P111" s="224"/>
      <c r="Q111" s="198">
        <f t="shared" si="58"/>
        <v>0.58050612591121342</v>
      </c>
      <c r="R111" s="270">
        <f t="shared" si="59"/>
        <v>1.6045371057697943E-2</v>
      </c>
      <c r="S111" s="198">
        <f t="shared" si="60"/>
        <v>2.2509199842512002E-2</v>
      </c>
      <c r="T111" s="198">
        <f t="shared" si="61"/>
        <v>0</v>
      </c>
      <c r="U111" s="270">
        <f t="shared" si="62"/>
        <v>5.488726690749008E-2</v>
      </c>
      <c r="V111" s="49"/>
      <c r="W111" s="225">
        <f t="shared" si="64"/>
        <v>1.819061713452288E-3</v>
      </c>
      <c r="X111" s="225">
        <f t="shared" si="65"/>
        <v>2.5518651757396251E-3</v>
      </c>
      <c r="Y111" s="225">
        <f t="shared" si="66"/>
        <v>0</v>
      </c>
      <c r="Z111" s="225">
        <f t="shared" si="67"/>
        <v>6.2225625963041251E-3</v>
      </c>
      <c r="AA111" s="135">
        <f t="shared" si="63"/>
        <v>100</v>
      </c>
      <c r="AB111" s="135"/>
      <c r="AC111" s="135"/>
      <c r="AD111" s="147"/>
    </row>
    <row r="112" spans="1:30" ht="24" customHeight="1">
      <c r="A112" s="86">
        <v>65</v>
      </c>
      <c r="B112" s="234">
        <v>104</v>
      </c>
      <c r="C112" s="41" t="s">
        <v>79</v>
      </c>
      <c r="D112" s="110">
        <v>47324.263713</v>
      </c>
      <c r="E112" s="139">
        <v>85.558087461475665</v>
      </c>
      <c r="F112" s="139">
        <v>1.3367226247697548</v>
      </c>
      <c r="G112" s="139">
        <v>0.5018055637247294</v>
      </c>
      <c r="H112" s="139">
        <v>0.10290446534615906</v>
      </c>
      <c r="I112" s="139">
        <v>12.50047988468369</v>
      </c>
      <c r="J112" s="139">
        <v>9.5434610634623329</v>
      </c>
      <c r="K112" s="49">
        <f t="shared" si="53"/>
        <v>3.7617713246627368E-2</v>
      </c>
      <c r="L112" s="49">
        <f t="shared" si="54"/>
        <v>5.8772291294507191E-4</v>
      </c>
      <c r="M112" s="49">
        <f t="shared" si="55"/>
        <v>2.206311333251662E-4</v>
      </c>
      <c r="N112" s="49">
        <f t="shared" si="56"/>
        <v>4.5244474064854805E-5</v>
      </c>
      <c r="O112" s="49">
        <f t="shared" si="57"/>
        <v>5.4961428159436112E-3</v>
      </c>
      <c r="P112" s="49"/>
      <c r="Q112" s="198">
        <f t="shared" si="58"/>
        <v>0.33181401319183268</v>
      </c>
      <c r="R112" s="270">
        <f t="shared" si="59"/>
        <v>5.1841189045849978E-3</v>
      </c>
      <c r="S112" s="198">
        <f t="shared" si="60"/>
        <v>1.946117811673447E-3</v>
      </c>
      <c r="T112" s="198">
        <f t="shared" si="61"/>
        <v>3.9908727082338635E-4</v>
      </c>
      <c r="U112" s="270">
        <f t="shared" si="62"/>
        <v>4.8479746572506352E-2</v>
      </c>
      <c r="V112" s="49"/>
      <c r="W112" s="49">
        <f t="shared" si="64"/>
        <v>5.8772291294507191E-4</v>
      </c>
      <c r="X112" s="49">
        <f t="shared" si="65"/>
        <v>2.2063113332516622E-4</v>
      </c>
      <c r="Y112" s="49">
        <f t="shared" si="66"/>
        <v>4.5244474064854805E-5</v>
      </c>
      <c r="Z112" s="49">
        <f t="shared" si="67"/>
        <v>5.4961428159436112E-3</v>
      </c>
      <c r="AA112" s="135">
        <f t="shared" si="63"/>
        <v>99.999999999999986</v>
      </c>
      <c r="AB112" s="135"/>
      <c r="AC112" s="135"/>
      <c r="AD112" s="147"/>
    </row>
    <row r="113" spans="1:30" ht="24" customHeight="1">
      <c r="A113" s="86">
        <v>57</v>
      </c>
      <c r="B113" s="233">
        <v>105</v>
      </c>
      <c r="C113" s="87" t="s">
        <v>91</v>
      </c>
      <c r="D113" s="279">
        <v>17120.220482000001</v>
      </c>
      <c r="E113" s="140">
        <v>85.154346921107049</v>
      </c>
      <c r="F113" s="140">
        <v>5.7109086024878861</v>
      </c>
      <c r="G113" s="280">
        <v>2.6382584136455418</v>
      </c>
      <c r="H113" s="140">
        <v>0.10819021949040686</v>
      </c>
      <c r="I113" s="140">
        <v>6.388295843269109</v>
      </c>
      <c r="J113" s="140">
        <v>3.4598613695750791</v>
      </c>
      <c r="K113" s="49">
        <f t="shared" si="53"/>
        <v>1.3544520467736725E-2</v>
      </c>
      <c r="L113" s="49">
        <f t="shared" si="54"/>
        <v>9.0836840692859488E-4</v>
      </c>
      <c r="M113" s="49">
        <f t="shared" si="55"/>
        <v>4.1963735704422805E-4</v>
      </c>
      <c r="N113" s="49">
        <f t="shared" si="56"/>
        <v>1.7208571203703544E-5</v>
      </c>
      <c r="O113" s="49">
        <f t="shared" si="57"/>
        <v>1.0161125876906789E-3</v>
      </c>
      <c r="P113" s="224"/>
      <c r="Q113" s="198">
        <f t="shared" si="58"/>
        <v>0.11947195364305076</v>
      </c>
      <c r="R113" s="270">
        <f t="shared" si="59"/>
        <v>8.0124319249169611E-3</v>
      </c>
      <c r="S113" s="198">
        <f t="shared" si="60"/>
        <v>3.7014890993817403E-3</v>
      </c>
      <c r="T113" s="198">
        <f t="shared" si="61"/>
        <v>1.5179139239438529E-4</v>
      </c>
      <c r="U113" s="270">
        <f t="shared" si="62"/>
        <v>8.9628094447397177E-3</v>
      </c>
      <c r="V113" s="49"/>
      <c r="W113" s="225">
        <f t="shared" si="64"/>
        <v>9.0836840692859488E-4</v>
      </c>
      <c r="X113" s="225">
        <f t="shared" si="65"/>
        <v>4.1963735704422811E-4</v>
      </c>
      <c r="Y113" s="225">
        <f t="shared" si="66"/>
        <v>1.7208571203703547E-5</v>
      </c>
      <c r="Z113" s="225">
        <f t="shared" si="67"/>
        <v>1.0161125876906791E-3</v>
      </c>
      <c r="AA113" s="135">
        <f t="shared" si="63"/>
        <v>100</v>
      </c>
      <c r="AB113" s="135"/>
      <c r="AC113" s="135"/>
      <c r="AD113" s="147"/>
    </row>
    <row r="114" spans="1:30" ht="24" customHeight="1">
      <c r="A114" s="86">
        <v>24</v>
      </c>
      <c r="B114" s="234">
        <v>106</v>
      </c>
      <c r="C114" s="41" t="s">
        <v>103</v>
      </c>
      <c r="D114" s="110">
        <v>26902.250097</v>
      </c>
      <c r="E114" s="139">
        <v>85</v>
      </c>
      <c r="F114" s="139">
        <v>0</v>
      </c>
      <c r="G114" s="139">
        <v>0</v>
      </c>
      <c r="H114" s="139">
        <v>1</v>
      </c>
      <c r="I114" s="139">
        <v>14</v>
      </c>
      <c r="J114" s="139">
        <v>14</v>
      </c>
      <c r="K114" s="49">
        <f t="shared" si="53"/>
        <v>2.1244914585833691E-2</v>
      </c>
      <c r="L114" s="49">
        <f t="shared" si="54"/>
        <v>0</v>
      </c>
      <c r="M114" s="49">
        <f t="shared" si="55"/>
        <v>0</v>
      </c>
      <c r="N114" s="49">
        <f t="shared" si="56"/>
        <v>2.4994017159804343E-4</v>
      </c>
      <c r="O114" s="49">
        <f t="shared" si="57"/>
        <v>3.499162402372608E-3</v>
      </c>
      <c r="P114" s="49"/>
      <c r="Q114" s="198">
        <f t="shared" si="58"/>
        <v>0.18739470744610434</v>
      </c>
      <c r="R114" s="270">
        <f t="shared" si="59"/>
        <v>0</v>
      </c>
      <c r="S114" s="198">
        <f t="shared" si="60"/>
        <v>0</v>
      </c>
      <c r="T114" s="198">
        <f t="shared" si="61"/>
        <v>2.2046436170129924E-3</v>
      </c>
      <c r="U114" s="270">
        <f t="shared" si="62"/>
        <v>3.0865010638181894E-2</v>
      </c>
      <c r="V114" s="49"/>
      <c r="W114" s="49">
        <f t="shared" si="64"/>
        <v>0</v>
      </c>
      <c r="X114" s="49">
        <f t="shared" si="65"/>
        <v>0</v>
      </c>
      <c r="Y114" s="49">
        <f t="shared" si="66"/>
        <v>2.4994017159804343E-4</v>
      </c>
      <c r="Z114" s="49">
        <f t="shared" si="67"/>
        <v>3.499162402372608E-3</v>
      </c>
      <c r="AA114" s="135">
        <f t="shared" si="63"/>
        <v>100</v>
      </c>
      <c r="AB114" s="135"/>
      <c r="AC114" s="135"/>
      <c r="AD114" s="147"/>
    </row>
    <row r="115" spans="1:30" ht="24" customHeight="1">
      <c r="A115" s="49">
        <v>125</v>
      </c>
      <c r="B115" s="233">
        <v>107</v>
      </c>
      <c r="C115" s="87" t="s">
        <v>144</v>
      </c>
      <c r="D115" s="279">
        <v>8450.5068699999993</v>
      </c>
      <c r="E115" s="140">
        <v>84.219951202411863</v>
      </c>
      <c r="F115" s="140">
        <v>0</v>
      </c>
      <c r="G115" s="280">
        <v>8.6030573296334438</v>
      </c>
      <c r="H115" s="140">
        <v>2.1496020986701572</v>
      </c>
      <c r="I115" s="140">
        <v>5.0273893692845402</v>
      </c>
      <c r="J115" s="140">
        <v>2.9534362078398324</v>
      </c>
      <c r="K115" s="188">
        <f t="shared" si="53"/>
        <v>6.6121881428264249E-3</v>
      </c>
      <c r="L115" s="188">
        <f t="shared" si="54"/>
        <v>0</v>
      </c>
      <c r="M115" s="188">
        <f t="shared" si="55"/>
        <v>6.7543417984584594E-4</v>
      </c>
      <c r="N115" s="188">
        <f t="shared" si="56"/>
        <v>1.6876729688979644E-4</v>
      </c>
      <c r="O115" s="188">
        <f t="shared" si="57"/>
        <v>3.9470510137273602E-4</v>
      </c>
      <c r="P115" s="282"/>
      <c r="Q115" s="198">
        <f t="shared" si="58"/>
        <v>5.8324031268630942E-2</v>
      </c>
      <c r="R115" s="270">
        <f t="shared" si="59"/>
        <v>0</v>
      </c>
      <c r="S115" s="198">
        <f t="shared" si="60"/>
        <v>5.9577923940306943E-3</v>
      </c>
      <c r="T115" s="198">
        <f t="shared" si="61"/>
        <v>1.4886432279761586E-3</v>
      </c>
      <c r="U115" s="270">
        <f t="shared" si="62"/>
        <v>3.4815695163373265E-3</v>
      </c>
      <c r="V115" s="187"/>
      <c r="W115" s="281">
        <f t="shared" si="64"/>
        <v>0</v>
      </c>
      <c r="X115" s="281">
        <f t="shared" si="65"/>
        <v>6.7543417984584594E-4</v>
      </c>
      <c r="Y115" s="281">
        <f t="shared" si="66"/>
        <v>1.6876729688979644E-4</v>
      </c>
      <c r="Z115" s="281">
        <f t="shared" si="67"/>
        <v>3.9470510137273602E-4</v>
      </c>
      <c r="AA115" s="135">
        <f t="shared" si="63"/>
        <v>100</v>
      </c>
      <c r="AB115" s="135"/>
      <c r="AC115" s="135"/>
      <c r="AD115" s="147"/>
    </row>
    <row r="116" spans="1:30" ht="24" customHeight="1">
      <c r="A116" s="49">
        <v>58</v>
      </c>
      <c r="B116" s="234">
        <v>108</v>
      </c>
      <c r="C116" s="41" t="s">
        <v>77</v>
      </c>
      <c r="D116" s="110">
        <v>11068.045756</v>
      </c>
      <c r="E116" s="139">
        <v>83.501587537182189</v>
      </c>
      <c r="F116" s="139">
        <v>0</v>
      </c>
      <c r="G116" s="139">
        <v>0</v>
      </c>
      <c r="H116" s="139">
        <v>3.1220330423697393</v>
      </c>
      <c r="I116" s="139">
        <v>13.376379420448071</v>
      </c>
      <c r="J116" s="139">
        <v>11.129157472030727</v>
      </c>
      <c r="K116" s="188">
        <f t="shared" si="53"/>
        <v>8.5864399328856138E-3</v>
      </c>
      <c r="L116" s="188">
        <f t="shared" si="54"/>
        <v>0</v>
      </c>
      <c r="M116" s="188">
        <f t="shared" si="55"/>
        <v>0</v>
      </c>
      <c r="N116" s="188">
        <f t="shared" si="56"/>
        <v>3.2103759913372921E-4</v>
      </c>
      <c r="O116" s="188">
        <f t="shared" si="57"/>
        <v>1.3754885601668467E-3</v>
      </c>
      <c r="P116" s="188"/>
      <c r="Q116" s="198">
        <f t="shared" si="58"/>
        <v>7.5738285165880548E-2</v>
      </c>
      <c r="R116" s="270">
        <f t="shared" si="59"/>
        <v>0</v>
      </c>
      <c r="S116" s="198">
        <f t="shared" si="60"/>
        <v>0</v>
      </c>
      <c r="T116" s="198">
        <f t="shared" si="61"/>
        <v>2.8317716564970636E-3</v>
      </c>
      <c r="U116" s="270">
        <f t="shared" si="62"/>
        <v>1.2132751830398312E-2</v>
      </c>
      <c r="V116" s="187"/>
      <c r="W116" s="188">
        <f t="shared" si="64"/>
        <v>0</v>
      </c>
      <c r="X116" s="188">
        <f t="shared" si="65"/>
        <v>0</v>
      </c>
      <c r="Y116" s="188">
        <f t="shared" si="66"/>
        <v>3.2103759913372921E-4</v>
      </c>
      <c r="Z116" s="188">
        <f t="shared" si="67"/>
        <v>1.3754885601668467E-3</v>
      </c>
      <c r="AA116" s="135">
        <f t="shared" si="63"/>
        <v>100</v>
      </c>
      <c r="AB116" s="135"/>
      <c r="AC116" s="135"/>
      <c r="AD116" s="147"/>
    </row>
    <row r="117" spans="1:30" ht="24" customHeight="1">
      <c r="A117" s="86">
        <v>131</v>
      </c>
      <c r="B117" s="233">
        <v>109</v>
      </c>
      <c r="C117" s="87" t="s">
        <v>152</v>
      </c>
      <c r="D117" s="279">
        <v>29965.210544000001</v>
      </c>
      <c r="E117" s="140">
        <v>83.478714427088477</v>
      </c>
      <c r="F117" s="140">
        <v>4.6888232217456469</v>
      </c>
      <c r="G117" s="280">
        <v>8.1968482279404071</v>
      </c>
      <c r="H117" s="140">
        <v>9.6859175536289616E-2</v>
      </c>
      <c r="I117" s="140">
        <v>3.5387549476891933</v>
      </c>
      <c r="J117" s="140">
        <v>4.3382492507557213</v>
      </c>
      <c r="K117" s="49">
        <f t="shared" si="53"/>
        <v>2.3240236522713963E-2</v>
      </c>
      <c r="L117" s="49">
        <f t="shared" si="54"/>
        <v>1.3053550409157051E-3</v>
      </c>
      <c r="M117" s="49">
        <f t="shared" si="55"/>
        <v>2.2819792190799304E-3</v>
      </c>
      <c r="N117" s="49">
        <f t="shared" si="56"/>
        <v>2.6965318815786546E-5</v>
      </c>
      <c r="O117" s="49">
        <f t="shared" si="57"/>
        <v>9.85179306421304E-4</v>
      </c>
      <c r="P117" s="224"/>
      <c r="Q117" s="198">
        <f t="shared" si="58"/>
        <v>0.20499481447933293</v>
      </c>
      <c r="R117" s="270">
        <f t="shared" si="59"/>
        <v>1.1514126122625541E-2</v>
      </c>
      <c r="S117" s="198">
        <f t="shared" si="60"/>
        <v>2.0128620730851109E-2</v>
      </c>
      <c r="T117" s="198">
        <f t="shared" si="61"/>
        <v>2.3785259339403255E-4</v>
      </c>
      <c r="U117" s="270">
        <f t="shared" si="62"/>
        <v>8.6899567029504951E-3</v>
      </c>
      <c r="V117" s="49"/>
      <c r="W117" s="225">
        <f t="shared" si="64"/>
        <v>1.3053550409157049E-3</v>
      </c>
      <c r="X117" s="225">
        <f t="shared" si="65"/>
        <v>2.2819792190799304E-3</v>
      </c>
      <c r="Y117" s="225">
        <f t="shared" si="66"/>
        <v>2.6965318815786549E-5</v>
      </c>
      <c r="Z117" s="225">
        <f t="shared" si="67"/>
        <v>9.85179306421304E-4</v>
      </c>
      <c r="AA117" s="135">
        <f t="shared" si="63"/>
        <v>100.00000000000003</v>
      </c>
      <c r="AB117" s="135"/>
      <c r="AC117" s="135"/>
      <c r="AD117" s="147"/>
    </row>
    <row r="118" spans="1:30" ht="24" customHeight="1">
      <c r="A118" s="49">
        <v>63</v>
      </c>
      <c r="B118" s="234">
        <v>110</v>
      </c>
      <c r="C118" s="41" t="s">
        <v>124</v>
      </c>
      <c r="D118" s="110">
        <v>6691.965776</v>
      </c>
      <c r="E118" s="139">
        <v>83.096448084077807</v>
      </c>
      <c r="F118" s="139">
        <v>0</v>
      </c>
      <c r="G118" s="139">
        <v>4.5995597991963679</v>
      </c>
      <c r="H118" s="139">
        <v>8.1521925665235889E-2</v>
      </c>
      <c r="I118" s="139">
        <v>12.222470191060598</v>
      </c>
      <c r="J118" s="139">
        <v>11.53786499079108</v>
      </c>
      <c r="K118" s="188">
        <f t="shared" si="53"/>
        <v>5.1663476801053062E-3</v>
      </c>
      <c r="L118" s="188">
        <f t="shared" si="54"/>
        <v>0</v>
      </c>
      <c r="M118" s="188">
        <f t="shared" si="55"/>
        <v>2.859680003896222E-4</v>
      </c>
      <c r="N118" s="188">
        <f t="shared" si="56"/>
        <v>5.0684550453006613E-6</v>
      </c>
      <c r="O118" s="188">
        <f t="shared" si="57"/>
        <v>7.5990649387144566E-4</v>
      </c>
      <c r="P118" s="188"/>
      <c r="Q118" s="198">
        <f t="shared" si="58"/>
        <v>4.5570727440051119E-2</v>
      </c>
      <c r="R118" s="270">
        <f t="shared" si="59"/>
        <v>0</v>
      </c>
      <c r="S118" s="198">
        <f t="shared" si="60"/>
        <v>2.5224337596393199E-3</v>
      </c>
      <c r="T118" s="198">
        <f t="shared" si="61"/>
        <v>4.4707247307606764E-5</v>
      </c>
      <c r="U118" s="270">
        <f t="shared" si="62"/>
        <v>6.7028960992100073E-3</v>
      </c>
      <c r="V118" s="187"/>
      <c r="W118" s="188">
        <f t="shared" si="64"/>
        <v>0</v>
      </c>
      <c r="X118" s="188">
        <f t="shared" si="65"/>
        <v>2.859680003896222E-4</v>
      </c>
      <c r="Y118" s="188">
        <f t="shared" si="66"/>
        <v>5.0684550453006613E-6</v>
      </c>
      <c r="Z118" s="188">
        <f t="shared" si="67"/>
        <v>7.5990649387144566E-4</v>
      </c>
      <c r="AA118" s="135">
        <f t="shared" si="63"/>
        <v>100.00000000000001</v>
      </c>
      <c r="AB118" s="135"/>
      <c r="AC118" s="135"/>
      <c r="AD118" s="147"/>
    </row>
    <row r="119" spans="1:30" ht="24" customHeight="1">
      <c r="A119" s="49">
        <v>168</v>
      </c>
      <c r="B119" s="233">
        <v>111</v>
      </c>
      <c r="C119" s="87" t="s">
        <v>366</v>
      </c>
      <c r="D119" s="279">
        <v>16938.871719999999</v>
      </c>
      <c r="E119" s="140">
        <v>82.998428068662363</v>
      </c>
      <c r="F119" s="140">
        <v>7.5955479271593669</v>
      </c>
      <c r="G119" s="280">
        <v>7.9271842713922458E-2</v>
      </c>
      <c r="H119" s="140">
        <v>0</v>
      </c>
      <c r="I119" s="140">
        <v>9.3267521614643467</v>
      </c>
      <c r="J119" s="140">
        <v>5.5969029281933373</v>
      </c>
      <c r="K119" s="188">
        <f t="shared" si="53"/>
        <v>1.3061763142609633E-2</v>
      </c>
      <c r="L119" s="188">
        <f t="shared" si="54"/>
        <v>1.1953388789582909E-3</v>
      </c>
      <c r="M119" s="188">
        <f t="shared" si="55"/>
        <v>1.247529691226052E-5</v>
      </c>
      <c r="N119" s="188">
        <f t="shared" si="56"/>
        <v>0</v>
      </c>
      <c r="O119" s="188">
        <f t="shared" si="57"/>
        <v>1.4677847575870733E-3</v>
      </c>
      <c r="P119" s="282"/>
      <c r="Q119" s="198">
        <f t="shared" si="58"/>
        <v>0.11521370316413479</v>
      </c>
      <c r="R119" s="270">
        <f t="shared" si="59"/>
        <v>1.0543708171493835E-2</v>
      </c>
      <c r="S119" s="198">
        <f t="shared" si="60"/>
        <v>1.1004066906134886E-4</v>
      </c>
      <c r="T119" s="198">
        <f t="shared" si="61"/>
        <v>0</v>
      </c>
      <c r="U119" s="270">
        <f t="shared" si="62"/>
        <v>1.2946867549436518E-2</v>
      </c>
      <c r="V119" s="187"/>
      <c r="W119" s="281">
        <f t="shared" si="64"/>
        <v>1.1953388789582909E-3</v>
      </c>
      <c r="X119" s="281">
        <f t="shared" si="65"/>
        <v>1.2475296912260518E-5</v>
      </c>
      <c r="Y119" s="281">
        <f t="shared" si="66"/>
        <v>0</v>
      </c>
      <c r="Z119" s="281">
        <f t="shared" si="67"/>
        <v>1.4677847575870733E-3</v>
      </c>
      <c r="AA119" s="135">
        <f t="shared" si="63"/>
        <v>100</v>
      </c>
      <c r="AB119" s="135"/>
      <c r="AC119" s="135"/>
      <c r="AD119" s="147"/>
    </row>
    <row r="120" spans="1:30" ht="24" customHeight="1">
      <c r="A120" s="86">
        <v>23</v>
      </c>
      <c r="B120" s="234">
        <v>112</v>
      </c>
      <c r="C120" s="41" t="s">
        <v>73</v>
      </c>
      <c r="D120" s="110">
        <v>33819.111666999997</v>
      </c>
      <c r="E120" s="139">
        <v>82.175530222653109</v>
      </c>
      <c r="F120" s="139">
        <v>10.332152525688125</v>
      </c>
      <c r="G120" s="139">
        <v>3.816323896922273</v>
      </c>
      <c r="H120" s="139">
        <v>3.3273363190608418E-2</v>
      </c>
      <c r="I120" s="139">
        <v>3.6427199915458952</v>
      </c>
      <c r="J120" s="139">
        <v>5.4718770622970041</v>
      </c>
      <c r="K120" s="49">
        <f t="shared" si="53"/>
        <v>2.5819758064917656E-2</v>
      </c>
      <c r="L120" s="49">
        <f t="shared" si="54"/>
        <v>3.2463882834741298E-3</v>
      </c>
      <c r="M120" s="49">
        <f t="shared" si="55"/>
        <v>1.1990985570633232E-3</v>
      </c>
      <c r="N120" s="49">
        <f t="shared" si="56"/>
        <v>1.0454574315004753E-5</v>
      </c>
      <c r="O120" s="49">
        <f t="shared" si="57"/>
        <v>1.144551773808041E-3</v>
      </c>
      <c r="P120" s="49"/>
      <c r="Q120" s="198">
        <f t="shared" si="58"/>
        <v>0.22774796242912573</v>
      </c>
      <c r="R120" s="270">
        <f t="shared" si="59"/>
        <v>2.8635369663653664E-2</v>
      </c>
      <c r="S120" s="198">
        <f t="shared" si="60"/>
        <v>1.057687110918123E-2</v>
      </c>
      <c r="T120" s="198">
        <f t="shared" si="61"/>
        <v>9.2216510794552203E-5</v>
      </c>
      <c r="U120" s="270">
        <f t="shared" si="62"/>
        <v>1.0095731095699339E-2</v>
      </c>
      <c r="V120" s="49"/>
      <c r="W120" s="49">
        <f t="shared" si="64"/>
        <v>3.2463882834741298E-3</v>
      </c>
      <c r="X120" s="49">
        <f t="shared" si="65"/>
        <v>1.199098557063323E-3</v>
      </c>
      <c r="Y120" s="49">
        <f t="shared" si="66"/>
        <v>1.0454574315004753E-5</v>
      </c>
      <c r="Z120" s="49">
        <f t="shared" si="67"/>
        <v>1.144551773808041E-3</v>
      </c>
      <c r="AA120" s="135">
        <f t="shared" si="63"/>
        <v>100</v>
      </c>
      <c r="AB120" s="135"/>
      <c r="AC120" s="135"/>
      <c r="AD120" s="147"/>
    </row>
    <row r="121" spans="1:30" ht="24" customHeight="1">
      <c r="A121" s="86">
        <v>40</v>
      </c>
      <c r="B121" s="233">
        <v>113</v>
      </c>
      <c r="C121" s="87" t="s">
        <v>116</v>
      </c>
      <c r="D121" s="279">
        <v>12756.009834</v>
      </c>
      <c r="E121" s="140">
        <v>82.053204651809779</v>
      </c>
      <c r="F121" s="140">
        <v>12.494940632394142</v>
      </c>
      <c r="G121" s="280">
        <v>0.74279725320074352</v>
      </c>
      <c r="H121" s="140">
        <v>0.15242249825969176</v>
      </c>
      <c r="I121" s="140">
        <v>4.5566349643356379</v>
      </c>
      <c r="J121" s="140">
        <v>4.5825499595434138</v>
      </c>
      <c r="K121" s="49">
        <f t="shared" si="53"/>
        <v>9.7242888508143766E-3</v>
      </c>
      <c r="L121" s="49">
        <f t="shared" si="54"/>
        <v>1.4808003221663077E-3</v>
      </c>
      <c r="M121" s="49">
        <f t="shared" si="55"/>
        <v>8.8030383193037396E-5</v>
      </c>
      <c r="N121" s="49">
        <f t="shared" si="56"/>
        <v>1.8063894112724366E-5</v>
      </c>
      <c r="O121" s="49">
        <f t="shared" si="57"/>
        <v>5.4001589296784032E-4</v>
      </c>
      <c r="P121" s="224"/>
      <c r="Q121" s="198">
        <f t="shared" si="58"/>
        <v>8.5774892478734072E-2</v>
      </c>
      <c r="R121" s="270">
        <f t="shared" si="59"/>
        <v>1.3061673749608198E-2</v>
      </c>
      <c r="S121" s="198">
        <f t="shared" si="60"/>
        <v>7.7648831385877522E-4</v>
      </c>
      <c r="T121" s="198">
        <f t="shared" si="61"/>
        <v>1.5933592667153349E-4</v>
      </c>
      <c r="U121" s="270">
        <f t="shared" si="62"/>
        <v>4.7633102910394258E-3</v>
      </c>
      <c r="V121" s="49"/>
      <c r="W121" s="225">
        <f t="shared" si="64"/>
        <v>1.4808003221663077E-3</v>
      </c>
      <c r="X121" s="225">
        <f t="shared" si="65"/>
        <v>8.8030383193037396E-5</v>
      </c>
      <c r="Y121" s="225">
        <f t="shared" si="66"/>
        <v>1.8063894112724366E-5</v>
      </c>
      <c r="Z121" s="225">
        <f t="shared" si="67"/>
        <v>5.4001589296784032E-4</v>
      </c>
      <c r="AA121" s="135">
        <f t="shared" si="63"/>
        <v>100.00000000000001</v>
      </c>
      <c r="AB121" s="135"/>
      <c r="AC121" s="135"/>
      <c r="AD121" s="147"/>
    </row>
    <row r="122" spans="1:30" ht="24" customHeight="1">
      <c r="A122" s="86">
        <v>4</v>
      </c>
      <c r="B122" s="234">
        <v>114</v>
      </c>
      <c r="C122" s="41" t="s">
        <v>32</v>
      </c>
      <c r="D122" s="110">
        <v>30234.943008999999</v>
      </c>
      <c r="E122" s="139">
        <v>81.697194927359575</v>
      </c>
      <c r="F122" s="139">
        <v>9.4763920286964005</v>
      </c>
      <c r="G122" s="139">
        <v>0</v>
      </c>
      <c r="H122" s="139">
        <v>3.5502189306321124</v>
      </c>
      <c r="I122" s="139">
        <v>5.2761941133119166</v>
      </c>
      <c r="J122" s="139">
        <v>3.1727129828534428</v>
      </c>
      <c r="K122" s="49">
        <f t="shared" si="53"/>
        <v>2.2948999551859358E-2</v>
      </c>
      <c r="L122" s="49">
        <f t="shared" si="54"/>
        <v>2.6619483889644235E-3</v>
      </c>
      <c r="M122" s="49">
        <f t="shared" si="55"/>
        <v>0</v>
      </c>
      <c r="N122" s="49">
        <f t="shared" si="56"/>
        <v>9.9726768734864028E-4</v>
      </c>
      <c r="O122" s="49">
        <f t="shared" si="57"/>
        <v>1.4820995561668734E-3</v>
      </c>
      <c r="P122" s="49"/>
      <c r="Q122" s="198">
        <f t="shared" si="58"/>
        <v>0.20242590478895553</v>
      </c>
      <c r="R122" s="270">
        <f t="shared" si="59"/>
        <v>2.3480209231777505E-2</v>
      </c>
      <c r="S122" s="198">
        <f t="shared" si="60"/>
        <v>0</v>
      </c>
      <c r="T122" s="198">
        <f t="shared" si="61"/>
        <v>8.7965845078410727E-3</v>
      </c>
      <c r="U122" s="270">
        <f t="shared" si="62"/>
        <v>1.3073133883959708E-2</v>
      </c>
      <c r="V122" s="49"/>
      <c r="W122" s="49">
        <f t="shared" si="64"/>
        <v>2.6619483889644235E-3</v>
      </c>
      <c r="X122" s="49">
        <f t="shared" si="65"/>
        <v>0</v>
      </c>
      <c r="Y122" s="49">
        <f t="shared" si="66"/>
        <v>9.9726768734864028E-4</v>
      </c>
      <c r="Z122" s="49">
        <f t="shared" si="67"/>
        <v>1.4820995561668734E-3</v>
      </c>
      <c r="AA122" s="135">
        <f t="shared" si="63"/>
        <v>100</v>
      </c>
      <c r="AB122" s="135"/>
      <c r="AC122" s="135"/>
      <c r="AD122" s="147"/>
    </row>
    <row r="123" spans="1:30" ht="24" customHeight="1">
      <c r="A123" s="49">
        <v>160</v>
      </c>
      <c r="B123" s="233">
        <v>115</v>
      </c>
      <c r="C123" s="87" t="s">
        <v>238</v>
      </c>
      <c r="D123" s="279">
        <v>9871</v>
      </c>
      <c r="E123" s="140">
        <v>81.469061474808285</v>
      </c>
      <c r="F123" s="140">
        <v>13.275068317593295</v>
      </c>
      <c r="G123" s="280">
        <v>0.25940872155885053</v>
      </c>
      <c r="H123" s="140">
        <v>0</v>
      </c>
      <c r="I123" s="140">
        <v>4.9964614860395713</v>
      </c>
      <c r="J123" s="140">
        <v>6.3801631555105214</v>
      </c>
      <c r="K123" s="188">
        <f t="shared" si="53"/>
        <v>7.4713885589230917E-3</v>
      </c>
      <c r="L123" s="188">
        <f t="shared" si="54"/>
        <v>1.2174338546622168E-3</v>
      </c>
      <c r="M123" s="188">
        <f t="shared" si="55"/>
        <v>2.3789931039514564E-5</v>
      </c>
      <c r="N123" s="188">
        <f t="shared" si="56"/>
        <v>0</v>
      </c>
      <c r="O123" s="188">
        <f t="shared" si="57"/>
        <v>4.582169538486606E-4</v>
      </c>
      <c r="P123" s="282"/>
      <c r="Q123" s="198">
        <f t="shared" si="58"/>
        <v>6.5902767815746485E-2</v>
      </c>
      <c r="R123" s="270">
        <f t="shared" si="59"/>
        <v>1.0738601000614779E-2</v>
      </c>
      <c r="S123" s="198">
        <f t="shared" si="60"/>
        <v>2.0984349686609406E-4</v>
      </c>
      <c r="T123" s="198">
        <f t="shared" si="61"/>
        <v>0</v>
      </c>
      <c r="U123" s="270">
        <f t="shared" si="62"/>
        <v>4.0417875848073334E-3</v>
      </c>
      <c r="V123" s="187"/>
      <c r="W123" s="281">
        <f t="shared" si="64"/>
        <v>1.2174338546622166E-3</v>
      </c>
      <c r="X123" s="281">
        <f t="shared" si="65"/>
        <v>2.378993103951456E-5</v>
      </c>
      <c r="Y123" s="281">
        <f t="shared" si="66"/>
        <v>0</v>
      </c>
      <c r="Z123" s="281">
        <f t="shared" si="67"/>
        <v>4.5821695384866054E-4</v>
      </c>
      <c r="AA123" s="135">
        <f t="shared" si="63"/>
        <v>100</v>
      </c>
      <c r="AB123" s="135"/>
      <c r="AC123" s="135"/>
      <c r="AD123" s="147"/>
    </row>
    <row r="124" spans="1:30" ht="24" customHeight="1">
      <c r="A124" s="86">
        <v>48</v>
      </c>
      <c r="B124" s="234">
        <v>116</v>
      </c>
      <c r="C124" s="41" t="s">
        <v>89</v>
      </c>
      <c r="D124" s="110">
        <v>18295.201783</v>
      </c>
      <c r="E124" s="139">
        <v>81.056065489070093</v>
      </c>
      <c r="F124" s="139">
        <v>12.7158163340466</v>
      </c>
      <c r="G124" s="139">
        <v>0.40947940188117177</v>
      </c>
      <c r="H124" s="139">
        <v>0.76814945071016405</v>
      </c>
      <c r="I124" s="139">
        <v>5.0504893242919628</v>
      </c>
      <c r="J124" s="139">
        <v>3.0109181074200131</v>
      </c>
      <c r="K124" s="49">
        <f t="shared" si="53"/>
        <v>1.3777492416913163E-2</v>
      </c>
      <c r="L124" s="49">
        <f t="shared" si="54"/>
        <v>2.1613689495058345E-3</v>
      </c>
      <c r="M124" s="49">
        <f t="shared" si="55"/>
        <v>6.9601199123842455E-5</v>
      </c>
      <c r="N124" s="49">
        <f t="shared" si="56"/>
        <v>1.3056608618194492E-4</v>
      </c>
      <c r="O124" s="49">
        <f t="shared" si="57"/>
        <v>8.584561555916657E-4</v>
      </c>
      <c r="P124" s="49"/>
      <c r="Q124" s="198">
        <f t="shared" si="58"/>
        <v>0.12152692590865725</v>
      </c>
      <c r="R124" s="270">
        <f t="shared" si="59"/>
        <v>1.9064755489570991E-2</v>
      </c>
      <c r="S124" s="198">
        <f t="shared" si="60"/>
        <v>6.1393027940943726E-4</v>
      </c>
      <c r="T124" s="198">
        <f t="shared" si="61"/>
        <v>1.1516823672599512E-3</v>
      </c>
      <c r="U124" s="270">
        <f t="shared" si="62"/>
        <v>7.572171659361593E-3</v>
      </c>
      <c r="V124" s="49"/>
      <c r="W124" s="49">
        <f t="shared" si="64"/>
        <v>2.1613689495058345E-3</v>
      </c>
      <c r="X124" s="49">
        <f t="shared" si="65"/>
        <v>6.9601199123842455E-5</v>
      </c>
      <c r="Y124" s="49">
        <f t="shared" si="66"/>
        <v>1.3056608618194492E-4</v>
      </c>
      <c r="Z124" s="49">
        <f t="shared" si="67"/>
        <v>8.584561555916657E-4</v>
      </c>
      <c r="AA124" s="135">
        <f t="shared" si="63"/>
        <v>100</v>
      </c>
      <c r="AB124" s="135"/>
      <c r="AC124" s="135"/>
      <c r="AD124" s="147"/>
    </row>
    <row r="125" spans="1:30" ht="24" customHeight="1">
      <c r="A125" s="49">
        <v>148</v>
      </c>
      <c r="B125" s="233">
        <v>117</v>
      </c>
      <c r="C125" s="87" t="s">
        <v>186</v>
      </c>
      <c r="D125" s="279">
        <v>143111.342512</v>
      </c>
      <c r="E125" s="140">
        <v>80.608441765775794</v>
      </c>
      <c r="F125" s="140">
        <v>2.2574586422717502</v>
      </c>
      <c r="G125" s="280">
        <v>12.466222283048568</v>
      </c>
      <c r="H125" s="140">
        <v>0.14754821106002888</v>
      </c>
      <c r="I125" s="140">
        <v>4.5203290978438559</v>
      </c>
      <c r="J125" s="140">
        <v>3.0830479552270362</v>
      </c>
      <c r="K125" s="49">
        <f t="shared" ref="K125:K151" si="68">$D125/$D$153*E125</f>
        <v>0.10717710934742701</v>
      </c>
      <c r="L125" s="49">
        <f t="shared" ref="L125:L151" si="69">$D125/$D$153*F125</f>
        <v>3.0015205163385025E-3</v>
      </c>
      <c r="M125" s="49">
        <f t="shared" ref="M125:M151" si="70">$D125/$D$153*G125</f>
        <v>1.6575108506152732E-2</v>
      </c>
      <c r="N125" s="49">
        <f t="shared" ref="N125:N151" si="71">$D125/$D$153*H125</f>
        <v>1.9618033055083904E-4</v>
      </c>
      <c r="O125" s="49">
        <f t="shared" ref="O125:O151" si="72">$D125/$D$153*I125</f>
        <v>6.0102365880450826E-3</v>
      </c>
      <c r="P125" s="224"/>
      <c r="Q125" s="198">
        <f t="shared" ref="Q125:Q151" si="73">D125/$D$152*E125</f>
        <v>0.94537556128715616</v>
      </c>
      <c r="R125" s="270">
        <f t="shared" ref="R125:R151" si="74">D125/$D$152*F125</f>
        <v>2.6475468130514081E-2</v>
      </c>
      <c r="S125" s="198">
        <f t="shared" ref="S125:S151" si="75">D125/$D$152*G125</f>
        <v>0.14620381724053128</v>
      </c>
      <c r="T125" s="198">
        <f t="shared" ref="T125:T151" si="76">D125/$D$152*H125</f>
        <v>1.7304449731592962E-3</v>
      </c>
      <c r="U125" s="270">
        <f t="shared" ref="U125:U151" si="77">D125/$D$152*I125</f>
        <v>5.3014405991050624E-2</v>
      </c>
      <c r="V125" s="49"/>
      <c r="W125" s="225">
        <f t="shared" si="64"/>
        <v>3.0015205163385025E-3</v>
      </c>
      <c r="X125" s="225">
        <f t="shared" si="65"/>
        <v>1.6575108506152729E-2</v>
      </c>
      <c r="Y125" s="225">
        <f t="shared" si="66"/>
        <v>1.9618033055083902E-4</v>
      </c>
      <c r="Z125" s="225">
        <f t="shared" si="67"/>
        <v>6.0102365880450818E-3</v>
      </c>
      <c r="AA125" s="135">
        <f t="shared" ref="AA125:AA151" si="78">SUM(E125:I125)</f>
        <v>99.999999999999986</v>
      </c>
      <c r="AB125" s="135"/>
      <c r="AC125" s="135"/>
      <c r="AD125" s="147"/>
    </row>
    <row r="126" spans="1:30" ht="24" customHeight="1">
      <c r="A126" s="49">
        <v>25</v>
      </c>
      <c r="B126" s="234">
        <v>118</v>
      </c>
      <c r="C126" s="41" t="s">
        <v>78</v>
      </c>
      <c r="D126" s="110">
        <v>353056.36866799998</v>
      </c>
      <c r="E126" s="139">
        <v>79.969629017927417</v>
      </c>
      <c r="F126" s="139">
        <v>11.40633870437612</v>
      </c>
      <c r="G126" s="139">
        <v>0.34684120866793805</v>
      </c>
      <c r="H126" s="139">
        <v>0</v>
      </c>
      <c r="I126" s="139">
        <v>8.2771910690285218</v>
      </c>
      <c r="J126" s="139">
        <v>6.0895409036707875</v>
      </c>
      <c r="K126" s="188">
        <f t="shared" si="68"/>
        <v>0.26231105199037485</v>
      </c>
      <c r="L126" s="188">
        <f t="shared" si="69"/>
        <v>3.7414312679038282E-2</v>
      </c>
      <c r="M126" s="188">
        <f t="shared" si="70"/>
        <v>1.1376854367913121E-3</v>
      </c>
      <c r="N126" s="188">
        <f t="shared" si="71"/>
        <v>0</v>
      </c>
      <c r="O126" s="188">
        <f t="shared" si="72"/>
        <v>2.7150290973032679E-2</v>
      </c>
      <c r="P126" s="188"/>
      <c r="Q126" s="198">
        <f t="shared" si="73"/>
        <v>2.3137632608037708</v>
      </c>
      <c r="R126" s="270">
        <f t="shared" si="74"/>
        <v>0.3300198807794037</v>
      </c>
      <c r="S126" s="198">
        <f t="shared" si="75"/>
        <v>1.0035165297174816E-2</v>
      </c>
      <c r="T126" s="198">
        <f t="shared" si="76"/>
        <v>0</v>
      </c>
      <c r="U126" s="270">
        <f t="shared" si="77"/>
        <v>0.23948417459680785</v>
      </c>
      <c r="V126" s="187"/>
      <c r="W126" s="188">
        <f t="shared" si="64"/>
        <v>3.7414312679038275E-2</v>
      </c>
      <c r="X126" s="188">
        <f t="shared" si="65"/>
        <v>1.1376854367913121E-3</v>
      </c>
      <c r="Y126" s="188">
        <f t="shared" si="66"/>
        <v>0</v>
      </c>
      <c r="Z126" s="188">
        <f t="shared" si="67"/>
        <v>2.7150290973032679E-2</v>
      </c>
      <c r="AA126" s="135">
        <f t="shared" si="78"/>
        <v>100</v>
      </c>
      <c r="AB126" s="135"/>
      <c r="AC126" s="135"/>
      <c r="AD126" s="147"/>
    </row>
    <row r="127" spans="1:30" ht="24" customHeight="1">
      <c r="A127" s="86">
        <v>144</v>
      </c>
      <c r="B127" s="233">
        <v>119</v>
      </c>
      <c r="C127" s="87" t="s">
        <v>175</v>
      </c>
      <c r="D127" s="279">
        <v>90217.684315999999</v>
      </c>
      <c r="E127" s="140">
        <v>79.697396200515698</v>
      </c>
      <c r="F127" s="140">
        <v>11.93943469140137</v>
      </c>
      <c r="G127" s="280">
        <v>1.2506543114971493</v>
      </c>
      <c r="H127" s="140">
        <v>3.235202970764002E-2</v>
      </c>
      <c r="I127" s="140">
        <v>7.0801627668781393</v>
      </c>
      <c r="J127" s="140">
        <v>7.0555053578914562</v>
      </c>
      <c r="K127" s="188">
        <f t="shared" si="68"/>
        <v>6.6801046502219574E-2</v>
      </c>
      <c r="L127" s="188">
        <f t="shared" si="69"/>
        <v>1.0007437758993633E-2</v>
      </c>
      <c r="M127" s="188">
        <f t="shared" si="70"/>
        <v>1.0482778710903717E-3</v>
      </c>
      <c r="N127" s="188">
        <f t="shared" si="71"/>
        <v>2.7116939121873921E-5</v>
      </c>
      <c r="O127" s="188">
        <f t="shared" si="72"/>
        <v>5.9344759651062447E-3</v>
      </c>
      <c r="P127" s="282"/>
      <c r="Q127" s="198">
        <f t="shared" si="73"/>
        <v>0.5892310141234588</v>
      </c>
      <c r="R127" s="270">
        <f t="shared" si="74"/>
        <v>8.8272459912933934E-2</v>
      </c>
      <c r="S127" s="198">
        <f t="shared" si="75"/>
        <v>9.2465292897056153E-3</v>
      </c>
      <c r="T127" s="198">
        <f t="shared" si="76"/>
        <v>2.3918998841095947E-4</v>
      </c>
      <c r="U127" s="270">
        <f t="shared" si="77"/>
        <v>5.2346145372058783E-2</v>
      </c>
      <c r="V127" s="187"/>
      <c r="W127" s="281">
        <f t="shared" si="64"/>
        <v>1.0007437758993633E-2</v>
      </c>
      <c r="X127" s="281">
        <f t="shared" si="65"/>
        <v>1.0482778710903717E-3</v>
      </c>
      <c r="Y127" s="281">
        <f t="shared" si="66"/>
        <v>2.7116939121873921E-5</v>
      </c>
      <c r="Z127" s="281">
        <f t="shared" si="67"/>
        <v>5.9344759651062439E-3</v>
      </c>
      <c r="AA127" s="135">
        <f t="shared" si="78"/>
        <v>100</v>
      </c>
      <c r="AB127" s="135"/>
      <c r="AC127" s="135"/>
      <c r="AD127" s="147"/>
    </row>
    <row r="128" spans="1:30" ht="24" customHeight="1">
      <c r="A128" s="49">
        <v>47</v>
      </c>
      <c r="B128" s="234">
        <v>120</v>
      </c>
      <c r="C128" s="41" t="s">
        <v>121</v>
      </c>
      <c r="D128" s="110">
        <v>12466.228231999999</v>
      </c>
      <c r="E128" s="139">
        <v>77.534825492152578</v>
      </c>
      <c r="F128" s="139">
        <v>0</v>
      </c>
      <c r="G128" s="139">
        <v>9.5979163304908308</v>
      </c>
      <c r="H128" s="139">
        <v>9.6187898516720771E-2</v>
      </c>
      <c r="I128" s="139">
        <v>12.771070278839868</v>
      </c>
      <c r="J128" s="139">
        <v>10.346136736897037</v>
      </c>
      <c r="K128" s="188">
        <f t="shared" si="68"/>
        <v>8.9800622107238815E-3</v>
      </c>
      <c r="L128" s="188">
        <f t="shared" si="69"/>
        <v>0</v>
      </c>
      <c r="M128" s="188">
        <f t="shared" si="70"/>
        <v>1.1116280354542586E-3</v>
      </c>
      <c r="N128" s="188">
        <f t="shared" si="71"/>
        <v>1.1140456009491784E-5</v>
      </c>
      <c r="O128" s="188">
        <f t="shared" si="72"/>
        <v>1.4791418549477005E-3</v>
      </c>
      <c r="P128" s="188"/>
      <c r="Q128" s="198">
        <f t="shared" si="73"/>
        <v>7.9210303436500346E-2</v>
      </c>
      <c r="R128" s="270">
        <f t="shared" si="74"/>
        <v>0</v>
      </c>
      <c r="S128" s="198">
        <f t="shared" si="75"/>
        <v>9.8053211582099595E-3</v>
      </c>
      <c r="T128" s="198">
        <f t="shared" si="76"/>
        <v>9.8266457428215813E-5</v>
      </c>
      <c r="U128" s="270">
        <f t="shared" si="77"/>
        <v>1.3047044932062983E-2</v>
      </c>
      <c r="V128" s="187"/>
      <c r="W128" s="188">
        <f t="shared" si="64"/>
        <v>0</v>
      </c>
      <c r="X128" s="188">
        <f t="shared" si="65"/>
        <v>1.1116280354542586E-3</v>
      </c>
      <c r="Y128" s="188">
        <f t="shared" si="66"/>
        <v>1.1140456009491786E-5</v>
      </c>
      <c r="Z128" s="188">
        <f t="shared" si="67"/>
        <v>1.4791418549477005E-3</v>
      </c>
      <c r="AA128" s="135">
        <f t="shared" si="78"/>
        <v>100</v>
      </c>
      <c r="AB128" s="135"/>
      <c r="AC128" s="135"/>
      <c r="AD128" s="147"/>
    </row>
    <row r="129" spans="1:30" ht="24" customHeight="1">
      <c r="A129" s="86">
        <v>122</v>
      </c>
      <c r="B129" s="233">
        <v>121</v>
      </c>
      <c r="C129" s="87" t="s">
        <v>142</v>
      </c>
      <c r="D129" s="279">
        <v>44823.595908000003</v>
      </c>
      <c r="E129" s="140">
        <v>76.793971890058756</v>
      </c>
      <c r="F129" s="140">
        <v>9.4233082873161589</v>
      </c>
      <c r="G129" s="280">
        <v>2.5501362119410715</v>
      </c>
      <c r="H129" s="140">
        <v>8.2323899435521545E-3</v>
      </c>
      <c r="I129" s="140">
        <v>11.22435122074047</v>
      </c>
      <c r="J129" s="140">
        <v>10.875735599774695</v>
      </c>
      <c r="K129" s="49">
        <f t="shared" si="68"/>
        <v>3.1980207889464117E-2</v>
      </c>
      <c r="L129" s="49">
        <f t="shared" si="69"/>
        <v>3.9242579934049854E-3</v>
      </c>
      <c r="M129" s="49">
        <f t="shared" si="70"/>
        <v>1.0619829160690077E-3</v>
      </c>
      <c r="N129" s="49">
        <f t="shared" si="71"/>
        <v>3.4283100006709426E-6</v>
      </c>
      <c r="O129" s="49">
        <f t="shared" si="72"/>
        <v>4.6742872731929735E-3</v>
      </c>
      <c r="P129" s="224"/>
      <c r="Q129" s="198">
        <f t="shared" si="73"/>
        <v>0.28208735211898017</v>
      </c>
      <c r="R129" s="270">
        <f t="shared" si="74"/>
        <v>3.4614645102293111E-2</v>
      </c>
      <c r="S129" s="198">
        <f t="shared" si="75"/>
        <v>9.3674171795547802E-3</v>
      </c>
      <c r="T129" s="198">
        <f t="shared" si="76"/>
        <v>3.0240043894489214E-5</v>
      </c>
      <c r="U129" s="270">
        <f t="shared" si="77"/>
        <v>4.123041740366086E-2</v>
      </c>
      <c r="V129" s="49"/>
      <c r="W129" s="225">
        <f t="shared" si="64"/>
        <v>3.9242579934049854E-3</v>
      </c>
      <c r="X129" s="225">
        <f t="shared" si="65"/>
        <v>1.0619829160690077E-3</v>
      </c>
      <c r="Y129" s="225">
        <f t="shared" si="66"/>
        <v>3.4283100006709426E-6</v>
      </c>
      <c r="Z129" s="225">
        <f t="shared" si="67"/>
        <v>4.6742872731929735E-3</v>
      </c>
      <c r="AA129" s="135">
        <f t="shared" si="78"/>
        <v>100.00000000000001</v>
      </c>
      <c r="AB129" s="135"/>
      <c r="AC129" s="135"/>
      <c r="AD129" s="147"/>
    </row>
    <row r="130" spans="1:30" ht="24" customHeight="1">
      <c r="A130" s="49">
        <v>38</v>
      </c>
      <c r="B130" s="234">
        <v>122</v>
      </c>
      <c r="C130" s="41" t="s">
        <v>120</v>
      </c>
      <c r="D130" s="110">
        <v>288878.15220100002</v>
      </c>
      <c r="E130" s="139">
        <v>75.96802911796533</v>
      </c>
      <c r="F130" s="139">
        <v>15.346453646672106</v>
      </c>
      <c r="G130" s="139">
        <v>1.0567274786401892</v>
      </c>
      <c r="H130" s="139">
        <v>0</v>
      </c>
      <c r="I130" s="139">
        <v>7.6287897567223766</v>
      </c>
      <c r="J130" s="139">
        <v>6.6053708362329484</v>
      </c>
      <c r="K130" s="188">
        <f t="shared" si="68"/>
        <v>0.20388863330327581</v>
      </c>
      <c r="L130" s="188">
        <f t="shared" si="69"/>
        <v>4.1187950989399744E-2</v>
      </c>
      <c r="M130" s="188">
        <f t="shared" si="70"/>
        <v>2.836123615361937E-3</v>
      </c>
      <c r="N130" s="188">
        <f t="shared" si="71"/>
        <v>0</v>
      </c>
      <c r="O130" s="188">
        <f t="shared" si="72"/>
        <v>2.047471199813344E-2</v>
      </c>
      <c r="P130" s="188"/>
      <c r="Q130" s="198">
        <f t="shared" si="73"/>
        <v>1.7984374865376314</v>
      </c>
      <c r="R130" s="270">
        <f t="shared" si="74"/>
        <v>0.36330595704582175</v>
      </c>
      <c r="S130" s="198">
        <f t="shared" si="75"/>
        <v>2.5016554104488144E-2</v>
      </c>
      <c r="T130" s="198">
        <f t="shared" si="76"/>
        <v>0</v>
      </c>
      <c r="U130" s="270">
        <f t="shared" si="77"/>
        <v>0.18060099274260707</v>
      </c>
      <c r="V130" s="187"/>
      <c r="W130" s="188">
        <f t="shared" si="64"/>
        <v>4.1187950989399744E-2</v>
      </c>
      <c r="X130" s="188">
        <f t="shared" si="65"/>
        <v>2.836123615361937E-3</v>
      </c>
      <c r="Y130" s="188">
        <f t="shared" si="66"/>
        <v>0</v>
      </c>
      <c r="Z130" s="188">
        <f t="shared" si="67"/>
        <v>2.0474711998133437E-2</v>
      </c>
      <c r="AA130" s="135">
        <f t="shared" si="78"/>
        <v>100</v>
      </c>
      <c r="AB130" s="135"/>
      <c r="AC130" s="135"/>
      <c r="AD130" s="147"/>
    </row>
    <row r="131" spans="1:30" ht="24" customHeight="1">
      <c r="A131" s="49">
        <v>185</v>
      </c>
      <c r="B131" s="233">
        <v>123</v>
      </c>
      <c r="C131" s="87" t="s">
        <v>415</v>
      </c>
      <c r="D131" s="279">
        <v>85422.972290000005</v>
      </c>
      <c r="E131" s="140">
        <v>75</v>
      </c>
      <c r="F131" s="140">
        <v>0</v>
      </c>
      <c r="G131" s="280">
        <v>20</v>
      </c>
      <c r="H131" s="140">
        <v>0</v>
      </c>
      <c r="I131" s="140">
        <v>5</v>
      </c>
      <c r="J131" s="140">
        <v>4</v>
      </c>
      <c r="K131" s="49">
        <f t="shared" si="68"/>
        <v>5.9522806481599168E-2</v>
      </c>
      <c r="L131" s="49">
        <f t="shared" si="69"/>
        <v>0</v>
      </c>
      <c r="M131" s="49">
        <f t="shared" si="70"/>
        <v>1.587274839509311E-2</v>
      </c>
      <c r="N131" s="49">
        <f t="shared" si="71"/>
        <v>0</v>
      </c>
      <c r="O131" s="49">
        <f t="shared" si="72"/>
        <v>3.9681870987732775E-3</v>
      </c>
      <c r="P131" s="224"/>
      <c r="Q131" s="198">
        <f t="shared" si="73"/>
        <v>0.52503194879531889</v>
      </c>
      <c r="R131" s="270">
        <f t="shared" si="74"/>
        <v>0</v>
      </c>
      <c r="S131" s="198">
        <f t="shared" si="75"/>
        <v>0.14000851967875172</v>
      </c>
      <c r="T131" s="198">
        <f t="shared" si="76"/>
        <v>0</v>
      </c>
      <c r="U131" s="270">
        <f t="shared" si="77"/>
        <v>3.500212991968793E-2</v>
      </c>
      <c r="V131" s="49"/>
      <c r="W131" s="225">
        <f t="shared" si="64"/>
        <v>0</v>
      </c>
      <c r="X131" s="225">
        <f t="shared" si="65"/>
        <v>1.587274839509311E-2</v>
      </c>
      <c r="Y131" s="225">
        <f t="shared" si="66"/>
        <v>0</v>
      </c>
      <c r="Z131" s="225">
        <f t="shared" si="67"/>
        <v>3.9681870987732775E-3</v>
      </c>
      <c r="AA131" s="135">
        <f t="shared" si="78"/>
        <v>100</v>
      </c>
      <c r="AB131" s="135"/>
      <c r="AC131" s="135"/>
      <c r="AD131" s="147"/>
    </row>
    <row r="132" spans="1:30" ht="24" customHeight="1">
      <c r="A132" s="86">
        <v>182</v>
      </c>
      <c r="B132" s="234">
        <v>124</v>
      </c>
      <c r="C132" s="41" t="s">
        <v>412</v>
      </c>
      <c r="D132" s="110">
        <v>5198.9057819999998</v>
      </c>
      <c r="E132" s="139">
        <v>75</v>
      </c>
      <c r="F132" s="139">
        <v>0</v>
      </c>
      <c r="G132" s="139">
        <v>23</v>
      </c>
      <c r="H132" s="139">
        <v>0</v>
      </c>
      <c r="I132" s="139">
        <v>2</v>
      </c>
      <c r="J132" s="139">
        <v>2</v>
      </c>
      <c r="K132" s="49">
        <f t="shared" si="68"/>
        <v>3.6226023806277576E-3</v>
      </c>
      <c r="L132" s="49">
        <f t="shared" si="69"/>
        <v>0</v>
      </c>
      <c r="M132" s="49">
        <f t="shared" si="70"/>
        <v>1.1109313967258456E-3</v>
      </c>
      <c r="N132" s="49">
        <f t="shared" si="71"/>
        <v>0</v>
      </c>
      <c r="O132" s="49">
        <f t="shared" si="72"/>
        <v>9.6602730150073535E-5</v>
      </c>
      <c r="P132" s="49"/>
      <c r="Q132" s="198">
        <f t="shared" si="73"/>
        <v>3.195383584944924E-2</v>
      </c>
      <c r="R132" s="270">
        <f t="shared" si="74"/>
        <v>0</v>
      </c>
      <c r="S132" s="198">
        <f t="shared" si="75"/>
        <v>9.7991763271644342E-3</v>
      </c>
      <c r="T132" s="198">
        <f t="shared" si="76"/>
        <v>0</v>
      </c>
      <c r="U132" s="270">
        <f t="shared" si="77"/>
        <v>8.5210228931864639E-4</v>
      </c>
      <c r="V132" s="49"/>
      <c r="W132" s="49">
        <f t="shared" si="64"/>
        <v>0</v>
      </c>
      <c r="X132" s="49">
        <f t="shared" si="65"/>
        <v>1.1109313967258456E-3</v>
      </c>
      <c r="Y132" s="49">
        <f t="shared" si="66"/>
        <v>0</v>
      </c>
      <c r="Z132" s="49">
        <f t="shared" si="67"/>
        <v>9.6602730150073535E-5</v>
      </c>
      <c r="AA132" s="135">
        <f t="shared" si="78"/>
        <v>100</v>
      </c>
      <c r="AB132" s="135"/>
      <c r="AC132" s="135"/>
      <c r="AD132" s="147"/>
    </row>
    <row r="133" spans="1:30" ht="24" customHeight="1">
      <c r="A133" s="86">
        <v>133</v>
      </c>
      <c r="B133" s="233">
        <v>125</v>
      </c>
      <c r="C133" s="87" t="s">
        <v>153</v>
      </c>
      <c r="D133" s="279">
        <v>10456.235151999999</v>
      </c>
      <c r="E133" s="140">
        <v>73</v>
      </c>
      <c r="F133" s="140">
        <v>0</v>
      </c>
      <c r="G133" s="280">
        <v>3</v>
      </c>
      <c r="H133" s="140">
        <v>0</v>
      </c>
      <c r="I133" s="140">
        <v>24</v>
      </c>
      <c r="J133" s="140">
        <v>8</v>
      </c>
      <c r="K133" s="49">
        <f t="shared" si="68"/>
        <v>7.0916233217600691E-3</v>
      </c>
      <c r="L133" s="49">
        <f t="shared" si="69"/>
        <v>0</v>
      </c>
      <c r="M133" s="49">
        <f t="shared" si="70"/>
        <v>2.9143657486685215E-4</v>
      </c>
      <c r="N133" s="49">
        <f t="shared" si="71"/>
        <v>0</v>
      </c>
      <c r="O133" s="49">
        <f t="shared" si="72"/>
        <v>2.3314925989348172E-3</v>
      </c>
      <c r="P133" s="224"/>
      <c r="Q133" s="198">
        <f t="shared" si="73"/>
        <v>6.2552978141194482E-2</v>
      </c>
      <c r="R133" s="270">
        <f t="shared" si="74"/>
        <v>0</v>
      </c>
      <c r="S133" s="198">
        <f t="shared" si="75"/>
        <v>2.5706703345696365E-3</v>
      </c>
      <c r="T133" s="198">
        <f t="shared" si="76"/>
        <v>0</v>
      </c>
      <c r="U133" s="270">
        <f t="shared" si="77"/>
        <v>2.0565362676557092E-2</v>
      </c>
      <c r="V133" s="49"/>
      <c r="W133" s="225">
        <f t="shared" si="64"/>
        <v>0</v>
      </c>
      <c r="X133" s="225">
        <f t="shared" si="65"/>
        <v>2.9143657486685215E-4</v>
      </c>
      <c r="Y133" s="225">
        <f t="shared" si="66"/>
        <v>0</v>
      </c>
      <c r="Z133" s="225">
        <f t="shared" si="67"/>
        <v>2.3314925989348172E-3</v>
      </c>
      <c r="AA133" s="135">
        <f t="shared" si="78"/>
        <v>100</v>
      </c>
      <c r="AB133" s="135"/>
      <c r="AC133" s="135"/>
      <c r="AD133" s="147"/>
    </row>
    <row r="134" spans="1:30" ht="24" customHeight="1">
      <c r="A134" s="86">
        <v>158</v>
      </c>
      <c r="B134" s="234">
        <v>126</v>
      </c>
      <c r="C134" s="41" t="s">
        <v>236</v>
      </c>
      <c r="D134" s="110">
        <v>5160.4164330000003</v>
      </c>
      <c r="E134" s="139">
        <v>72.921402294851475</v>
      </c>
      <c r="F134" s="139">
        <v>0</v>
      </c>
      <c r="G134" s="139">
        <v>22.690844719692592</v>
      </c>
      <c r="H134" s="139">
        <v>0.18894142676495163</v>
      </c>
      <c r="I134" s="139">
        <v>4.1988115586909736</v>
      </c>
      <c r="J134" s="139">
        <v>3.1433916411763407</v>
      </c>
      <c r="K134" s="49">
        <f t="shared" si="68"/>
        <v>3.4961271501758864E-3</v>
      </c>
      <c r="L134" s="49">
        <f t="shared" si="69"/>
        <v>0</v>
      </c>
      <c r="M134" s="49">
        <f t="shared" si="70"/>
        <v>1.087884705839556E-3</v>
      </c>
      <c r="N134" s="49">
        <f t="shared" si="71"/>
        <v>9.0585648536349455E-6</v>
      </c>
      <c r="O134" s="49">
        <f t="shared" si="72"/>
        <v>2.013068677623096E-4</v>
      </c>
      <c r="P134" s="49"/>
      <c r="Q134" s="198">
        <f t="shared" si="73"/>
        <v>3.0838237633511442E-2</v>
      </c>
      <c r="R134" s="270">
        <f t="shared" si="74"/>
        <v>0</v>
      </c>
      <c r="S134" s="198">
        <f t="shared" si="75"/>
        <v>9.5958887178503038E-3</v>
      </c>
      <c r="T134" s="198">
        <f t="shared" si="76"/>
        <v>7.9902750550967644E-5</v>
      </c>
      <c r="U134" s="270">
        <f t="shared" si="77"/>
        <v>1.7756645449807657E-3</v>
      </c>
      <c r="V134" s="49"/>
      <c r="W134" s="49">
        <f t="shared" si="64"/>
        <v>0</v>
      </c>
      <c r="X134" s="49">
        <f t="shared" si="65"/>
        <v>1.087884705839556E-3</v>
      </c>
      <c r="Y134" s="49">
        <f t="shared" si="66"/>
        <v>9.0585648536349455E-6</v>
      </c>
      <c r="Z134" s="49">
        <f t="shared" si="67"/>
        <v>2.013068677623096E-4</v>
      </c>
      <c r="AA134" s="135">
        <f t="shared" si="78"/>
        <v>100</v>
      </c>
      <c r="AB134" s="135"/>
      <c r="AC134" s="135"/>
      <c r="AD134" s="147"/>
    </row>
    <row r="135" spans="1:30" ht="24" customHeight="1">
      <c r="A135" s="49">
        <v>169</v>
      </c>
      <c r="B135" s="233">
        <v>127</v>
      </c>
      <c r="C135" s="87" t="s">
        <v>370</v>
      </c>
      <c r="D135" s="279">
        <v>51715.540737000003</v>
      </c>
      <c r="E135" s="140">
        <v>71.094699208752871</v>
      </c>
      <c r="F135" s="140">
        <v>19.80604485385004</v>
      </c>
      <c r="G135" s="280">
        <v>6.1101961473871942</v>
      </c>
      <c r="H135" s="140">
        <v>8.628596422124166E-4</v>
      </c>
      <c r="I135" s="140">
        <v>2.9881969303676814</v>
      </c>
      <c r="J135" s="140">
        <v>1.3225608666668331</v>
      </c>
      <c r="K135" s="49">
        <f t="shared" si="68"/>
        <v>3.4159047248137488E-2</v>
      </c>
      <c r="L135" s="49">
        <f t="shared" si="69"/>
        <v>9.5162597140308215E-3</v>
      </c>
      <c r="M135" s="49">
        <f t="shared" si="70"/>
        <v>2.9357811653599386E-3</v>
      </c>
      <c r="N135" s="49">
        <f t="shared" si="71"/>
        <v>4.1458032194918094E-7</v>
      </c>
      <c r="O135" s="49">
        <f t="shared" si="72"/>
        <v>1.4357464236743284E-3</v>
      </c>
      <c r="P135" s="224"/>
      <c r="Q135" s="198">
        <f t="shared" si="73"/>
        <v>0.30130620859124452</v>
      </c>
      <c r="R135" s="270">
        <f t="shared" si="74"/>
        <v>8.3939932913689994E-2</v>
      </c>
      <c r="S135" s="198">
        <f t="shared" si="75"/>
        <v>2.5895601998572118E-2</v>
      </c>
      <c r="T135" s="198">
        <f t="shared" si="76"/>
        <v>3.6568825838623534E-6</v>
      </c>
      <c r="U135" s="270">
        <f t="shared" si="77"/>
        <v>1.2664267485953895E-2</v>
      </c>
      <c r="V135" s="49"/>
      <c r="W135" s="225">
        <f t="shared" si="64"/>
        <v>9.5162597140308197E-3</v>
      </c>
      <c r="X135" s="225">
        <f t="shared" si="65"/>
        <v>2.9357811653599386E-3</v>
      </c>
      <c r="Y135" s="225">
        <f t="shared" si="66"/>
        <v>4.1458032194918094E-7</v>
      </c>
      <c r="Z135" s="225">
        <f t="shared" si="67"/>
        <v>1.4357464236743284E-3</v>
      </c>
      <c r="AA135" s="135">
        <f t="shared" si="78"/>
        <v>100</v>
      </c>
      <c r="AB135" s="135"/>
      <c r="AC135" s="135"/>
      <c r="AD135" s="147"/>
    </row>
    <row r="136" spans="1:30" ht="24" customHeight="1">
      <c r="A136" s="86">
        <v>45</v>
      </c>
      <c r="B136" s="234">
        <v>128</v>
      </c>
      <c r="C136" s="41" t="s">
        <v>95</v>
      </c>
      <c r="D136" s="110">
        <v>13855.822013999999</v>
      </c>
      <c r="E136" s="139">
        <v>70.904189728195121</v>
      </c>
      <c r="F136" s="139">
        <v>10.981169743541464</v>
      </c>
      <c r="G136" s="139">
        <v>9.0635694652352807</v>
      </c>
      <c r="H136" s="139">
        <v>0.54631699045308535</v>
      </c>
      <c r="I136" s="139">
        <v>8.5047540725750501</v>
      </c>
      <c r="J136" s="139">
        <v>5.6991726354428396</v>
      </c>
      <c r="K136" s="49">
        <f t="shared" si="68"/>
        <v>9.1274960190658415E-3</v>
      </c>
      <c r="L136" s="49">
        <f t="shared" si="69"/>
        <v>1.4136059308072764E-3</v>
      </c>
      <c r="M136" s="49">
        <f t="shared" si="70"/>
        <v>1.1667532557609215E-3</v>
      </c>
      <c r="N136" s="49">
        <f t="shared" si="71"/>
        <v>7.0327383679637181E-5</v>
      </c>
      <c r="O136" s="49">
        <f t="shared" si="72"/>
        <v>1.0948169528223841E-3</v>
      </c>
      <c r="P136" s="49"/>
      <c r="Q136" s="198">
        <f t="shared" si="73"/>
        <v>8.0510770673978868E-2</v>
      </c>
      <c r="R136" s="270">
        <f t="shared" si="74"/>
        <v>1.2468973164257711E-2</v>
      </c>
      <c r="S136" s="198">
        <f t="shared" si="75"/>
        <v>1.0291563382933112E-2</v>
      </c>
      <c r="T136" s="198">
        <f t="shared" si="76"/>
        <v>6.2033572490253304E-4</v>
      </c>
      <c r="U136" s="270">
        <f t="shared" si="77"/>
        <v>9.6570358874490652E-3</v>
      </c>
      <c r="V136" s="49"/>
      <c r="W136" s="49">
        <f t="shared" si="64"/>
        <v>1.4136059308072764E-3</v>
      </c>
      <c r="X136" s="49">
        <f t="shared" si="65"/>
        <v>1.1667532557609215E-3</v>
      </c>
      <c r="Y136" s="49">
        <f t="shared" si="66"/>
        <v>7.0327383679637181E-5</v>
      </c>
      <c r="Z136" s="49">
        <f t="shared" si="67"/>
        <v>1.0948169528223841E-3</v>
      </c>
      <c r="AA136" s="135">
        <f t="shared" si="78"/>
        <v>100</v>
      </c>
      <c r="AB136" s="135"/>
      <c r="AC136" s="135"/>
      <c r="AD136" s="147"/>
    </row>
    <row r="137" spans="1:30" ht="24" customHeight="1">
      <c r="A137" s="86">
        <v>12</v>
      </c>
      <c r="B137" s="233">
        <v>129</v>
      </c>
      <c r="C137" s="87" t="s">
        <v>61</v>
      </c>
      <c r="D137" s="279">
        <v>122785.069005</v>
      </c>
      <c r="E137" s="140">
        <v>70.649621130788773</v>
      </c>
      <c r="F137" s="140">
        <v>4.5521011608351518</v>
      </c>
      <c r="G137" s="280">
        <v>18.552703799369567</v>
      </c>
      <c r="H137" s="140">
        <v>0</v>
      </c>
      <c r="I137" s="140">
        <v>6.2455739090065077</v>
      </c>
      <c r="J137" s="140">
        <v>6.5676243113068082</v>
      </c>
      <c r="K137" s="188">
        <f t="shared" si="68"/>
        <v>8.0594026487042086E-2</v>
      </c>
      <c r="L137" s="188">
        <f t="shared" si="69"/>
        <v>5.1928397584592575E-3</v>
      </c>
      <c r="M137" s="188">
        <f t="shared" si="70"/>
        <v>2.1164120592304492E-2</v>
      </c>
      <c r="N137" s="188">
        <f t="shared" si="71"/>
        <v>0</v>
      </c>
      <c r="O137" s="188">
        <f t="shared" si="72"/>
        <v>7.1246800901794112E-3</v>
      </c>
      <c r="P137" s="282"/>
      <c r="Q137" s="198">
        <f t="shared" si="73"/>
        <v>0.71089455099591625</v>
      </c>
      <c r="R137" s="270">
        <f t="shared" si="74"/>
        <v>4.5804405728223113E-2</v>
      </c>
      <c r="S137" s="198">
        <f t="shared" si="75"/>
        <v>0.18668204904874353</v>
      </c>
      <c r="T137" s="198">
        <f t="shared" si="76"/>
        <v>0</v>
      </c>
      <c r="U137" s="270">
        <f t="shared" si="77"/>
        <v>6.284456149503799E-2</v>
      </c>
      <c r="V137" s="187"/>
      <c r="W137" s="281">
        <f t="shared" si="64"/>
        <v>5.1928397584592566E-3</v>
      </c>
      <c r="X137" s="281">
        <f t="shared" si="65"/>
        <v>2.1164120592304492E-2</v>
      </c>
      <c r="Y137" s="281">
        <f t="shared" si="66"/>
        <v>0</v>
      </c>
      <c r="Z137" s="281">
        <f t="shared" si="67"/>
        <v>7.1246800901794112E-3</v>
      </c>
      <c r="AA137" s="135">
        <f t="shared" si="78"/>
        <v>100</v>
      </c>
      <c r="AB137" s="135"/>
      <c r="AC137" s="135"/>
      <c r="AD137" s="147"/>
    </row>
    <row r="138" spans="1:30" ht="24" customHeight="1">
      <c r="A138" s="86">
        <v>155</v>
      </c>
      <c r="B138" s="234">
        <v>130</v>
      </c>
      <c r="C138" s="41" t="s">
        <v>241</v>
      </c>
      <c r="D138" s="110">
        <v>9951.9569350000002</v>
      </c>
      <c r="E138" s="139">
        <v>69.330140765662847</v>
      </c>
      <c r="F138" s="139">
        <v>22.784085014476982</v>
      </c>
      <c r="G138" s="139">
        <v>0.43263711294201956</v>
      </c>
      <c r="H138" s="139">
        <v>0.19161120635503798</v>
      </c>
      <c r="I138" s="139">
        <v>7.2615259005631039</v>
      </c>
      <c r="J138" s="139">
        <v>5.2192759467094341</v>
      </c>
      <c r="K138" s="49">
        <f t="shared" si="68"/>
        <v>6.4102951738472212E-3</v>
      </c>
      <c r="L138" s="49">
        <f t="shared" si="69"/>
        <v>2.1066264772559378E-3</v>
      </c>
      <c r="M138" s="49">
        <f t="shared" si="70"/>
        <v>4.000181690807949E-5</v>
      </c>
      <c r="N138" s="49">
        <f t="shared" si="71"/>
        <v>1.7716456043329955E-5</v>
      </c>
      <c r="O138" s="49">
        <f t="shared" si="72"/>
        <v>6.7140386448198816E-4</v>
      </c>
      <c r="P138" s="49"/>
      <c r="Q138" s="198">
        <f t="shared" si="73"/>
        <v>5.6543196909216234E-2</v>
      </c>
      <c r="R138" s="270">
        <f t="shared" si="74"/>
        <v>1.8581889365035648E-2</v>
      </c>
      <c r="S138" s="198">
        <f t="shared" si="75"/>
        <v>3.5284344149826214E-4</v>
      </c>
      <c r="T138" s="198">
        <f t="shared" si="76"/>
        <v>1.5627128477303321E-4</v>
      </c>
      <c r="U138" s="270">
        <f t="shared" si="77"/>
        <v>5.9222422502316092E-3</v>
      </c>
      <c r="V138" s="49"/>
      <c r="W138" s="49">
        <f t="shared" si="64"/>
        <v>2.1066264772559374E-3</v>
      </c>
      <c r="X138" s="49">
        <f t="shared" si="65"/>
        <v>4.0001816908079497E-5</v>
      </c>
      <c r="Y138" s="49">
        <f t="shared" si="66"/>
        <v>1.7716456043329955E-5</v>
      </c>
      <c r="Z138" s="49">
        <f t="shared" si="67"/>
        <v>6.7140386448198816E-4</v>
      </c>
      <c r="AA138" s="135">
        <f t="shared" si="78"/>
        <v>99.999999999999986</v>
      </c>
      <c r="AB138" s="135"/>
      <c r="AC138" s="135"/>
      <c r="AD138" s="147"/>
    </row>
    <row r="139" spans="1:30" ht="24" customHeight="1">
      <c r="A139" s="49">
        <v>146</v>
      </c>
      <c r="B139" s="233">
        <v>131</v>
      </c>
      <c r="C139" s="87" t="s">
        <v>180</v>
      </c>
      <c r="D139" s="279">
        <v>3052.0089600000001</v>
      </c>
      <c r="E139" s="140">
        <v>69</v>
      </c>
      <c r="F139" s="140">
        <v>0</v>
      </c>
      <c r="G139" s="280">
        <v>8</v>
      </c>
      <c r="H139" s="140">
        <v>0</v>
      </c>
      <c r="I139" s="140">
        <v>23</v>
      </c>
      <c r="J139" s="140">
        <v>16</v>
      </c>
      <c r="K139" s="188">
        <f t="shared" si="68"/>
        <v>1.9565112654041528E-3</v>
      </c>
      <c r="L139" s="188">
        <f t="shared" si="69"/>
        <v>0</v>
      </c>
      <c r="M139" s="188">
        <f t="shared" si="70"/>
        <v>2.2684188584395974E-4</v>
      </c>
      <c r="N139" s="188">
        <f t="shared" si="71"/>
        <v>0</v>
      </c>
      <c r="O139" s="188">
        <f t="shared" si="72"/>
        <v>6.5217042180138428E-4</v>
      </c>
      <c r="P139" s="282"/>
      <c r="Q139" s="198">
        <f t="shared" si="73"/>
        <v>1.7257770310825232E-2</v>
      </c>
      <c r="R139" s="270">
        <f t="shared" si="74"/>
        <v>0</v>
      </c>
      <c r="S139" s="198">
        <f t="shared" si="75"/>
        <v>2.0009009056029254E-3</v>
      </c>
      <c r="T139" s="198">
        <f t="shared" si="76"/>
        <v>0</v>
      </c>
      <c r="U139" s="270">
        <f t="shared" si="77"/>
        <v>5.752590103608411E-3</v>
      </c>
      <c r="V139" s="187"/>
      <c r="W139" s="281">
        <f t="shared" si="64"/>
        <v>0</v>
      </c>
      <c r="X139" s="281">
        <f t="shared" si="65"/>
        <v>2.2684188584395974E-4</v>
      </c>
      <c r="Y139" s="281">
        <f t="shared" si="66"/>
        <v>0</v>
      </c>
      <c r="Z139" s="281">
        <f t="shared" si="67"/>
        <v>6.5217042180138428E-4</v>
      </c>
      <c r="AA139" s="135">
        <f t="shared" si="78"/>
        <v>100</v>
      </c>
      <c r="AB139" s="135"/>
      <c r="AC139" s="135"/>
      <c r="AD139" s="147"/>
    </row>
    <row r="140" spans="1:30" ht="24" customHeight="1">
      <c r="A140" s="49">
        <v>30</v>
      </c>
      <c r="B140" s="234">
        <v>132</v>
      </c>
      <c r="C140" s="41" t="s">
        <v>173</v>
      </c>
      <c r="D140" s="110">
        <v>13793.576706</v>
      </c>
      <c r="E140" s="139">
        <v>68</v>
      </c>
      <c r="F140" s="139">
        <v>0</v>
      </c>
      <c r="G140" s="139">
        <v>15</v>
      </c>
      <c r="H140" s="139">
        <v>0</v>
      </c>
      <c r="I140" s="139">
        <v>17</v>
      </c>
      <c r="J140" s="139">
        <v>10</v>
      </c>
      <c r="K140" s="188">
        <f t="shared" si="68"/>
        <v>8.714315208445525E-3</v>
      </c>
      <c r="L140" s="188">
        <f t="shared" si="69"/>
        <v>0</v>
      </c>
      <c r="M140" s="188">
        <f t="shared" si="70"/>
        <v>1.9222754136276894E-3</v>
      </c>
      <c r="N140" s="188">
        <f t="shared" si="71"/>
        <v>0</v>
      </c>
      <c r="O140" s="188">
        <f t="shared" si="72"/>
        <v>2.1785788021113812E-3</v>
      </c>
      <c r="P140" s="188"/>
      <c r="Q140" s="198">
        <f t="shared" si="73"/>
        <v>7.6866232739231516E-2</v>
      </c>
      <c r="R140" s="270">
        <f t="shared" si="74"/>
        <v>0</v>
      </c>
      <c r="S140" s="198">
        <f t="shared" si="75"/>
        <v>1.6955786633654012E-2</v>
      </c>
      <c r="T140" s="198">
        <f t="shared" si="76"/>
        <v>0</v>
      </c>
      <c r="U140" s="270">
        <f t="shared" si="77"/>
        <v>1.9216558184807879E-2</v>
      </c>
      <c r="V140" s="187"/>
      <c r="W140" s="188">
        <f t="shared" si="64"/>
        <v>0</v>
      </c>
      <c r="X140" s="188">
        <f t="shared" si="65"/>
        <v>1.9222754136276896E-3</v>
      </c>
      <c r="Y140" s="188">
        <f t="shared" si="66"/>
        <v>0</v>
      </c>
      <c r="Z140" s="188">
        <f t="shared" si="67"/>
        <v>2.1785788021113812E-3</v>
      </c>
      <c r="AA140" s="135">
        <f t="shared" si="78"/>
        <v>100</v>
      </c>
      <c r="AB140" s="135"/>
      <c r="AC140" s="135"/>
      <c r="AD140" s="147"/>
    </row>
    <row r="141" spans="1:30" ht="24" customHeight="1">
      <c r="A141" s="49">
        <v>147</v>
      </c>
      <c r="B141" s="233">
        <v>133</v>
      </c>
      <c r="C141" s="87" t="s">
        <v>184</v>
      </c>
      <c r="D141" s="279">
        <v>30221.502159</v>
      </c>
      <c r="E141" s="140">
        <v>64.358231726569457</v>
      </c>
      <c r="F141" s="140">
        <v>23.880634160135617</v>
      </c>
      <c r="G141" s="280">
        <v>6.6933116400374386</v>
      </c>
      <c r="H141" s="140">
        <v>3.2314735984003776E-9</v>
      </c>
      <c r="I141" s="140">
        <v>5.0678224700260177</v>
      </c>
      <c r="J141" s="140">
        <v>4.334748890135975</v>
      </c>
      <c r="K141" s="188">
        <f t="shared" si="68"/>
        <v>1.8070393429097036E-2</v>
      </c>
      <c r="L141" s="188">
        <f t="shared" si="69"/>
        <v>6.7051633183985116E-3</v>
      </c>
      <c r="M141" s="188">
        <f t="shared" si="70"/>
        <v>1.8793365111847576E-3</v>
      </c>
      <c r="N141" s="188">
        <f t="shared" si="71"/>
        <v>9.0732758984003494E-13</v>
      </c>
      <c r="O141" s="188">
        <f t="shared" si="72"/>
        <v>1.4229344623895542E-3</v>
      </c>
      <c r="P141" s="282"/>
      <c r="Q141" s="198">
        <f t="shared" si="73"/>
        <v>0.15939325509642946</v>
      </c>
      <c r="R141" s="270">
        <f t="shared" si="74"/>
        <v>5.9144136040325306E-2</v>
      </c>
      <c r="S141" s="198">
        <f t="shared" si="75"/>
        <v>1.6577036084724269E-2</v>
      </c>
      <c r="T141" s="198">
        <f t="shared" si="76"/>
        <v>8.0032512048426313E-12</v>
      </c>
      <c r="U141" s="270">
        <f t="shared" si="77"/>
        <v>1.2551257206384591E-2</v>
      </c>
      <c r="V141" s="187"/>
      <c r="W141" s="281">
        <f t="shared" ref="W141:W151" si="79">F141*$D141/$D$153</f>
        <v>6.7051633183985116E-3</v>
      </c>
      <c r="X141" s="281">
        <f t="shared" ref="X141:X151" si="80">G141*$D141/$D$153</f>
        <v>1.8793365111847578E-3</v>
      </c>
      <c r="Y141" s="281">
        <f t="shared" si="66"/>
        <v>9.0732758984003494E-13</v>
      </c>
      <c r="Z141" s="281">
        <f t="shared" si="67"/>
        <v>1.422934462389554E-3</v>
      </c>
      <c r="AA141" s="135">
        <f t="shared" si="78"/>
        <v>100</v>
      </c>
      <c r="AB141" s="135"/>
      <c r="AC141" s="135"/>
      <c r="AD141" s="147"/>
    </row>
    <row r="142" spans="1:30" ht="24" customHeight="1">
      <c r="A142" s="86">
        <v>37</v>
      </c>
      <c r="B142" s="234">
        <v>134</v>
      </c>
      <c r="C142" s="41" t="s">
        <v>105</v>
      </c>
      <c r="D142" s="110">
        <v>17362.543771000001</v>
      </c>
      <c r="E142" s="139">
        <v>63.331541748162344</v>
      </c>
      <c r="F142" s="139">
        <v>32.925762438537035</v>
      </c>
      <c r="G142" s="139">
        <v>0.24703002083150735</v>
      </c>
      <c r="H142" s="139">
        <v>0.26951343531563249</v>
      </c>
      <c r="I142" s="139">
        <v>3.2261523571534889</v>
      </c>
      <c r="J142" s="139">
        <v>1.7306268298605931</v>
      </c>
      <c r="K142" s="49">
        <f t="shared" si="68"/>
        <v>1.0215999714506737E-2</v>
      </c>
      <c r="L142" s="49">
        <f t="shared" si="69"/>
        <v>5.3112488720009924E-3</v>
      </c>
      <c r="M142" s="49">
        <f t="shared" si="70"/>
        <v>3.9848368642667697E-5</v>
      </c>
      <c r="N142" s="49">
        <f t="shared" si="71"/>
        <v>4.347516422683842E-5</v>
      </c>
      <c r="O142" s="49">
        <f t="shared" si="72"/>
        <v>5.2041006187239416E-4</v>
      </c>
      <c r="P142" s="49"/>
      <c r="Q142" s="198">
        <f t="shared" si="73"/>
        <v>9.0112119304354893E-2</v>
      </c>
      <c r="R142" s="270">
        <f t="shared" si="74"/>
        <v>4.6848855264673681E-2</v>
      </c>
      <c r="S142" s="198">
        <f t="shared" si="75"/>
        <v>3.514899226272505E-4</v>
      </c>
      <c r="T142" s="198">
        <f t="shared" si="76"/>
        <v>3.8348074540587852E-4</v>
      </c>
      <c r="U142" s="270">
        <f t="shared" si="77"/>
        <v>4.5903734233704568E-3</v>
      </c>
      <c r="V142" s="49"/>
      <c r="W142" s="49">
        <f t="shared" si="79"/>
        <v>5.3112488720009916E-3</v>
      </c>
      <c r="X142" s="49">
        <f t="shared" si="80"/>
        <v>3.9848368642667691E-5</v>
      </c>
      <c r="Y142" s="49">
        <f t="shared" ref="Y142:Y151" si="81">H142*$D142/$D$153</f>
        <v>4.3475164226838413E-5</v>
      </c>
      <c r="Z142" s="49">
        <f t="shared" ref="Z142:Z151" si="82">I142*$D142/$D$153</f>
        <v>5.2041006187239405E-4</v>
      </c>
      <c r="AA142" s="135">
        <f t="shared" si="78"/>
        <v>100</v>
      </c>
      <c r="AB142" s="135"/>
      <c r="AC142" s="135"/>
      <c r="AD142" s="147"/>
    </row>
    <row r="143" spans="1:30" ht="24" customHeight="1">
      <c r="A143" s="49">
        <v>42</v>
      </c>
      <c r="B143" s="233">
        <v>135</v>
      </c>
      <c r="C143" s="87" t="s">
        <v>382</v>
      </c>
      <c r="D143" s="279">
        <v>11011.681892000001</v>
      </c>
      <c r="E143" s="140">
        <v>62.547889230936924</v>
      </c>
      <c r="F143" s="140">
        <v>30.512860990871292</v>
      </c>
      <c r="G143" s="280">
        <v>2.9746741356616742</v>
      </c>
      <c r="H143" s="140">
        <v>0</v>
      </c>
      <c r="I143" s="140">
        <v>3.9645756425301104</v>
      </c>
      <c r="J143" s="140">
        <v>4.9375098026497088</v>
      </c>
      <c r="K143" s="188">
        <f t="shared" si="68"/>
        <v>6.3990245027072418E-3</v>
      </c>
      <c r="L143" s="188">
        <f t="shared" si="69"/>
        <v>3.1216488282663126E-3</v>
      </c>
      <c r="M143" s="188">
        <f t="shared" si="70"/>
        <v>3.043270191163157E-4</v>
      </c>
      <c r="N143" s="188">
        <f t="shared" si="71"/>
        <v>0</v>
      </c>
      <c r="O143" s="188">
        <f t="shared" si="72"/>
        <v>4.0559988500520766E-4</v>
      </c>
      <c r="P143" s="282"/>
      <c r="Q143" s="198">
        <f t="shared" si="73"/>
        <v>5.6443781865090518E-2</v>
      </c>
      <c r="R143" s="270">
        <f t="shared" si="74"/>
        <v>2.7535082175030749E-2</v>
      </c>
      <c r="S143" s="198">
        <f t="shared" si="75"/>
        <v>2.6843728876780062E-3</v>
      </c>
      <c r="T143" s="198">
        <f t="shared" si="76"/>
        <v>0</v>
      </c>
      <c r="U143" s="270">
        <f t="shared" si="77"/>
        <v>3.5776689750217595E-3</v>
      </c>
      <c r="V143" s="187"/>
      <c r="W143" s="281">
        <f t="shared" si="79"/>
        <v>3.121648828266313E-3</v>
      </c>
      <c r="X143" s="281">
        <f t="shared" si="80"/>
        <v>3.043270191163157E-4</v>
      </c>
      <c r="Y143" s="281">
        <f t="shared" si="81"/>
        <v>0</v>
      </c>
      <c r="Z143" s="281">
        <f t="shared" si="82"/>
        <v>4.0559988500520771E-4</v>
      </c>
      <c r="AA143" s="135">
        <f t="shared" si="78"/>
        <v>100</v>
      </c>
      <c r="AB143" s="135"/>
      <c r="AC143" s="135"/>
      <c r="AD143" s="147"/>
    </row>
    <row r="144" spans="1:30" ht="24" customHeight="1">
      <c r="A144" s="86">
        <v>49</v>
      </c>
      <c r="B144" s="234">
        <v>136</v>
      </c>
      <c r="C144" s="41" t="s">
        <v>381</v>
      </c>
      <c r="D144" s="110">
        <v>44083.542441999998</v>
      </c>
      <c r="E144" s="139">
        <v>59.361278763523316</v>
      </c>
      <c r="F144" s="139">
        <v>11.890194538778154</v>
      </c>
      <c r="G144" s="139">
        <v>23.729901550043653</v>
      </c>
      <c r="H144" s="139">
        <v>0.10737383554647036</v>
      </c>
      <c r="I144" s="139">
        <v>4.9112513121084111</v>
      </c>
      <c r="J144" s="139">
        <v>2.3369304424069259</v>
      </c>
      <c r="K144" s="49">
        <f t="shared" si="68"/>
        <v>2.4312364144547856E-2</v>
      </c>
      <c r="L144" s="49">
        <f t="shared" si="69"/>
        <v>4.8698199465663063E-3</v>
      </c>
      <c r="M144" s="49">
        <f t="shared" si="70"/>
        <v>9.718961916188493E-3</v>
      </c>
      <c r="N144" s="49">
        <f t="shared" si="71"/>
        <v>4.3976677116442228E-5</v>
      </c>
      <c r="O144" s="49">
        <f t="shared" si="72"/>
        <v>2.0114817738518856E-3</v>
      </c>
      <c r="P144" s="49"/>
      <c r="Q144" s="198">
        <f t="shared" si="73"/>
        <v>0.2144517149166931</v>
      </c>
      <c r="R144" s="270">
        <f t="shared" si="74"/>
        <v>4.2955149596624512E-2</v>
      </c>
      <c r="S144" s="198">
        <f t="shared" si="75"/>
        <v>8.5727905264369492E-2</v>
      </c>
      <c r="T144" s="198">
        <f t="shared" si="76"/>
        <v>3.879044328181322E-4</v>
      </c>
      <c r="U144" s="270">
        <f t="shared" si="77"/>
        <v>1.7742647870916502E-2</v>
      </c>
      <c r="V144" s="49"/>
      <c r="W144" s="49">
        <f t="shared" si="79"/>
        <v>4.8698199465663054E-3</v>
      </c>
      <c r="X144" s="49">
        <f t="shared" si="80"/>
        <v>9.718961916188493E-3</v>
      </c>
      <c r="Y144" s="49">
        <f t="shared" si="81"/>
        <v>4.3976677116442228E-5</v>
      </c>
      <c r="Z144" s="49">
        <f t="shared" si="82"/>
        <v>2.0114817738518856E-3</v>
      </c>
      <c r="AA144" s="135">
        <f t="shared" si="78"/>
        <v>99.999999999999986</v>
      </c>
      <c r="AB144" s="135"/>
      <c r="AC144" s="135"/>
      <c r="AD144" s="147"/>
    </row>
    <row r="145" spans="1:36" ht="24" customHeight="1">
      <c r="A145" s="49">
        <v>170</v>
      </c>
      <c r="B145" s="233">
        <v>137</v>
      </c>
      <c r="C145" s="87" t="s">
        <v>372</v>
      </c>
      <c r="D145" s="279">
        <v>10628.620285999999</v>
      </c>
      <c r="E145" s="140">
        <v>59.312407498458107</v>
      </c>
      <c r="F145" s="140">
        <v>0</v>
      </c>
      <c r="G145" s="280">
        <v>24.148051218294228</v>
      </c>
      <c r="H145" s="140">
        <v>0.72433882014321638</v>
      </c>
      <c r="I145" s="140">
        <v>15.81520246310445</v>
      </c>
      <c r="J145" s="140">
        <v>1.5825703896365617</v>
      </c>
      <c r="K145" s="49">
        <f t="shared" si="68"/>
        <v>5.8569282291551237E-3</v>
      </c>
      <c r="L145" s="49">
        <f t="shared" si="69"/>
        <v>0</v>
      </c>
      <c r="M145" s="49">
        <f t="shared" si="70"/>
        <v>2.3845500262856122E-3</v>
      </c>
      <c r="N145" s="49">
        <f t="shared" si="71"/>
        <v>7.1526357841401156E-5</v>
      </c>
      <c r="O145" s="49">
        <f t="shared" si="72"/>
        <v>1.5617053777216526E-3</v>
      </c>
      <c r="P145" s="224"/>
      <c r="Q145" s="198">
        <f t="shared" si="73"/>
        <v>5.1662121191450479E-2</v>
      </c>
      <c r="R145" s="270">
        <f t="shared" si="74"/>
        <v>0</v>
      </c>
      <c r="S145" s="198">
        <f t="shared" si="75"/>
        <v>2.1033365550189493E-2</v>
      </c>
      <c r="T145" s="198">
        <f t="shared" si="76"/>
        <v>6.3091149875991624E-4</v>
      </c>
      <c r="U145" s="270">
        <f t="shared" si="77"/>
        <v>1.3775311790159055E-2</v>
      </c>
      <c r="V145" s="49"/>
      <c r="W145" s="225">
        <f t="shared" si="79"/>
        <v>0</v>
      </c>
      <c r="X145" s="225">
        <f t="shared" si="80"/>
        <v>2.3845500262856122E-3</v>
      </c>
      <c r="Y145" s="225">
        <f t="shared" si="81"/>
        <v>7.1526357841401156E-5</v>
      </c>
      <c r="Z145" s="225">
        <f t="shared" si="82"/>
        <v>1.5617053777216524E-3</v>
      </c>
      <c r="AA145" s="135">
        <f t="shared" si="78"/>
        <v>100</v>
      </c>
      <c r="AB145" s="135"/>
      <c r="AC145" s="135"/>
      <c r="AD145" s="147"/>
    </row>
    <row r="146" spans="1:36" ht="24" customHeight="1">
      <c r="A146" s="86">
        <v>35</v>
      </c>
      <c r="B146" s="234">
        <v>138</v>
      </c>
      <c r="C146" s="41" t="s">
        <v>383</v>
      </c>
      <c r="D146" s="110">
        <v>6574.9290929999997</v>
      </c>
      <c r="E146" s="139">
        <v>53.726037421108096</v>
      </c>
      <c r="F146" s="139">
        <v>25.576978473127031</v>
      </c>
      <c r="G146" s="139">
        <v>2.3582526819734282</v>
      </c>
      <c r="H146" s="139">
        <v>0.6021550797066596</v>
      </c>
      <c r="I146" s="139">
        <v>17.736576344084789</v>
      </c>
      <c r="J146" s="139">
        <v>14.84429920908239</v>
      </c>
      <c r="K146" s="49">
        <f t="shared" si="68"/>
        <v>3.2818848693886801E-3</v>
      </c>
      <c r="L146" s="49">
        <f t="shared" si="69"/>
        <v>1.5623839517086113E-3</v>
      </c>
      <c r="M146" s="49">
        <f t="shared" si="70"/>
        <v>1.4405517634775609E-4</v>
      </c>
      <c r="N146" s="49">
        <f t="shared" si="71"/>
        <v>3.6782977862767195E-5</v>
      </c>
      <c r="O146" s="49">
        <f t="shared" si="72"/>
        <v>1.0834486281234566E-3</v>
      </c>
      <c r="P146" s="49"/>
      <c r="Q146" s="198">
        <f t="shared" si="73"/>
        <v>2.8948473880002372E-2</v>
      </c>
      <c r="R146" s="270">
        <f t="shared" si="74"/>
        <v>1.3781297277803776E-2</v>
      </c>
      <c r="S146" s="198">
        <f t="shared" si="75"/>
        <v>1.2706653876493037E-3</v>
      </c>
      <c r="T146" s="198">
        <f t="shared" si="76"/>
        <v>3.2445107499684013E-4</v>
      </c>
      <c r="U146" s="270">
        <f t="shared" si="77"/>
        <v>9.5567594720038195E-3</v>
      </c>
      <c r="V146" s="49"/>
      <c r="W146" s="49">
        <f t="shared" si="79"/>
        <v>1.5623839517086111E-3</v>
      </c>
      <c r="X146" s="49">
        <f t="shared" si="80"/>
        <v>1.4405517634775609E-4</v>
      </c>
      <c r="Y146" s="49">
        <f t="shared" si="81"/>
        <v>3.6782977862767195E-5</v>
      </c>
      <c r="Z146" s="49">
        <f t="shared" si="82"/>
        <v>1.0834486281234568E-3</v>
      </c>
      <c r="AA146" s="135">
        <f t="shared" si="78"/>
        <v>100</v>
      </c>
      <c r="AB146" s="135"/>
      <c r="AC146" s="135"/>
      <c r="AD146" s="147"/>
    </row>
    <row r="147" spans="1:36" ht="24" customHeight="1">
      <c r="A147" s="49">
        <v>164</v>
      </c>
      <c r="B147" s="233">
        <v>139</v>
      </c>
      <c r="C147" s="87" t="s">
        <v>356</v>
      </c>
      <c r="D147" s="279">
        <v>5021.2797280000004</v>
      </c>
      <c r="E147" s="140">
        <v>42.685819778807748</v>
      </c>
      <c r="F147" s="140">
        <v>53.860731918033288</v>
      </c>
      <c r="G147" s="280">
        <v>0.70848530323517389</v>
      </c>
      <c r="H147" s="140">
        <v>9.6171282008765832E-2</v>
      </c>
      <c r="I147" s="140">
        <v>2.6487917179150333</v>
      </c>
      <c r="J147" s="140">
        <v>3.6248758868405284</v>
      </c>
      <c r="K147" s="188">
        <f t="shared" si="68"/>
        <v>1.9913403794229508E-3</v>
      </c>
      <c r="L147" s="188">
        <f t="shared" si="69"/>
        <v>2.5126623054081117E-3</v>
      </c>
      <c r="M147" s="188">
        <f t="shared" si="70"/>
        <v>3.3051617606752719E-5</v>
      </c>
      <c r="N147" s="188">
        <f t="shared" si="71"/>
        <v>4.486495941680528E-6</v>
      </c>
      <c r="O147" s="188">
        <f t="shared" si="72"/>
        <v>1.2356904311309488E-4</v>
      </c>
      <c r="P147" s="188"/>
      <c r="Q147" s="198">
        <f t="shared" si="73"/>
        <v>1.7564986967582789E-2</v>
      </c>
      <c r="R147" s="270">
        <f t="shared" si="74"/>
        <v>2.2163403657399536E-2</v>
      </c>
      <c r="S147" s="198">
        <f t="shared" si="75"/>
        <v>2.9153792014621483E-4</v>
      </c>
      <c r="T147" s="198">
        <f t="shared" si="76"/>
        <v>3.957396915165637E-5</v>
      </c>
      <c r="U147" s="270">
        <f t="shared" si="77"/>
        <v>1.0899636517726567E-3</v>
      </c>
      <c r="V147" s="187"/>
      <c r="W147" s="188">
        <f t="shared" si="79"/>
        <v>2.5126623054081121E-3</v>
      </c>
      <c r="X147" s="188">
        <f t="shared" si="80"/>
        <v>3.3051617606752726E-5</v>
      </c>
      <c r="Y147" s="188">
        <f t="shared" si="81"/>
        <v>4.486495941680528E-6</v>
      </c>
      <c r="Z147" s="188">
        <f t="shared" si="82"/>
        <v>1.2356904311309488E-4</v>
      </c>
      <c r="AA147" s="135">
        <f t="shared" si="78"/>
        <v>100.00000000000001</v>
      </c>
      <c r="AB147" s="135"/>
      <c r="AC147" s="135"/>
      <c r="AD147" s="147"/>
    </row>
    <row r="148" spans="1:36" ht="24" customHeight="1">
      <c r="A148" s="86">
        <v>134</v>
      </c>
      <c r="B148" s="234">
        <v>140</v>
      </c>
      <c r="C148" s="41" t="s">
        <v>157</v>
      </c>
      <c r="D148" s="110">
        <v>6812.9712909999998</v>
      </c>
      <c r="E148" s="139">
        <v>42.654123201754381</v>
      </c>
      <c r="F148" s="139">
        <v>0</v>
      </c>
      <c r="G148" s="139">
        <v>48.099195304970749</v>
      </c>
      <c r="H148" s="139">
        <v>2.7752489739868647E-2</v>
      </c>
      <c r="I148" s="139">
        <v>9.2189290035350027</v>
      </c>
      <c r="J148" s="139">
        <v>7.9670509592848937</v>
      </c>
      <c r="K148" s="49">
        <f t="shared" si="68"/>
        <v>2.6998835684673996E-3</v>
      </c>
      <c r="L148" s="49">
        <f t="shared" si="69"/>
        <v>0</v>
      </c>
      <c r="M148" s="49">
        <f t="shared" si="70"/>
        <v>3.0445410036011133E-3</v>
      </c>
      <c r="N148" s="49">
        <f t="shared" si="71"/>
        <v>1.7566529425143502E-6</v>
      </c>
      <c r="O148" s="49">
        <f t="shared" si="72"/>
        <v>5.8353174481589048E-4</v>
      </c>
      <c r="P148" s="224"/>
      <c r="Q148" s="198">
        <f t="shared" si="73"/>
        <v>2.3814823514934753E-2</v>
      </c>
      <c r="R148" s="270">
        <f t="shared" si="74"/>
        <v>0</v>
      </c>
      <c r="S148" s="198">
        <f t="shared" si="75"/>
        <v>2.6854938313469842E-2</v>
      </c>
      <c r="T148" s="198">
        <f t="shared" si="76"/>
        <v>1.54948829244209E-5</v>
      </c>
      <c r="U148" s="270">
        <f t="shared" si="77"/>
        <v>5.1471499291507964E-3</v>
      </c>
      <c r="V148" s="49"/>
      <c r="W148" s="225">
        <f t="shared" si="79"/>
        <v>0</v>
      </c>
      <c r="X148" s="225">
        <f t="shared" si="80"/>
        <v>3.0445410036011133E-3</v>
      </c>
      <c r="Y148" s="225">
        <f t="shared" si="81"/>
        <v>1.7566529425143504E-6</v>
      </c>
      <c r="Z148" s="225">
        <f t="shared" si="82"/>
        <v>5.8353174481589048E-4</v>
      </c>
      <c r="AA148" s="135">
        <f t="shared" si="78"/>
        <v>100</v>
      </c>
      <c r="AB148" s="135"/>
      <c r="AC148" s="135"/>
      <c r="AD148" s="147"/>
    </row>
    <row r="149" spans="1:36" ht="24" customHeight="1">
      <c r="A149" s="86">
        <v>163</v>
      </c>
      <c r="B149" s="233">
        <v>141</v>
      </c>
      <c r="C149" s="87" t="s">
        <v>355</v>
      </c>
      <c r="D149" s="279">
        <v>23273.974103</v>
      </c>
      <c r="E149" s="140">
        <v>26.427772394960623</v>
      </c>
      <c r="F149" s="140">
        <v>39.006407168229138</v>
      </c>
      <c r="G149" s="280">
        <v>27.81927631458964</v>
      </c>
      <c r="H149" s="140">
        <v>1.2958008855730243</v>
      </c>
      <c r="I149" s="140">
        <v>5.4507432366475701</v>
      </c>
      <c r="J149" s="140">
        <v>19.982354760806032</v>
      </c>
      <c r="K149" s="49">
        <f t="shared" si="68"/>
        <v>5.7145042817886831E-3</v>
      </c>
      <c r="L149" s="49">
        <f t="shared" si="69"/>
        <v>8.4343953568535458E-3</v>
      </c>
      <c r="M149" s="49">
        <f t="shared" si="70"/>
        <v>6.015390598955621E-3</v>
      </c>
      <c r="N149" s="49">
        <f t="shared" si="71"/>
        <v>2.8019235213197957E-4</v>
      </c>
      <c r="O149" s="49">
        <f t="shared" si="72"/>
        <v>1.1786197905462798E-3</v>
      </c>
      <c r="P149" s="49"/>
      <c r="Q149" s="198">
        <f t="shared" si="73"/>
        <v>5.0405844361424999E-2</v>
      </c>
      <c r="R149" s="270">
        <f t="shared" si="74"/>
        <v>7.4397147797256105E-2</v>
      </c>
      <c r="S149" s="198">
        <f t="shared" si="75"/>
        <v>5.3059867899727747E-2</v>
      </c>
      <c r="T149" s="198">
        <f t="shared" si="76"/>
        <v>2.4714885835041213E-3</v>
      </c>
      <c r="U149" s="270">
        <f t="shared" si="77"/>
        <v>1.0396234352802959E-2</v>
      </c>
      <c r="V149" s="49"/>
      <c r="W149" s="49">
        <f t="shared" si="79"/>
        <v>8.4343953568535475E-3</v>
      </c>
      <c r="X149" s="49">
        <f t="shared" si="80"/>
        <v>6.015390598955621E-3</v>
      </c>
      <c r="Y149" s="49">
        <f t="shared" si="81"/>
        <v>2.8019235213197957E-4</v>
      </c>
      <c r="Z149" s="49">
        <f t="shared" si="82"/>
        <v>1.1786197905462798E-3</v>
      </c>
      <c r="AA149" s="135">
        <f t="shared" si="78"/>
        <v>100</v>
      </c>
      <c r="AB149" s="135"/>
      <c r="AC149" s="135"/>
      <c r="AD149" s="147"/>
    </row>
    <row r="150" spans="1:36" ht="24" customHeight="1">
      <c r="A150" s="49">
        <v>174</v>
      </c>
      <c r="B150" s="234">
        <v>142</v>
      </c>
      <c r="C150" s="41" t="s">
        <v>390</v>
      </c>
      <c r="D150" s="110">
        <v>46393.114474000002</v>
      </c>
      <c r="E150" s="139">
        <v>18.440282816861522</v>
      </c>
      <c r="F150" s="139">
        <v>17.164559483838062</v>
      </c>
      <c r="G150" s="139">
        <v>60.669164752158956</v>
      </c>
      <c r="H150" s="139">
        <v>0</v>
      </c>
      <c r="I150" s="139">
        <v>3.7259929471414655</v>
      </c>
      <c r="J150" s="139">
        <v>0.98867360358196876</v>
      </c>
      <c r="K150" s="188">
        <f t="shared" si="68"/>
        <v>7.948195924739344E-3</v>
      </c>
      <c r="L150" s="188">
        <f t="shared" si="69"/>
        <v>7.3983291413860881E-3</v>
      </c>
      <c r="M150" s="188">
        <f t="shared" si="70"/>
        <v>2.61498379840207E-2</v>
      </c>
      <c r="N150" s="188">
        <f t="shared" si="71"/>
        <v>0</v>
      </c>
      <c r="O150" s="188">
        <f t="shared" si="72"/>
        <v>1.6059906592646119E-3</v>
      </c>
      <c r="P150" s="282"/>
      <c r="Q150" s="198">
        <f t="shared" si="73"/>
        <v>7.0108535575569092E-2</v>
      </c>
      <c r="R150" s="270">
        <f t="shared" si="74"/>
        <v>6.5258333679745831E-2</v>
      </c>
      <c r="S150" s="198">
        <f t="shared" si="75"/>
        <v>0.23065949354516016</v>
      </c>
      <c r="T150" s="198">
        <f t="shared" si="76"/>
        <v>0</v>
      </c>
      <c r="U150" s="270">
        <f t="shared" si="77"/>
        <v>1.4165938325529783E-2</v>
      </c>
      <c r="V150" s="187"/>
      <c r="W150" s="281">
        <f t="shared" si="79"/>
        <v>7.3983291413860881E-3</v>
      </c>
      <c r="X150" s="281">
        <f t="shared" si="80"/>
        <v>2.6149837984020697E-2</v>
      </c>
      <c r="Y150" s="281">
        <f t="shared" si="81"/>
        <v>0</v>
      </c>
      <c r="Z150" s="281">
        <f t="shared" si="82"/>
        <v>1.6059906592646119E-3</v>
      </c>
      <c r="AA150" s="135">
        <f t="shared" si="78"/>
        <v>100</v>
      </c>
      <c r="AB150" s="135"/>
      <c r="AC150" s="135"/>
      <c r="AD150" s="147"/>
    </row>
    <row r="151" spans="1:36" s="1" customFormat="1" ht="24" customHeight="1">
      <c r="A151" s="86">
        <v>194</v>
      </c>
      <c r="B151" s="233">
        <v>143</v>
      </c>
      <c r="C151" s="87" t="s">
        <v>455</v>
      </c>
      <c r="D151" s="109">
        <v>24705.298089</v>
      </c>
      <c r="E151" s="140">
        <v>0</v>
      </c>
      <c r="F151" s="140">
        <v>0</v>
      </c>
      <c r="G151" s="140">
        <v>0</v>
      </c>
      <c r="H151" s="140">
        <v>0</v>
      </c>
      <c r="I151" s="140">
        <v>100</v>
      </c>
      <c r="J151" s="140">
        <v>0</v>
      </c>
      <c r="K151" s="188">
        <f t="shared" si="68"/>
        <v>0</v>
      </c>
      <c r="L151" s="188">
        <f t="shared" si="69"/>
        <v>0</v>
      </c>
      <c r="M151" s="188">
        <f t="shared" si="70"/>
        <v>0</v>
      </c>
      <c r="N151" s="188">
        <f t="shared" si="71"/>
        <v>0</v>
      </c>
      <c r="O151" s="188">
        <f t="shared" si="72"/>
        <v>2.2952899558517086E-2</v>
      </c>
      <c r="P151" s="188"/>
      <c r="Q151" s="285">
        <f t="shared" si="73"/>
        <v>0</v>
      </c>
      <c r="R151" s="286">
        <f t="shared" si="74"/>
        <v>0</v>
      </c>
      <c r="S151" s="285">
        <f t="shared" si="75"/>
        <v>0</v>
      </c>
      <c r="T151" s="285">
        <f t="shared" si="76"/>
        <v>0</v>
      </c>
      <c r="U151" s="286">
        <f t="shared" si="77"/>
        <v>0.20246030552065583</v>
      </c>
      <c r="V151" s="188"/>
      <c r="W151" s="188">
        <f t="shared" si="79"/>
        <v>0</v>
      </c>
      <c r="X151" s="188">
        <f t="shared" si="80"/>
        <v>0</v>
      </c>
      <c r="Y151" s="188">
        <f t="shared" si="81"/>
        <v>0</v>
      </c>
      <c r="Z151" s="188">
        <f t="shared" si="82"/>
        <v>2.2952899558517086E-2</v>
      </c>
      <c r="AA151" s="135">
        <f t="shared" si="78"/>
        <v>100</v>
      </c>
      <c r="AB151" s="135"/>
      <c r="AC151" s="135"/>
      <c r="AD151" s="147"/>
    </row>
    <row r="152" spans="1:36" s="1" customFormat="1">
      <c r="A152" s="111"/>
      <c r="B152" s="51" t="s">
        <v>479</v>
      </c>
      <c r="C152" s="51"/>
      <c r="D152" s="81">
        <v>12202539.172044994</v>
      </c>
      <c r="E152" s="141">
        <v>92.294577064983699</v>
      </c>
      <c r="F152" s="141">
        <v>1.5531513244949318</v>
      </c>
      <c r="G152" s="141">
        <v>1.4643128216586418</v>
      </c>
      <c r="H152" s="141">
        <v>0.1052148854651286</v>
      </c>
      <c r="I152" s="141">
        <v>4.5827439033976196</v>
      </c>
      <c r="J152" s="141"/>
      <c r="K152" s="72"/>
      <c r="L152" s="72"/>
      <c r="M152" s="72"/>
      <c r="N152" s="72"/>
      <c r="O152" s="72"/>
      <c r="P152" s="72"/>
      <c r="Q152" s="200">
        <f>SUM(Q61:Q151)</f>
        <v>92.294577064983699</v>
      </c>
      <c r="R152" s="200">
        <f t="shared" ref="R152:U152" si="83">SUM(R61:R151)</f>
        <v>1.5531513244949318</v>
      </c>
      <c r="S152" s="200">
        <f t="shared" si="83"/>
        <v>1.4643128216586418</v>
      </c>
      <c r="T152" s="200">
        <f t="shared" si="83"/>
        <v>0.1052148854651286</v>
      </c>
      <c r="U152" s="200">
        <f t="shared" si="83"/>
        <v>4.5827439033976196</v>
      </c>
      <c r="V152" s="200"/>
      <c r="W152" s="72">
        <f>SUM(W62:W151)</f>
        <v>0.17608057173791458</v>
      </c>
      <c r="X152" s="72">
        <f>SUM(X62:X151)</f>
        <v>0.16600683905249961</v>
      </c>
      <c r="Y152" s="72">
        <f>SUM(Y62:Y151)</f>
        <v>1.1763057379782667E-2</v>
      </c>
      <c r="Z152" s="72">
        <f>SUM(Z62:Z151)</f>
        <v>0.51879262144131078</v>
      </c>
      <c r="AA152" s="135">
        <f t="shared" ref="AA152:AA153" si="84">SUM(E152:I152)</f>
        <v>100.00000000000001</v>
      </c>
      <c r="AB152" s="135"/>
      <c r="AC152" s="135"/>
      <c r="AD152" s="147"/>
    </row>
    <row r="153" spans="1:36" ht="21.75">
      <c r="A153" s="108"/>
      <c r="B153" s="320" t="s">
        <v>198</v>
      </c>
      <c r="C153" s="320"/>
      <c r="D153" s="82">
        <v>107634758.85046801</v>
      </c>
      <c r="E153" s="142">
        <v>12.196283693899248</v>
      </c>
      <c r="F153" s="142">
        <v>15.072357457631821</v>
      </c>
      <c r="G153" s="142">
        <v>68.264421441010626</v>
      </c>
      <c r="H153" s="142">
        <v>3.11737185436917</v>
      </c>
      <c r="I153" s="142">
        <v>1.3495636567540024</v>
      </c>
      <c r="J153" s="142">
        <v>2.1247357695086899</v>
      </c>
      <c r="K153" s="188">
        <f>SUM(K7:K152)</f>
        <v>12.196283693899248</v>
      </c>
      <c r="L153" s="188">
        <f t="shared" ref="L153:O153" si="85">SUM(L7:L152)</f>
        <v>15.072357457631821</v>
      </c>
      <c r="M153" s="188">
        <f t="shared" si="85"/>
        <v>68.264421441010626</v>
      </c>
      <c r="N153" s="188">
        <f t="shared" si="85"/>
        <v>3.11737185436917</v>
      </c>
      <c r="O153" s="188">
        <f t="shared" si="85"/>
        <v>1.3495636567540024</v>
      </c>
      <c r="P153" s="188"/>
      <c r="Q153" s="201">
        <f>(Q45*($D$45/$D$153))+(Q60*($D$60/$D$153))+(Q152*($D$152/$D$153))</f>
        <v>12.19628369389925</v>
      </c>
      <c r="R153" s="201">
        <f>(R45*($D$45/$D$153))+(R60*($D$60/$D$153))+(R152*($D$152/$D$153))</f>
        <v>15.072357457631815</v>
      </c>
      <c r="S153" s="201">
        <f>(S45*($D$45/$D$153))+(S60*($D$60/$D$153))+(S152*($D$152/$D$153))</f>
        <v>68.264421441010569</v>
      </c>
      <c r="T153" s="201">
        <f>(T45*($D$45/$D$153))+(T60*($D$60/$D$153))+(T152*($D$152/$D$153))</f>
        <v>3.11737185436917</v>
      </c>
      <c r="U153" s="201">
        <f>(U45*($D$45/$D$153))+(U60*($D$60/$D$153))+(U152*($D$152/$D$153))</f>
        <v>1.3495636567540026</v>
      </c>
      <c r="V153" s="189"/>
      <c r="W153" s="189">
        <f>SUM(W8:W152)/2</f>
        <v>15.071206038727013</v>
      </c>
      <c r="X153" s="189">
        <f>SUM(X8:X152)/2</f>
        <v>68.243073041553131</v>
      </c>
      <c r="Y153" s="189">
        <f>SUM(Y8:Y152)/2</f>
        <v>3.1172431914130834</v>
      </c>
      <c r="Z153" s="189">
        <f>SUM(Z8:Z152)/2</f>
        <v>1.3477112062772894</v>
      </c>
      <c r="AA153" s="135">
        <f t="shared" si="84"/>
        <v>99.999998103664865</v>
      </c>
      <c r="AB153" s="135"/>
      <c r="AC153" s="135"/>
      <c r="AD153" s="147"/>
    </row>
    <row r="154" spans="1:36" s="4" customFormat="1" ht="21">
      <c r="A154" s="112"/>
      <c r="B154" s="130"/>
      <c r="C154" s="321" t="s">
        <v>199</v>
      </c>
      <c r="D154" s="321"/>
      <c r="E154" s="321"/>
      <c r="F154" s="321"/>
      <c r="G154" s="321"/>
      <c r="H154" s="321"/>
      <c r="I154" s="321"/>
      <c r="J154" s="143"/>
      <c r="K154" s="128"/>
      <c r="L154" s="129"/>
      <c r="M154" s="112"/>
      <c r="N154" s="112"/>
      <c r="O154" s="112"/>
      <c r="P154" s="112"/>
      <c r="Q154" s="202"/>
      <c r="R154" s="112"/>
      <c r="S154" s="112"/>
      <c r="T154" s="112"/>
      <c r="U154" s="112"/>
      <c r="V154" s="6"/>
      <c r="W154" s="6"/>
      <c r="X154" s="6"/>
      <c r="Y154" s="6"/>
      <c r="Z154" s="6"/>
      <c r="AA154" s="6"/>
      <c r="AB154" s="6"/>
      <c r="AC154" s="6"/>
      <c r="AD154" s="6"/>
      <c r="AE154" s="6"/>
      <c r="AF154" s="6"/>
      <c r="AG154" s="6"/>
      <c r="AH154" s="6"/>
      <c r="AI154" s="6"/>
      <c r="AJ154" s="6"/>
    </row>
    <row r="155" spans="1:36" s="4" customFormat="1" ht="51" customHeight="1">
      <c r="A155" s="112"/>
      <c r="B155" s="130"/>
      <c r="C155" s="319" t="s">
        <v>200</v>
      </c>
      <c r="D155" s="319"/>
      <c r="E155" s="319"/>
      <c r="F155" s="319"/>
      <c r="G155" s="319"/>
      <c r="H155" s="319"/>
      <c r="I155" s="319"/>
      <c r="J155" s="143"/>
      <c r="K155" s="128"/>
      <c r="L155" s="129"/>
      <c r="M155" s="112"/>
      <c r="N155" s="112"/>
      <c r="O155" s="112"/>
      <c r="P155" s="112"/>
      <c r="Q155" s="202"/>
      <c r="R155" s="112"/>
      <c r="S155" s="112"/>
      <c r="T155" s="112"/>
      <c r="U155" s="112"/>
      <c r="V155" s="6"/>
      <c r="W155" s="6"/>
      <c r="X155" s="6"/>
      <c r="Y155" s="6"/>
      <c r="Z155" s="6"/>
      <c r="AA155" s="6"/>
      <c r="AB155" s="6"/>
      <c r="AC155" s="6"/>
      <c r="AD155" s="6"/>
      <c r="AE155" s="6"/>
      <c r="AF155" s="6"/>
      <c r="AG155" s="6"/>
      <c r="AH155" s="6"/>
      <c r="AI155" s="6"/>
      <c r="AJ155" s="6"/>
    </row>
    <row r="157" spans="1:36">
      <c r="E157" s="146"/>
      <c r="F157" s="146"/>
      <c r="G157" s="146"/>
      <c r="H157" s="146"/>
      <c r="I157" s="146"/>
    </row>
  </sheetData>
  <sortState ref="A61:AA152">
    <sortCondition descending="1" ref="E61:E152"/>
  </sortState>
  <mergeCells count="15">
    <mergeCell ref="A3:A6"/>
    <mergeCell ref="B3:B6"/>
    <mergeCell ref="C155:I155"/>
    <mergeCell ref="B153:C153"/>
    <mergeCell ref="C154:I154"/>
    <mergeCell ref="A45:C45"/>
    <mergeCell ref="B2:J2"/>
    <mergeCell ref="H4:H6"/>
    <mergeCell ref="I4:I6"/>
    <mergeCell ref="J3:J6"/>
    <mergeCell ref="F4:F6"/>
    <mergeCell ref="E4:E6"/>
    <mergeCell ref="D3:D5"/>
    <mergeCell ref="C3:C6"/>
    <mergeCell ref="E3:I3"/>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2:Q155"/>
  <sheetViews>
    <sheetView rightToLeft="1" topLeftCell="B140" workbookViewId="0">
      <selection activeCell="Q152" sqref="Q152"/>
    </sheetView>
  </sheetViews>
  <sheetFormatPr defaultColWidth="9.140625" defaultRowHeight="15.75"/>
  <cols>
    <col min="1" max="1" width="3.5703125" style="43" hidden="1" customWidth="1"/>
    <col min="2" max="2" width="4" style="44" customWidth="1"/>
    <col min="3" max="3" width="26.42578125" style="118" bestFit="1" customWidth="1"/>
    <col min="4" max="5" width="9.42578125" style="45" bestFit="1" customWidth="1"/>
    <col min="6" max="6" width="11.140625" style="45" bestFit="1" customWidth="1"/>
    <col min="7" max="7" width="9.42578125" style="45" bestFit="1" customWidth="1"/>
    <col min="8" max="8" width="11" style="45" bestFit="1" customWidth="1"/>
    <col min="9" max="9" width="8.5703125" style="45" bestFit="1" customWidth="1"/>
    <col min="10" max="10" width="11.140625" style="45" bestFit="1" customWidth="1"/>
    <col min="11" max="11" width="8.5703125" style="45" bestFit="1" customWidth="1"/>
    <col min="12" max="12" width="10.28515625" style="44" bestFit="1" customWidth="1"/>
    <col min="13" max="13" width="10.28515625" style="45" bestFit="1" customWidth="1"/>
    <col min="14" max="14" width="11.140625" style="45" bestFit="1" customWidth="1"/>
    <col min="15" max="16" width="9.42578125" style="45" bestFit="1" customWidth="1"/>
    <col min="17" max="17" width="11.140625" style="45" bestFit="1" customWidth="1"/>
    <col min="18" max="16384" width="9.140625" style="43"/>
  </cols>
  <sheetData>
    <row r="2" spans="1:17">
      <c r="A2" s="57"/>
      <c r="B2" s="328" t="s">
        <v>474</v>
      </c>
      <c r="C2" s="328"/>
      <c r="D2" s="328"/>
      <c r="E2" s="328"/>
      <c r="F2" s="328"/>
      <c r="G2" s="328"/>
      <c r="H2" s="328"/>
      <c r="I2" s="328"/>
      <c r="J2" s="328"/>
      <c r="K2" s="328"/>
      <c r="L2" s="328"/>
      <c r="M2" s="328"/>
      <c r="N2" s="328"/>
      <c r="O2" s="328"/>
      <c r="P2" s="328"/>
      <c r="Q2" s="328"/>
    </row>
    <row r="3" spans="1:17">
      <c r="A3" s="57"/>
      <c r="B3" s="329" t="s">
        <v>187</v>
      </c>
      <c r="C3" s="330" t="s">
        <v>203</v>
      </c>
      <c r="D3" s="331" t="s">
        <v>204</v>
      </c>
      <c r="E3" s="331"/>
      <c r="F3" s="331"/>
      <c r="G3" s="331"/>
      <c r="H3" s="331"/>
      <c r="I3" s="331"/>
      <c r="J3" s="331"/>
      <c r="K3" s="331"/>
      <c r="L3" s="331" t="s">
        <v>205</v>
      </c>
      <c r="M3" s="331"/>
      <c r="N3" s="331"/>
      <c r="O3" s="331"/>
      <c r="P3" s="331"/>
      <c r="Q3" s="331"/>
    </row>
    <row r="4" spans="1:17">
      <c r="A4" s="57"/>
      <c r="B4" s="329"/>
      <c r="C4" s="330"/>
      <c r="D4" s="331" t="s">
        <v>466</v>
      </c>
      <c r="E4" s="331"/>
      <c r="F4" s="331"/>
      <c r="G4" s="331"/>
      <c r="H4" s="331" t="s">
        <v>467</v>
      </c>
      <c r="I4" s="331"/>
      <c r="J4" s="331"/>
      <c r="K4" s="331"/>
      <c r="L4" s="331" t="s">
        <v>466</v>
      </c>
      <c r="M4" s="331"/>
      <c r="N4" s="331"/>
      <c r="O4" s="331" t="s">
        <v>467</v>
      </c>
      <c r="P4" s="331"/>
      <c r="Q4" s="331"/>
    </row>
    <row r="5" spans="1:17" ht="31.5">
      <c r="A5" s="235" t="s">
        <v>379</v>
      </c>
      <c r="B5" s="329"/>
      <c r="C5" s="330"/>
      <c r="D5" s="48" t="s">
        <v>206</v>
      </c>
      <c r="E5" s="48" t="s">
        <v>207</v>
      </c>
      <c r="F5" s="46" t="s">
        <v>208</v>
      </c>
      <c r="G5" s="48" t="s">
        <v>209</v>
      </c>
      <c r="H5" s="48" t="s">
        <v>210</v>
      </c>
      <c r="I5" s="48" t="s">
        <v>207</v>
      </c>
      <c r="J5" s="46" t="s">
        <v>208</v>
      </c>
      <c r="K5" s="48" t="s">
        <v>209</v>
      </c>
      <c r="L5" s="212" t="s">
        <v>211</v>
      </c>
      <c r="M5" s="48" t="s">
        <v>212</v>
      </c>
      <c r="N5" s="46" t="s">
        <v>208</v>
      </c>
      <c r="O5" s="48" t="s">
        <v>211</v>
      </c>
      <c r="P5" s="48" t="s">
        <v>212</v>
      </c>
      <c r="Q5" s="46" t="s">
        <v>208</v>
      </c>
    </row>
    <row r="6" spans="1:17" ht="17.25">
      <c r="A6" s="52">
        <v>1</v>
      </c>
      <c r="B6" s="53">
        <v>1</v>
      </c>
      <c r="C6" s="117" t="s">
        <v>28</v>
      </c>
      <c r="D6" s="47">
        <v>285792.68274900003</v>
      </c>
      <c r="E6" s="47">
        <v>494198.17490599997</v>
      </c>
      <c r="F6" s="47">
        <v>-208405.49215699994</v>
      </c>
      <c r="G6" s="47">
        <v>779990.85765499994</v>
      </c>
      <c r="H6" s="47">
        <v>108511.921191</v>
      </c>
      <c r="I6" s="47">
        <v>4007.0703939999999</v>
      </c>
      <c r="J6" s="47">
        <v>104504.85079700001</v>
      </c>
      <c r="K6" s="47">
        <v>112518.991585</v>
      </c>
      <c r="L6" s="214">
        <v>50522423</v>
      </c>
      <c r="M6" s="47">
        <v>27481378</v>
      </c>
      <c r="N6" s="47">
        <v>23041045</v>
      </c>
      <c r="O6" s="47">
        <v>5867823</v>
      </c>
      <c r="P6" s="47">
        <v>2411762</v>
      </c>
      <c r="Q6" s="47">
        <v>3456061</v>
      </c>
    </row>
    <row r="7" spans="1:17" ht="17.25">
      <c r="A7" s="50">
        <v>102</v>
      </c>
      <c r="B7" s="54">
        <v>2</v>
      </c>
      <c r="C7" s="116" t="s">
        <v>64</v>
      </c>
      <c r="D7" s="211">
        <v>146624.782691</v>
      </c>
      <c r="E7" s="211">
        <v>169357.07021400001</v>
      </c>
      <c r="F7" s="113">
        <v>-22732.287523000006</v>
      </c>
      <c r="G7" s="113">
        <v>315981.85290499998</v>
      </c>
      <c r="H7" s="113">
        <v>128.72256899999999</v>
      </c>
      <c r="I7" s="113">
        <v>11249.317206</v>
      </c>
      <c r="J7" s="113">
        <v>-11120.594637</v>
      </c>
      <c r="K7" s="113">
        <v>11378.039774999999</v>
      </c>
      <c r="L7" s="213">
        <v>114.00011000000001</v>
      </c>
      <c r="M7" s="113">
        <v>3700.2868739999999</v>
      </c>
      <c r="N7" s="113">
        <v>-3586.2867639999999</v>
      </c>
      <c r="O7" s="113">
        <v>0</v>
      </c>
      <c r="P7" s="113">
        <v>0</v>
      </c>
      <c r="Q7" s="113">
        <v>0</v>
      </c>
    </row>
    <row r="8" spans="1:17" ht="17.25">
      <c r="A8" s="52">
        <v>5</v>
      </c>
      <c r="B8" s="53">
        <v>3</v>
      </c>
      <c r="C8" s="117" t="s">
        <v>26</v>
      </c>
      <c r="D8" s="47">
        <v>129646.09675300001</v>
      </c>
      <c r="E8" s="47">
        <v>164879.02122900001</v>
      </c>
      <c r="F8" s="47">
        <v>-35232.924476</v>
      </c>
      <c r="G8" s="47">
        <v>294525.117982</v>
      </c>
      <c r="H8" s="47">
        <v>1913.1846579999999</v>
      </c>
      <c r="I8" s="47">
        <v>2841.25344</v>
      </c>
      <c r="J8" s="47">
        <v>-928.06878200000006</v>
      </c>
      <c r="K8" s="47">
        <v>4754.4380979999996</v>
      </c>
      <c r="L8" s="214">
        <v>31719</v>
      </c>
      <c r="M8" s="47">
        <v>538935</v>
      </c>
      <c r="N8" s="47">
        <v>-507216</v>
      </c>
      <c r="O8" s="47">
        <v>550</v>
      </c>
      <c r="P8" s="47">
        <v>13242</v>
      </c>
      <c r="Q8" s="47">
        <v>-12692</v>
      </c>
    </row>
    <row r="9" spans="1:17" ht="17.25">
      <c r="A9" s="50">
        <v>139</v>
      </c>
      <c r="B9" s="54">
        <v>4</v>
      </c>
      <c r="C9" s="116" t="s">
        <v>166</v>
      </c>
      <c r="D9" s="113">
        <v>107655.689742</v>
      </c>
      <c r="E9" s="113">
        <v>156791.22748199999</v>
      </c>
      <c r="F9" s="113">
        <v>-49135.537739999985</v>
      </c>
      <c r="G9" s="113">
        <v>264446.91722399998</v>
      </c>
      <c r="H9" s="113">
        <v>0</v>
      </c>
      <c r="I9" s="113">
        <v>2701.6266740000001</v>
      </c>
      <c r="J9" s="113">
        <v>-2701.6266740000001</v>
      </c>
      <c r="K9" s="113">
        <v>2701.6266740000001</v>
      </c>
      <c r="L9" s="213">
        <v>17195396</v>
      </c>
      <c r="M9" s="113">
        <v>4146353</v>
      </c>
      <c r="N9" s="113">
        <v>13049043</v>
      </c>
      <c r="O9" s="113">
        <v>9061986</v>
      </c>
      <c r="P9" s="113">
        <v>1050591</v>
      </c>
      <c r="Q9" s="113">
        <v>8011395</v>
      </c>
    </row>
    <row r="10" spans="1:17" ht="17.25">
      <c r="A10" s="52">
        <v>106</v>
      </c>
      <c r="B10" s="53">
        <v>5</v>
      </c>
      <c r="C10" s="117" t="s">
        <v>36</v>
      </c>
      <c r="D10" s="47">
        <v>92640.979982999997</v>
      </c>
      <c r="E10" s="47">
        <v>87750.345767999999</v>
      </c>
      <c r="F10" s="47">
        <v>4890.6342149999982</v>
      </c>
      <c r="G10" s="47">
        <v>180391.325751</v>
      </c>
      <c r="H10" s="47">
        <v>1398.711808</v>
      </c>
      <c r="I10" s="47">
        <v>7909.7944909999997</v>
      </c>
      <c r="J10" s="47">
        <v>-6511.0826829999996</v>
      </c>
      <c r="K10" s="47">
        <v>9308.5062990000006</v>
      </c>
      <c r="L10" s="214">
        <v>475</v>
      </c>
      <c r="M10" s="47">
        <v>75448</v>
      </c>
      <c r="N10" s="47">
        <v>-74973</v>
      </c>
      <c r="O10" s="47">
        <v>0</v>
      </c>
      <c r="P10" s="47">
        <v>0</v>
      </c>
      <c r="Q10" s="47">
        <v>0</v>
      </c>
    </row>
    <row r="11" spans="1:17" ht="17.25">
      <c r="A11" s="50">
        <v>11</v>
      </c>
      <c r="B11" s="54">
        <v>6</v>
      </c>
      <c r="C11" s="116" t="s">
        <v>31</v>
      </c>
      <c r="D11" s="211">
        <v>90601.133528000006</v>
      </c>
      <c r="E11" s="211">
        <v>110323.225851</v>
      </c>
      <c r="F11" s="113">
        <v>-19722.09232299999</v>
      </c>
      <c r="G11" s="113">
        <v>200924.359379</v>
      </c>
      <c r="H11" s="113">
        <v>8102.6048920000003</v>
      </c>
      <c r="I11" s="113">
        <v>5519.4403599999996</v>
      </c>
      <c r="J11" s="113">
        <v>2583.1645320000007</v>
      </c>
      <c r="K11" s="113">
        <v>13622.045252</v>
      </c>
      <c r="L11" s="213">
        <v>525621</v>
      </c>
      <c r="M11" s="113">
        <v>563617</v>
      </c>
      <c r="N11" s="113">
        <v>-37996</v>
      </c>
      <c r="O11" s="113">
        <v>32205</v>
      </c>
      <c r="P11" s="113">
        <v>24122</v>
      </c>
      <c r="Q11" s="113">
        <v>8083</v>
      </c>
    </row>
    <row r="12" spans="1:17" ht="17.25">
      <c r="A12" s="52">
        <v>114</v>
      </c>
      <c r="B12" s="53">
        <v>7</v>
      </c>
      <c r="C12" s="117" t="s">
        <v>42</v>
      </c>
      <c r="D12" s="47">
        <v>84303.741880000001</v>
      </c>
      <c r="E12" s="47">
        <v>111946.417147</v>
      </c>
      <c r="F12" s="47">
        <v>-27642.675266999999</v>
      </c>
      <c r="G12" s="47">
        <v>196250.15902700002</v>
      </c>
      <c r="H12" s="47">
        <v>0</v>
      </c>
      <c r="I12" s="47">
        <v>0</v>
      </c>
      <c r="J12" s="47">
        <v>0</v>
      </c>
      <c r="K12" s="47">
        <v>0</v>
      </c>
      <c r="L12" s="214">
        <v>5549321.11546</v>
      </c>
      <c r="M12" s="47">
        <v>543198.62231400004</v>
      </c>
      <c r="N12" s="47">
        <v>5006122.4931460004</v>
      </c>
      <c r="O12" s="47">
        <v>39077.833026</v>
      </c>
      <c r="P12" s="47">
        <v>254494.73652100001</v>
      </c>
      <c r="Q12" s="47">
        <v>-215416.90349500001</v>
      </c>
    </row>
    <row r="13" spans="1:17" ht="17.25">
      <c r="A13" s="50">
        <v>6</v>
      </c>
      <c r="B13" s="54">
        <v>8</v>
      </c>
      <c r="C13" s="116" t="s">
        <v>24</v>
      </c>
      <c r="D13" s="113">
        <v>68031.062181000001</v>
      </c>
      <c r="E13" s="113">
        <v>72252.724705999994</v>
      </c>
      <c r="F13" s="113">
        <v>-4221.6625249999925</v>
      </c>
      <c r="G13" s="113">
        <v>140283.78688699999</v>
      </c>
      <c r="H13" s="113">
        <v>0</v>
      </c>
      <c r="I13" s="113">
        <v>0</v>
      </c>
      <c r="J13" s="113">
        <v>0</v>
      </c>
      <c r="K13" s="113">
        <v>0</v>
      </c>
      <c r="L13" s="213">
        <v>5526</v>
      </c>
      <c r="M13" s="113">
        <v>109480</v>
      </c>
      <c r="N13" s="113">
        <v>-103954</v>
      </c>
      <c r="O13" s="113">
        <v>97</v>
      </c>
      <c r="P13" s="113">
        <v>5568</v>
      </c>
      <c r="Q13" s="113">
        <v>-5471</v>
      </c>
    </row>
    <row r="14" spans="1:17" ht="17.25">
      <c r="A14" s="52">
        <v>101</v>
      </c>
      <c r="B14" s="53">
        <v>9</v>
      </c>
      <c r="C14" s="117" t="s">
        <v>34</v>
      </c>
      <c r="D14" s="47">
        <v>62746.652458999997</v>
      </c>
      <c r="E14" s="47">
        <v>60265.518746000002</v>
      </c>
      <c r="F14" s="47">
        <v>2481.1337129999956</v>
      </c>
      <c r="G14" s="47">
        <v>123012.17120499999</v>
      </c>
      <c r="H14" s="47">
        <v>0</v>
      </c>
      <c r="I14" s="47">
        <v>997.30565799999999</v>
      </c>
      <c r="J14" s="47">
        <v>-997.30565799999999</v>
      </c>
      <c r="K14" s="47">
        <v>997.30565799999999</v>
      </c>
      <c r="L14" s="214">
        <v>61</v>
      </c>
      <c r="M14" s="47">
        <v>61</v>
      </c>
      <c r="N14" s="47">
        <v>0</v>
      </c>
      <c r="O14" s="47">
        <v>0</v>
      </c>
      <c r="P14" s="47">
        <v>0</v>
      </c>
      <c r="Q14" s="47">
        <v>0</v>
      </c>
    </row>
    <row r="15" spans="1:17" ht="17.25">
      <c r="A15" s="50">
        <v>105</v>
      </c>
      <c r="B15" s="54">
        <v>10</v>
      </c>
      <c r="C15" s="116" t="s">
        <v>35</v>
      </c>
      <c r="D15" s="211">
        <v>58074.197516</v>
      </c>
      <c r="E15" s="211">
        <v>68843.209006000005</v>
      </c>
      <c r="F15" s="113">
        <v>-10769.011490000004</v>
      </c>
      <c r="G15" s="113">
        <v>126917.406522</v>
      </c>
      <c r="H15" s="113">
        <v>0</v>
      </c>
      <c r="I15" s="113">
        <v>144.9</v>
      </c>
      <c r="J15" s="113">
        <v>-144.9</v>
      </c>
      <c r="K15" s="113">
        <v>144.9</v>
      </c>
      <c r="L15" s="213">
        <v>619</v>
      </c>
      <c r="M15" s="113">
        <v>22610</v>
      </c>
      <c r="N15" s="113">
        <v>-21991</v>
      </c>
      <c r="O15" s="113">
        <v>308</v>
      </c>
      <c r="P15" s="113">
        <v>418</v>
      </c>
      <c r="Q15" s="113">
        <v>-110</v>
      </c>
    </row>
    <row r="16" spans="1:17" ht="17.25">
      <c r="A16" s="52">
        <v>108</v>
      </c>
      <c r="B16" s="53">
        <v>11</v>
      </c>
      <c r="C16" s="117" t="s">
        <v>38</v>
      </c>
      <c r="D16" s="47">
        <v>34485.603169000002</v>
      </c>
      <c r="E16" s="47">
        <v>45511.273248999998</v>
      </c>
      <c r="F16" s="47">
        <v>-11025.670079999996</v>
      </c>
      <c r="G16" s="47">
        <v>79996.876418</v>
      </c>
      <c r="H16" s="47">
        <v>231.117794</v>
      </c>
      <c r="I16" s="47">
        <v>248</v>
      </c>
      <c r="J16" s="47">
        <v>-16.882205999999996</v>
      </c>
      <c r="K16" s="47">
        <v>479.117794</v>
      </c>
      <c r="L16" s="214">
        <v>9547</v>
      </c>
      <c r="M16" s="47">
        <v>15563</v>
      </c>
      <c r="N16" s="47">
        <v>-6016</v>
      </c>
      <c r="O16" s="47">
        <v>7879</v>
      </c>
      <c r="P16" s="47">
        <v>1111</v>
      </c>
      <c r="Q16" s="47">
        <v>6768</v>
      </c>
    </row>
    <row r="17" spans="1:17" ht="17.25">
      <c r="A17" s="50">
        <v>130</v>
      </c>
      <c r="B17" s="54">
        <v>12</v>
      </c>
      <c r="C17" s="116" t="s">
        <v>149</v>
      </c>
      <c r="D17" s="113">
        <v>30952.683293999999</v>
      </c>
      <c r="E17" s="113">
        <v>57099.261699000002</v>
      </c>
      <c r="F17" s="113">
        <v>-26146.578405000004</v>
      </c>
      <c r="G17" s="113">
        <v>88051.944992999997</v>
      </c>
      <c r="H17" s="113">
        <v>0</v>
      </c>
      <c r="I17" s="113">
        <v>3.169</v>
      </c>
      <c r="J17" s="113">
        <v>-3.169</v>
      </c>
      <c r="K17" s="113">
        <v>3.169</v>
      </c>
      <c r="L17" s="213">
        <v>547</v>
      </c>
      <c r="M17" s="113">
        <v>3147</v>
      </c>
      <c r="N17" s="113">
        <v>-2600</v>
      </c>
      <c r="O17" s="113">
        <v>0</v>
      </c>
      <c r="P17" s="113">
        <v>333</v>
      </c>
      <c r="Q17" s="113">
        <v>-333</v>
      </c>
    </row>
    <row r="18" spans="1:17" ht="17.25">
      <c r="A18" s="52">
        <v>121</v>
      </c>
      <c r="B18" s="53">
        <v>13</v>
      </c>
      <c r="C18" s="117" t="s">
        <v>137</v>
      </c>
      <c r="D18" s="47">
        <v>14133.279823000001</v>
      </c>
      <c r="E18" s="47">
        <v>20538.184315999999</v>
      </c>
      <c r="F18" s="47">
        <v>-6404.9044929999982</v>
      </c>
      <c r="G18" s="47">
        <v>34671.464139000003</v>
      </c>
      <c r="H18" s="47">
        <v>0</v>
      </c>
      <c r="I18" s="47">
        <v>0</v>
      </c>
      <c r="J18" s="47">
        <v>0</v>
      </c>
      <c r="K18" s="47">
        <v>0</v>
      </c>
      <c r="L18" s="214">
        <v>24.328320000000001</v>
      </c>
      <c r="M18" s="47">
        <v>16726.205564</v>
      </c>
      <c r="N18" s="47">
        <v>-16701.877243999999</v>
      </c>
      <c r="O18" s="47">
        <v>0</v>
      </c>
      <c r="P18" s="47">
        <v>0</v>
      </c>
      <c r="Q18" s="47">
        <v>0</v>
      </c>
    </row>
    <row r="19" spans="1:17" ht="17.25">
      <c r="A19" s="50">
        <v>118</v>
      </c>
      <c r="B19" s="54">
        <v>14</v>
      </c>
      <c r="C19" s="116" t="s">
        <v>154</v>
      </c>
      <c r="D19" s="211">
        <v>8837.4520799999991</v>
      </c>
      <c r="E19" s="211">
        <v>19507.276432999999</v>
      </c>
      <c r="F19" s="113">
        <v>-10669.824353</v>
      </c>
      <c r="G19" s="113">
        <v>28344.728512999998</v>
      </c>
      <c r="H19" s="113">
        <v>0</v>
      </c>
      <c r="I19" s="113">
        <v>2878.0672829999999</v>
      </c>
      <c r="J19" s="113">
        <v>-2878.0672829999999</v>
      </c>
      <c r="K19" s="113">
        <v>2878.0672829999999</v>
      </c>
      <c r="L19" s="213">
        <v>182.59789699999999</v>
      </c>
      <c r="M19" s="113">
        <v>4342.4520979999998</v>
      </c>
      <c r="N19" s="113">
        <v>-4159.8542010000001</v>
      </c>
      <c r="O19" s="113">
        <v>0</v>
      </c>
      <c r="P19" s="113">
        <v>0</v>
      </c>
      <c r="Q19" s="113">
        <v>0</v>
      </c>
    </row>
    <row r="20" spans="1:17" ht="17.25">
      <c r="A20" s="52">
        <v>136</v>
      </c>
      <c r="B20" s="53">
        <v>15</v>
      </c>
      <c r="C20" s="117" t="s">
        <v>155</v>
      </c>
      <c r="D20" s="47">
        <v>6832.5338439999996</v>
      </c>
      <c r="E20" s="47">
        <v>5165.3536590000003</v>
      </c>
      <c r="F20" s="47">
        <v>1667.1801849999993</v>
      </c>
      <c r="G20" s="47">
        <v>11997.887503</v>
      </c>
      <c r="H20" s="47">
        <v>0</v>
      </c>
      <c r="I20" s="47">
        <v>0</v>
      </c>
      <c r="J20" s="47">
        <v>0</v>
      </c>
      <c r="K20" s="47">
        <v>0</v>
      </c>
      <c r="L20" s="214">
        <v>1367422</v>
      </c>
      <c r="M20" s="47">
        <v>101715</v>
      </c>
      <c r="N20" s="47">
        <v>1265707</v>
      </c>
      <c r="O20" s="47">
        <v>214472</v>
      </c>
      <c r="P20" s="47">
        <v>20464</v>
      </c>
      <c r="Q20" s="47">
        <v>194008</v>
      </c>
    </row>
    <row r="21" spans="1:17" ht="17.25">
      <c r="A21" s="50">
        <v>16</v>
      </c>
      <c r="B21" s="54">
        <v>16</v>
      </c>
      <c r="C21" s="116" t="s">
        <v>49</v>
      </c>
      <c r="D21" s="113">
        <v>5217.2488009999997</v>
      </c>
      <c r="E21" s="113">
        <v>11467.490813</v>
      </c>
      <c r="F21" s="113">
        <v>-6250.2420120000006</v>
      </c>
      <c r="G21" s="113">
        <v>16684.739613999998</v>
      </c>
      <c r="H21" s="113">
        <v>0</v>
      </c>
      <c r="I21" s="113">
        <v>0</v>
      </c>
      <c r="J21" s="113">
        <v>0</v>
      </c>
      <c r="K21" s="113">
        <v>0</v>
      </c>
      <c r="L21" s="213">
        <v>288866</v>
      </c>
      <c r="M21" s="113">
        <v>27968</v>
      </c>
      <c r="N21" s="113">
        <v>260898</v>
      </c>
      <c r="O21" s="113">
        <v>112804</v>
      </c>
      <c r="P21" s="113">
        <v>4018</v>
      </c>
      <c r="Q21" s="113">
        <v>108786</v>
      </c>
    </row>
    <row r="22" spans="1:17" ht="17.25">
      <c r="A22" s="52">
        <v>115</v>
      </c>
      <c r="B22" s="53">
        <v>17</v>
      </c>
      <c r="C22" s="117" t="s">
        <v>44</v>
      </c>
      <c r="D22" s="47">
        <v>3272.6413729999999</v>
      </c>
      <c r="E22" s="47">
        <v>3461.9160000000002</v>
      </c>
      <c r="F22" s="47">
        <v>-189.27462700000024</v>
      </c>
      <c r="G22" s="47">
        <v>6734.5573729999996</v>
      </c>
      <c r="H22" s="47">
        <v>0</v>
      </c>
      <c r="I22" s="47">
        <v>1524.97</v>
      </c>
      <c r="J22" s="47">
        <v>-1524.97</v>
      </c>
      <c r="K22" s="47">
        <v>1524.97</v>
      </c>
      <c r="L22" s="214">
        <v>76256</v>
      </c>
      <c r="M22" s="47">
        <v>59150</v>
      </c>
      <c r="N22" s="47">
        <v>17106</v>
      </c>
      <c r="O22" s="47">
        <v>2747</v>
      </c>
      <c r="P22" s="47">
        <v>2285</v>
      </c>
      <c r="Q22" s="47">
        <v>462</v>
      </c>
    </row>
    <row r="23" spans="1:17" ht="17.25">
      <c r="A23" s="50">
        <v>132</v>
      </c>
      <c r="B23" s="54">
        <v>18</v>
      </c>
      <c r="C23" s="116" t="s">
        <v>151</v>
      </c>
      <c r="D23" s="211">
        <v>2829.8943389999999</v>
      </c>
      <c r="E23" s="211">
        <v>9036.5114450000001</v>
      </c>
      <c r="F23" s="113">
        <v>-6206.6171059999997</v>
      </c>
      <c r="G23" s="113">
        <v>11866.405784</v>
      </c>
      <c r="H23" s="113">
        <v>0</v>
      </c>
      <c r="I23" s="113">
        <v>0</v>
      </c>
      <c r="J23" s="113">
        <v>0</v>
      </c>
      <c r="K23" s="113">
        <v>0</v>
      </c>
      <c r="L23" s="213">
        <v>10</v>
      </c>
      <c r="M23" s="113">
        <v>795</v>
      </c>
      <c r="N23" s="113">
        <v>-785</v>
      </c>
      <c r="O23" s="113">
        <v>0</v>
      </c>
      <c r="P23" s="113">
        <v>0</v>
      </c>
      <c r="Q23" s="113">
        <v>0</v>
      </c>
    </row>
    <row r="24" spans="1:17" ht="17.25">
      <c r="A24" s="52">
        <v>113</v>
      </c>
      <c r="B24" s="53">
        <v>19</v>
      </c>
      <c r="C24" s="117" t="s">
        <v>40</v>
      </c>
      <c r="D24" s="47">
        <v>2428.4807890000002</v>
      </c>
      <c r="E24" s="47">
        <v>15668.866309999999</v>
      </c>
      <c r="F24" s="47">
        <v>-13240.385521</v>
      </c>
      <c r="G24" s="47">
        <v>18097.347098999999</v>
      </c>
      <c r="H24" s="47">
        <v>0</v>
      </c>
      <c r="I24" s="47">
        <v>0</v>
      </c>
      <c r="J24" s="47">
        <v>0</v>
      </c>
      <c r="K24" s="47">
        <v>0</v>
      </c>
      <c r="L24" s="214">
        <v>104</v>
      </c>
      <c r="M24" s="47">
        <v>93794</v>
      </c>
      <c r="N24" s="47">
        <v>-93690</v>
      </c>
      <c r="O24" s="47">
        <v>0</v>
      </c>
      <c r="P24" s="47">
        <v>135</v>
      </c>
      <c r="Q24" s="47">
        <v>-135</v>
      </c>
    </row>
    <row r="25" spans="1:17" ht="17.25">
      <c r="A25" s="50">
        <v>162</v>
      </c>
      <c r="B25" s="54">
        <v>20</v>
      </c>
      <c r="C25" s="116" t="s">
        <v>352</v>
      </c>
      <c r="D25" s="113">
        <v>1543.8683060000001</v>
      </c>
      <c r="E25" s="113">
        <v>1312.8564040000001</v>
      </c>
      <c r="F25" s="113">
        <v>231.01190199999996</v>
      </c>
      <c r="G25" s="113">
        <v>2856.7247100000004</v>
      </c>
      <c r="H25" s="113">
        <v>0</v>
      </c>
      <c r="I25" s="113">
        <v>33.24</v>
      </c>
      <c r="J25" s="113">
        <v>-33.24</v>
      </c>
      <c r="K25" s="113">
        <v>33.24</v>
      </c>
      <c r="L25" s="213">
        <v>0</v>
      </c>
      <c r="M25" s="113">
        <v>0</v>
      </c>
      <c r="N25" s="113">
        <v>0</v>
      </c>
      <c r="O25" s="113">
        <v>0</v>
      </c>
      <c r="P25" s="113">
        <v>0</v>
      </c>
      <c r="Q25" s="113">
        <v>0</v>
      </c>
    </row>
    <row r="26" spans="1:17" ht="17.25">
      <c r="A26" s="52">
        <v>3</v>
      </c>
      <c r="B26" s="53">
        <v>21</v>
      </c>
      <c r="C26" s="117" t="s">
        <v>30</v>
      </c>
      <c r="D26" s="47">
        <v>1436.8731969999999</v>
      </c>
      <c r="E26" s="47">
        <v>1579.5250000000001</v>
      </c>
      <c r="F26" s="47">
        <v>-142.6518030000002</v>
      </c>
      <c r="G26" s="47">
        <v>3016.398197</v>
      </c>
      <c r="H26" s="47">
        <v>0</v>
      </c>
      <c r="I26" s="47">
        <v>0</v>
      </c>
      <c r="J26" s="47">
        <v>0</v>
      </c>
      <c r="K26" s="47">
        <v>0</v>
      </c>
      <c r="L26" s="214">
        <v>4700724</v>
      </c>
      <c r="M26" s="47">
        <v>1835454</v>
      </c>
      <c r="N26" s="47">
        <v>2865270</v>
      </c>
      <c r="O26" s="47">
        <v>1340660</v>
      </c>
      <c r="P26" s="47">
        <v>516596</v>
      </c>
      <c r="Q26" s="47">
        <v>824064</v>
      </c>
    </row>
    <row r="27" spans="1:17" ht="17.25">
      <c r="A27" s="50">
        <v>7</v>
      </c>
      <c r="B27" s="54">
        <v>22</v>
      </c>
      <c r="C27" s="116" t="s">
        <v>18</v>
      </c>
      <c r="D27" s="211">
        <v>1332.3677620000001</v>
      </c>
      <c r="E27" s="211">
        <v>1579.2249999999999</v>
      </c>
      <c r="F27" s="113">
        <v>-246.85723799999982</v>
      </c>
      <c r="G27" s="113">
        <v>2911.5927620000002</v>
      </c>
      <c r="H27" s="113">
        <v>0</v>
      </c>
      <c r="I27" s="113">
        <v>0</v>
      </c>
      <c r="J27" s="113">
        <v>0</v>
      </c>
      <c r="K27" s="113">
        <v>0</v>
      </c>
      <c r="L27" s="213">
        <v>4447418</v>
      </c>
      <c r="M27" s="113">
        <v>2354922</v>
      </c>
      <c r="N27" s="113">
        <v>2092496</v>
      </c>
      <c r="O27" s="113">
        <v>373564</v>
      </c>
      <c r="P27" s="113">
        <v>133938</v>
      </c>
      <c r="Q27" s="113">
        <v>239626</v>
      </c>
    </row>
    <row r="28" spans="1:17" ht="17.25">
      <c r="A28" s="52">
        <v>154</v>
      </c>
      <c r="B28" s="53">
        <v>23</v>
      </c>
      <c r="C28" s="117" t="s">
        <v>225</v>
      </c>
      <c r="D28" s="47">
        <v>1177.8352560000001</v>
      </c>
      <c r="E28" s="47">
        <v>12400.314178000001</v>
      </c>
      <c r="F28" s="47">
        <v>-11222.478922</v>
      </c>
      <c r="G28" s="47">
        <v>13578.149434000001</v>
      </c>
      <c r="H28" s="47">
        <v>0</v>
      </c>
      <c r="I28" s="47">
        <v>0</v>
      </c>
      <c r="J28" s="47">
        <v>0</v>
      </c>
      <c r="K28" s="47">
        <v>0</v>
      </c>
      <c r="L28" s="214">
        <v>541185</v>
      </c>
      <c r="M28" s="47">
        <v>281160</v>
      </c>
      <c r="N28" s="47">
        <v>260025</v>
      </c>
      <c r="O28" s="47">
        <v>21596</v>
      </c>
      <c r="P28" s="47">
        <v>22861</v>
      </c>
      <c r="Q28" s="47">
        <v>-1265</v>
      </c>
    </row>
    <row r="29" spans="1:17" ht="17.25">
      <c r="A29" s="50">
        <v>107</v>
      </c>
      <c r="B29" s="54">
        <v>24</v>
      </c>
      <c r="C29" s="116" t="s">
        <v>37</v>
      </c>
      <c r="D29" s="113">
        <v>981.67483400000003</v>
      </c>
      <c r="E29" s="113">
        <v>1726.6373470000001</v>
      </c>
      <c r="F29" s="113">
        <v>-744.96251300000006</v>
      </c>
      <c r="G29" s="113">
        <v>2708.3121810000002</v>
      </c>
      <c r="H29" s="113">
        <v>0</v>
      </c>
      <c r="I29" s="113">
        <v>0</v>
      </c>
      <c r="J29" s="113">
        <v>0</v>
      </c>
      <c r="K29" s="113">
        <v>0</v>
      </c>
      <c r="L29" s="213">
        <v>4608755</v>
      </c>
      <c r="M29" s="113">
        <v>555253</v>
      </c>
      <c r="N29" s="113">
        <v>4053502</v>
      </c>
      <c r="O29" s="113">
        <v>2184900</v>
      </c>
      <c r="P29" s="113">
        <v>212811</v>
      </c>
      <c r="Q29" s="113">
        <v>1972089</v>
      </c>
    </row>
    <row r="30" spans="1:17" ht="17.25">
      <c r="A30" s="52">
        <v>110</v>
      </c>
      <c r="B30" s="53">
        <v>25</v>
      </c>
      <c r="C30" s="117" t="s">
        <v>39</v>
      </c>
      <c r="D30" s="47">
        <v>586.89093000000003</v>
      </c>
      <c r="E30" s="47">
        <v>38874.409317999998</v>
      </c>
      <c r="F30" s="47">
        <v>-38287.518387999997</v>
      </c>
      <c r="G30" s="47">
        <v>39461.300248</v>
      </c>
      <c r="H30" s="47">
        <v>0</v>
      </c>
      <c r="I30" s="47">
        <v>0</v>
      </c>
      <c r="J30" s="47">
        <v>0</v>
      </c>
      <c r="K30" s="47">
        <v>0</v>
      </c>
      <c r="L30" s="214">
        <v>12063</v>
      </c>
      <c r="M30" s="47">
        <v>432781</v>
      </c>
      <c r="N30" s="47">
        <v>-420718</v>
      </c>
      <c r="O30" s="47">
        <v>36</v>
      </c>
      <c r="P30" s="47">
        <v>8275</v>
      </c>
      <c r="Q30" s="47">
        <v>-8239</v>
      </c>
    </row>
    <row r="31" spans="1:17" ht="17.25">
      <c r="A31" s="50">
        <v>2</v>
      </c>
      <c r="B31" s="54">
        <v>26</v>
      </c>
      <c r="C31" s="116" t="s">
        <v>27</v>
      </c>
      <c r="D31" s="211">
        <v>586.89093000000003</v>
      </c>
      <c r="E31" s="211">
        <v>1480.9414079999999</v>
      </c>
      <c r="F31" s="113">
        <v>-894.05047799999988</v>
      </c>
      <c r="G31" s="113">
        <v>2067.8323380000002</v>
      </c>
      <c r="H31" s="113">
        <v>0</v>
      </c>
      <c r="I31" s="113">
        <v>0</v>
      </c>
      <c r="J31" s="113">
        <v>0</v>
      </c>
      <c r="K31" s="113">
        <v>0</v>
      </c>
      <c r="L31" s="213">
        <v>1235.455023</v>
      </c>
      <c r="M31" s="113">
        <v>49572.413791999999</v>
      </c>
      <c r="N31" s="113">
        <v>-48336.958768999997</v>
      </c>
      <c r="O31" s="113">
        <v>474.21947399999999</v>
      </c>
      <c r="P31" s="113">
        <v>228.21457599999999</v>
      </c>
      <c r="Q31" s="113">
        <v>246.004898</v>
      </c>
    </row>
    <row r="32" spans="1:17" ht="17.25">
      <c r="A32" s="52">
        <v>138</v>
      </c>
      <c r="B32" s="53">
        <v>27</v>
      </c>
      <c r="C32" s="117" t="s">
        <v>156</v>
      </c>
      <c r="D32" s="47">
        <v>524.59704999999997</v>
      </c>
      <c r="E32" s="47">
        <v>657.02313300000003</v>
      </c>
      <c r="F32" s="47">
        <v>-132.42608300000006</v>
      </c>
      <c r="G32" s="47">
        <v>1181.620183</v>
      </c>
      <c r="H32" s="47">
        <v>0</v>
      </c>
      <c r="I32" s="47">
        <v>0</v>
      </c>
      <c r="J32" s="47">
        <v>0</v>
      </c>
      <c r="K32" s="47">
        <v>0</v>
      </c>
      <c r="L32" s="214">
        <v>4695.8427650000003</v>
      </c>
      <c r="M32" s="47">
        <v>64617.673186</v>
      </c>
      <c r="N32" s="47">
        <v>-59921.830420999999</v>
      </c>
      <c r="O32" s="47">
        <v>35.230784999999997</v>
      </c>
      <c r="P32" s="47">
        <v>870.31162600000005</v>
      </c>
      <c r="Q32" s="47">
        <v>-835.08084100000008</v>
      </c>
    </row>
    <row r="33" spans="1:17" ht="17.25">
      <c r="A33" s="50">
        <v>150</v>
      </c>
      <c r="B33" s="54">
        <v>28</v>
      </c>
      <c r="C33" s="116" t="s">
        <v>224</v>
      </c>
      <c r="D33" s="113">
        <v>506.53813000000002</v>
      </c>
      <c r="E33" s="113">
        <v>1476.027505</v>
      </c>
      <c r="F33" s="113">
        <v>-969.489375</v>
      </c>
      <c r="G33" s="113">
        <v>1982.5656349999999</v>
      </c>
      <c r="H33" s="113">
        <v>0</v>
      </c>
      <c r="I33" s="113">
        <v>0</v>
      </c>
      <c r="J33" s="113">
        <v>0</v>
      </c>
      <c r="K33" s="113">
        <v>0</v>
      </c>
      <c r="L33" s="213">
        <v>1</v>
      </c>
      <c r="M33" s="113">
        <v>7</v>
      </c>
      <c r="N33" s="113">
        <v>-6</v>
      </c>
      <c r="O33" s="113">
        <v>0</v>
      </c>
      <c r="P33" s="113">
        <v>0</v>
      </c>
      <c r="Q33" s="113">
        <v>0</v>
      </c>
    </row>
    <row r="34" spans="1:17" ht="17.25">
      <c r="A34" s="52">
        <v>157</v>
      </c>
      <c r="B34" s="53">
        <v>29</v>
      </c>
      <c r="C34" s="117" t="s">
        <v>240</v>
      </c>
      <c r="D34" s="47">
        <v>267.58242200000001</v>
      </c>
      <c r="E34" s="47">
        <v>402.97196000000002</v>
      </c>
      <c r="F34" s="47">
        <v>-135.38953800000002</v>
      </c>
      <c r="G34" s="47">
        <v>670.55438200000003</v>
      </c>
      <c r="H34" s="47">
        <v>0</v>
      </c>
      <c r="I34" s="47">
        <v>143.37</v>
      </c>
      <c r="J34" s="47">
        <v>-143.37</v>
      </c>
      <c r="K34" s="47">
        <v>143.37</v>
      </c>
      <c r="L34" s="214">
        <v>20</v>
      </c>
      <c r="M34" s="47">
        <v>120</v>
      </c>
      <c r="N34" s="47">
        <v>-100</v>
      </c>
      <c r="O34" s="47">
        <v>0</v>
      </c>
      <c r="P34" s="47">
        <v>0</v>
      </c>
      <c r="Q34" s="47">
        <v>0</v>
      </c>
    </row>
    <row r="35" spans="1:17" ht="17.25">
      <c r="A35" s="50">
        <v>104</v>
      </c>
      <c r="B35" s="54">
        <v>30</v>
      </c>
      <c r="C35" s="116" t="s">
        <v>447</v>
      </c>
      <c r="D35" s="211">
        <v>266.37223399999999</v>
      </c>
      <c r="E35" s="211">
        <v>533.31180199999994</v>
      </c>
      <c r="F35" s="113">
        <v>-266.93956799999995</v>
      </c>
      <c r="G35" s="113">
        <v>799.68403599999988</v>
      </c>
      <c r="H35" s="113">
        <v>0</v>
      </c>
      <c r="I35" s="113">
        <v>0</v>
      </c>
      <c r="J35" s="113">
        <v>0</v>
      </c>
      <c r="K35" s="113">
        <v>0</v>
      </c>
      <c r="L35" s="213">
        <v>9654162</v>
      </c>
      <c r="M35" s="113">
        <v>1981758</v>
      </c>
      <c r="N35" s="113">
        <v>7672404</v>
      </c>
      <c r="O35" s="113">
        <v>3744554</v>
      </c>
      <c r="P35" s="113">
        <v>685550</v>
      </c>
      <c r="Q35" s="113">
        <v>3059004</v>
      </c>
    </row>
    <row r="36" spans="1:17" ht="17.25">
      <c r="A36" s="52">
        <v>178</v>
      </c>
      <c r="B36" s="53">
        <v>31</v>
      </c>
      <c r="C36" s="117" t="s">
        <v>398</v>
      </c>
      <c r="D36" s="47">
        <v>131.13423</v>
      </c>
      <c r="E36" s="47">
        <v>153.6268</v>
      </c>
      <c r="F36" s="47">
        <v>-22.492570000000001</v>
      </c>
      <c r="G36" s="47">
        <v>284.76103000000001</v>
      </c>
      <c r="H36" s="47">
        <v>0</v>
      </c>
      <c r="I36" s="47">
        <v>0</v>
      </c>
      <c r="J36" s="47">
        <v>0</v>
      </c>
      <c r="K36" s="47">
        <v>0</v>
      </c>
      <c r="L36" s="214">
        <v>392138</v>
      </c>
      <c r="M36" s="47">
        <v>217656</v>
      </c>
      <c r="N36" s="47">
        <v>174482</v>
      </c>
      <c r="O36" s="47">
        <v>23217</v>
      </c>
      <c r="P36" s="47">
        <v>29482</v>
      </c>
      <c r="Q36" s="47">
        <v>-6265</v>
      </c>
    </row>
    <row r="37" spans="1:17" ht="17.25">
      <c r="A37" s="50">
        <v>123</v>
      </c>
      <c r="B37" s="54">
        <v>32</v>
      </c>
      <c r="C37" s="116" t="s">
        <v>138</v>
      </c>
      <c r="D37" s="113">
        <v>60.792169999999999</v>
      </c>
      <c r="E37" s="113">
        <v>3229.2399930000001</v>
      </c>
      <c r="F37" s="113">
        <v>-3168.447823</v>
      </c>
      <c r="G37" s="113">
        <v>3290.0321630000003</v>
      </c>
      <c r="H37" s="113">
        <v>0</v>
      </c>
      <c r="I37" s="113">
        <v>407.78853600000002</v>
      </c>
      <c r="J37" s="113">
        <v>-407.78853600000002</v>
      </c>
      <c r="K37" s="113">
        <v>407.78853600000002</v>
      </c>
      <c r="L37" s="213">
        <v>11261066</v>
      </c>
      <c r="M37" s="113">
        <v>5148003</v>
      </c>
      <c r="N37" s="113">
        <v>6113063</v>
      </c>
      <c r="O37" s="113">
        <v>3921954</v>
      </c>
      <c r="P37" s="113">
        <v>485473</v>
      </c>
      <c r="Q37" s="113">
        <v>3436481</v>
      </c>
    </row>
    <row r="38" spans="1:17" ht="17.25">
      <c r="A38" s="52">
        <v>172</v>
      </c>
      <c r="B38" s="53">
        <v>33</v>
      </c>
      <c r="C38" s="117" t="s">
        <v>371</v>
      </c>
      <c r="D38" s="47">
        <v>37.658700000000003</v>
      </c>
      <c r="E38" s="47">
        <v>39.363636</v>
      </c>
      <c r="F38" s="47">
        <v>-1.7049359999999965</v>
      </c>
      <c r="G38" s="47">
        <v>77.022335999999996</v>
      </c>
      <c r="H38" s="47">
        <v>0</v>
      </c>
      <c r="I38" s="47">
        <v>0</v>
      </c>
      <c r="J38" s="47">
        <v>0</v>
      </c>
      <c r="K38" s="47">
        <v>0</v>
      </c>
      <c r="L38" s="214">
        <v>394528.309664</v>
      </c>
      <c r="M38" s="47">
        <v>329554.64013000001</v>
      </c>
      <c r="N38" s="47">
        <v>64973.669533999986</v>
      </c>
      <c r="O38" s="47">
        <v>25816.056047999999</v>
      </c>
      <c r="P38" s="47">
        <v>15212.732577999999</v>
      </c>
      <c r="Q38" s="47">
        <v>10603.323469999999</v>
      </c>
    </row>
    <row r="39" spans="1:17" ht="17.25">
      <c r="A39" s="50">
        <v>183</v>
      </c>
      <c r="B39" s="54">
        <v>34</v>
      </c>
      <c r="C39" s="116" t="s">
        <v>419</v>
      </c>
      <c r="D39" s="211">
        <v>0</v>
      </c>
      <c r="E39" s="211">
        <v>0</v>
      </c>
      <c r="F39" s="113">
        <v>0</v>
      </c>
      <c r="G39" s="113">
        <v>0</v>
      </c>
      <c r="H39" s="113">
        <v>0</v>
      </c>
      <c r="I39" s="113">
        <v>0</v>
      </c>
      <c r="J39" s="113">
        <v>0</v>
      </c>
      <c r="K39" s="113">
        <v>0</v>
      </c>
      <c r="L39" s="213">
        <v>2097716.6151930001</v>
      </c>
      <c r="M39" s="113">
        <v>161222.79554399999</v>
      </c>
      <c r="N39" s="113">
        <v>1936493.8196490002</v>
      </c>
      <c r="O39" s="113">
        <v>1572635.155303</v>
      </c>
      <c r="P39" s="113">
        <v>43893.784962999998</v>
      </c>
      <c r="Q39" s="113">
        <v>1528741.3703399999</v>
      </c>
    </row>
    <row r="40" spans="1:17" ht="17.25">
      <c r="A40" s="52">
        <v>175</v>
      </c>
      <c r="B40" s="53">
        <v>35</v>
      </c>
      <c r="C40" s="117" t="s">
        <v>389</v>
      </c>
      <c r="D40" s="47">
        <v>0</v>
      </c>
      <c r="E40" s="47">
        <v>0</v>
      </c>
      <c r="F40" s="47">
        <v>0</v>
      </c>
      <c r="G40" s="47">
        <v>0</v>
      </c>
      <c r="H40" s="47">
        <v>0</v>
      </c>
      <c r="I40" s="47">
        <v>0</v>
      </c>
      <c r="J40" s="47">
        <v>0</v>
      </c>
      <c r="K40" s="47">
        <v>0</v>
      </c>
      <c r="L40" s="214">
        <v>6</v>
      </c>
      <c r="M40" s="47">
        <v>0</v>
      </c>
      <c r="N40" s="47">
        <v>6</v>
      </c>
      <c r="O40" s="47">
        <v>0</v>
      </c>
      <c r="P40" s="47">
        <v>0</v>
      </c>
      <c r="Q40" s="47">
        <v>0</v>
      </c>
    </row>
    <row r="41" spans="1:17" ht="17.25">
      <c r="A41" s="50">
        <v>195</v>
      </c>
      <c r="B41" s="54">
        <v>36</v>
      </c>
      <c r="C41" s="116" t="s">
        <v>454</v>
      </c>
      <c r="D41" s="211">
        <v>0</v>
      </c>
      <c r="E41" s="211">
        <v>0</v>
      </c>
      <c r="F41" s="113">
        <v>0</v>
      </c>
      <c r="G41" s="113"/>
      <c r="H41" s="113">
        <v>0</v>
      </c>
      <c r="I41" s="113">
        <v>0</v>
      </c>
      <c r="J41" s="113">
        <v>0</v>
      </c>
      <c r="K41" s="113"/>
      <c r="L41" s="213">
        <v>62849</v>
      </c>
      <c r="M41" s="113">
        <v>8633</v>
      </c>
      <c r="N41" s="113"/>
      <c r="O41" s="113">
        <v>11955</v>
      </c>
      <c r="P41" s="113">
        <v>8633</v>
      </c>
      <c r="Q41" s="113"/>
    </row>
    <row r="42" spans="1:17" ht="17.25">
      <c r="A42" s="52">
        <v>196</v>
      </c>
      <c r="B42" s="53">
        <v>37</v>
      </c>
      <c r="C42" s="117" t="s">
        <v>453</v>
      </c>
      <c r="D42" s="47">
        <v>0</v>
      </c>
      <c r="E42" s="47">
        <v>0</v>
      </c>
      <c r="F42" s="47">
        <v>0</v>
      </c>
      <c r="G42" s="47"/>
      <c r="H42" s="47">
        <v>0</v>
      </c>
      <c r="I42" s="47">
        <v>0</v>
      </c>
      <c r="J42" s="47">
        <v>0</v>
      </c>
      <c r="K42" s="47"/>
      <c r="L42" s="214">
        <v>404693.27069600002</v>
      </c>
      <c r="M42" s="47">
        <v>0</v>
      </c>
      <c r="N42" s="47"/>
      <c r="O42" s="47">
        <v>404693.27069600002</v>
      </c>
      <c r="P42" s="47">
        <v>0</v>
      </c>
      <c r="Q42" s="47"/>
    </row>
    <row r="43" spans="1:17" ht="17.25">
      <c r="A43" s="50">
        <v>191</v>
      </c>
      <c r="B43" s="54">
        <v>38</v>
      </c>
      <c r="C43" s="116" t="s">
        <v>448</v>
      </c>
      <c r="D43" s="113">
        <v>0</v>
      </c>
      <c r="E43" s="113">
        <v>0</v>
      </c>
      <c r="F43" s="113">
        <v>0</v>
      </c>
      <c r="G43" s="113">
        <v>0</v>
      </c>
      <c r="H43" s="113">
        <v>0</v>
      </c>
      <c r="I43" s="113">
        <v>0</v>
      </c>
      <c r="J43" s="113">
        <v>0</v>
      </c>
      <c r="K43" s="113">
        <v>0</v>
      </c>
      <c r="L43" s="213">
        <v>57119</v>
      </c>
      <c r="M43" s="113">
        <v>1055</v>
      </c>
      <c r="N43" s="113">
        <v>56064</v>
      </c>
      <c r="O43" s="113">
        <v>57119</v>
      </c>
      <c r="P43" s="113">
        <v>1055</v>
      </c>
      <c r="Q43" s="113">
        <v>56064</v>
      </c>
    </row>
    <row r="44" spans="1:17" ht="17.25">
      <c r="A44" s="55"/>
      <c r="B44" s="326" t="s">
        <v>47</v>
      </c>
      <c r="C44" s="327"/>
      <c r="D44" s="56">
        <v>1244547.9131449999</v>
      </c>
      <c r="E44" s="56">
        <v>1749508.5424629997</v>
      </c>
      <c r="F44" s="56">
        <v>-504960.62931799988</v>
      </c>
      <c r="G44" s="56">
        <v>2994056.4556080014</v>
      </c>
      <c r="H44" s="56">
        <v>120286.26291200002</v>
      </c>
      <c r="I44" s="56">
        <v>40609.313041999994</v>
      </c>
      <c r="J44" s="56">
        <v>79676.949870000011</v>
      </c>
      <c r="K44" s="56">
        <v>160895.575954</v>
      </c>
      <c r="L44" s="56">
        <v>114214609.53512798</v>
      </c>
      <c r="M44" s="56">
        <v>47229751.089501992</v>
      </c>
      <c r="N44" s="56">
        <v>66525949.174930006</v>
      </c>
      <c r="O44" s="56">
        <v>29023157.765331998</v>
      </c>
      <c r="P44" s="56">
        <v>5953422.7802640004</v>
      </c>
      <c r="Q44" s="56">
        <v>22661719.714372002</v>
      </c>
    </row>
    <row r="45" spans="1:17" ht="17.25">
      <c r="A45" s="52">
        <v>151</v>
      </c>
      <c r="B45" s="53">
        <v>39</v>
      </c>
      <c r="C45" s="117" t="s">
        <v>223</v>
      </c>
      <c r="D45" s="47">
        <v>704382.18340800004</v>
      </c>
      <c r="E45" s="47">
        <v>723489.65517000004</v>
      </c>
      <c r="F45" s="47">
        <v>-19107.471762000001</v>
      </c>
      <c r="G45" s="47">
        <v>1427871.8385780002</v>
      </c>
      <c r="H45" s="47">
        <v>17685.410275999999</v>
      </c>
      <c r="I45" s="47">
        <v>21479.662849</v>
      </c>
      <c r="J45" s="47">
        <v>-3794.2525730000016</v>
      </c>
      <c r="K45" s="47">
        <v>39165.073124999995</v>
      </c>
      <c r="L45" s="214">
        <v>0</v>
      </c>
      <c r="M45" s="47">
        <v>242442</v>
      </c>
      <c r="N45" s="47">
        <v>-242442</v>
      </c>
      <c r="O45" s="47">
        <v>0</v>
      </c>
      <c r="P45" s="47">
        <v>0</v>
      </c>
      <c r="Q45" s="47">
        <v>0</v>
      </c>
    </row>
    <row r="46" spans="1:17" ht="17.25">
      <c r="A46" s="50">
        <v>13</v>
      </c>
      <c r="B46" s="54">
        <v>40</v>
      </c>
      <c r="C46" s="116" t="s">
        <v>21</v>
      </c>
      <c r="D46" s="211">
        <v>383488.93760499998</v>
      </c>
      <c r="E46" s="211">
        <v>413119.81869799999</v>
      </c>
      <c r="F46" s="113">
        <v>-29630.881093000004</v>
      </c>
      <c r="G46" s="113">
        <v>796608.75630300003</v>
      </c>
      <c r="H46" s="113">
        <v>241.58188799999999</v>
      </c>
      <c r="I46" s="113">
        <v>3088.0710359999998</v>
      </c>
      <c r="J46" s="113">
        <v>-2846.4891479999997</v>
      </c>
      <c r="K46" s="113">
        <v>3329.652924</v>
      </c>
      <c r="L46" s="213">
        <v>46</v>
      </c>
      <c r="M46" s="113">
        <v>63</v>
      </c>
      <c r="N46" s="113">
        <v>-17</v>
      </c>
      <c r="O46" s="113">
        <v>0</v>
      </c>
      <c r="P46" s="113">
        <v>18</v>
      </c>
      <c r="Q46" s="113">
        <v>-18</v>
      </c>
    </row>
    <row r="47" spans="1:17" ht="17.25">
      <c r="A47" s="52">
        <v>17</v>
      </c>
      <c r="B47" s="53">
        <v>41</v>
      </c>
      <c r="C47" s="117" t="s">
        <v>51</v>
      </c>
      <c r="D47" s="47">
        <v>168124.4566</v>
      </c>
      <c r="E47" s="47">
        <v>165430.18930599999</v>
      </c>
      <c r="F47" s="47">
        <v>2694.2672940000193</v>
      </c>
      <c r="G47" s="47">
        <v>333554.64590599999</v>
      </c>
      <c r="H47" s="47">
        <v>9374.1795610000008</v>
      </c>
      <c r="I47" s="47">
        <v>16798.021140000001</v>
      </c>
      <c r="J47" s="47">
        <v>-7423.8415789999999</v>
      </c>
      <c r="K47" s="47">
        <v>26172.200701000002</v>
      </c>
      <c r="L47" s="214">
        <v>344</v>
      </c>
      <c r="M47" s="47">
        <v>487</v>
      </c>
      <c r="N47" s="47">
        <v>-143</v>
      </c>
      <c r="O47" s="47">
        <v>0</v>
      </c>
      <c r="P47" s="47">
        <v>181</v>
      </c>
      <c r="Q47" s="47">
        <v>-181</v>
      </c>
    </row>
    <row r="48" spans="1:17" ht="17.25">
      <c r="A48" s="50">
        <v>143</v>
      </c>
      <c r="B48" s="54">
        <v>42</v>
      </c>
      <c r="C48" s="116" t="s">
        <v>170</v>
      </c>
      <c r="D48" s="113">
        <v>107992.374247</v>
      </c>
      <c r="E48" s="113">
        <v>116184.26186899999</v>
      </c>
      <c r="F48" s="113">
        <v>-8191.8876219999947</v>
      </c>
      <c r="G48" s="113">
        <v>224176.63611600001</v>
      </c>
      <c r="H48" s="113">
        <v>2776.7447430000002</v>
      </c>
      <c r="I48" s="113">
        <v>2926.023181</v>
      </c>
      <c r="J48" s="113">
        <v>-149.27843799999982</v>
      </c>
      <c r="K48" s="113">
        <v>5702.7679239999998</v>
      </c>
      <c r="L48" s="213">
        <v>0</v>
      </c>
      <c r="M48" s="113">
        <v>48448.800000000003</v>
      </c>
      <c r="N48" s="113">
        <v>-48448.800000000003</v>
      </c>
      <c r="O48" s="113">
        <v>0</v>
      </c>
      <c r="P48" s="113">
        <v>0</v>
      </c>
      <c r="Q48" s="113">
        <v>0</v>
      </c>
    </row>
    <row r="49" spans="1:17" ht="17.25">
      <c r="A49" s="52">
        <v>145</v>
      </c>
      <c r="B49" s="53">
        <v>43</v>
      </c>
      <c r="C49" s="117" t="s">
        <v>178</v>
      </c>
      <c r="D49" s="47">
        <v>95195.158022999996</v>
      </c>
      <c r="E49" s="47">
        <v>91578.505978000001</v>
      </c>
      <c r="F49" s="47">
        <v>3616.6520449999953</v>
      </c>
      <c r="G49" s="47">
        <v>186773.664001</v>
      </c>
      <c r="H49" s="47">
        <v>1326.4151999999999</v>
      </c>
      <c r="I49" s="47">
        <v>2258.2283179999999</v>
      </c>
      <c r="J49" s="47">
        <v>-931.81311800000003</v>
      </c>
      <c r="K49" s="47">
        <v>3584.6435179999999</v>
      </c>
      <c r="L49" s="214">
        <v>0</v>
      </c>
      <c r="M49" s="47">
        <v>948.92954999999995</v>
      </c>
      <c r="N49" s="47">
        <v>-948.92954999999995</v>
      </c>
      <c r="O49" s="47">
        <v>0</v>
      </c>
      <c r="P49" s="47">
        <v>56.946800000000003</v>
      </c>
      <c r="Q49" s="47">
        <v>-56.946800000000003</v>
      </c>
    </row>
    <row r="50" spans="1:17" ht="17.25">
      <c r="A50" s="50">
        <v>128</v>
      </c>
      <c r="B50" s="54">
        <v>44</v>
      </c>
      <c r="C50" s="116" t="s">
        <v>145</v>
      </c>
      <c r="D50" s="211">
        <v>93845.076858</v>
      </c>
      <c r="E50" s="211">
        <v>98980.395644000004</v>
      </c>
      <c r="F50" s="113">
        <v>-5135.3187860000035</v>
      </c>
      <c r="G50" s="113">
        <v>192825.47250199999</v>
      </c>
      <c r="H50" s="113">
        <v>79.574518999999995</v>
      </c>
      <c r="I50" s="113">
        <v>2516.491352</v>
      </c>
      <c r="J50" s="113">
        <v>-2436.9168330000002</v>
      </c>
      <c r="K50" s="113">
        <v>2596.0658709999998</v>
      </c>
      <c r="L50" s="213">
        <v>2146.1466129999999</v>
      </c>
      <c r="M50" s="113">
        <v>257.64581700000002</v>
      </c>
      <c r="N50" s="113">
        <v>1888.5007959999998</v>
      </c>
      <c r="O50" s="113">
        <v>0</v>
      </c>
      <c r="P50" s="113">
        <v>83.139453000000003</v>
      </c>
      <c r="Q50" s="113">
        <v>-83.139453000000003</v>
      </c>
    </row>
    <row r="51" spans="1:17" ht="17.25">
      <c r="A51" s="52">
        <v>180</v>
      </c>
      <c r="B51" s="53">
        <v>45</v>
      </c>
      <c r="C51" s="117" t="s">
        <v>407</v>
      </c>
      <c r="D51" s="47">
        <v>36867.585134000001</v>
      </c>
      <c r="E51" s="47">
        <v>8769.7042660000006</v>
      </c>
      <c r="F51" s="47">
        <v>28097.880868</v>
      </c>
      <c r="G51" s="47">
        <v>45637.289400000001</v>
      </c>
      <c r="H51" s="47">
        <v>6732.0811830000002</v>
      </c>
      <c r="I51" s="47">
        <v>767.45721900000001</v>
      </c>
      <c r="J51" s="47">
        <v>5964.6239640000003</v>
      </c>
      <c r="K51" s="47">
        <v>7499.5384020000001</v>
      </c>
      <c r="L51" s="214">
        <v>38518</v>
      </c>
      <c r="M51" s="47">
        <v>1670</v>
      </c>
      <c r="N51" s="47">
        <v>36848</v>
      </c>
      <c r="O51" s="47">
        <v>0</v>
      </c>
      <c r="P51" s="47">
        <v>1423</v>
      </c>
      <c r="Q51" s="47">
        <v>-1423</v>
      </c>
    </row>
    <row r="52" spans="1:17" ht="17.25">
      <c r="A52" s="50">
        <v>129</v>
      </c>
      <c r="B52" s="54">
        <v>46</v>
      </c>
      <c r="C52" s="116" t="s">
        <v>148</v>
      </c>
      <c r="D52" s="113">
        <v>23475.132550999999</v>
      </c>
      <c r="E52" s="113">
        <v>19812.004046999999</v>
      </c>
      <c r="F52" s="113">
        <v>3663.1285040000002</v>
      </c>
      <c r="G52" s="113">
        <v>43287.136597999997</v>
      </c>
      <c r="H52" s="113">
        <v>1334.7290459999999</v>
      </c>
      <c r="I52" s="113">
        <v>342.05536799999999</v>
      </c>
      <c r="J52" s="113">
        <v>992.67367799999988</v>
      </c>
      <c r="K52" s="113">
        <v>1676.784414</v>
      </c>
      <c r="L52" s="213">
        <v>507.84591599999999</v>
      </c>
      <c r="M52" s="113">
        <v>272.48883000000001</v>
      </c>
      <c r="N52" s="113">
        <v>235.35708599999998</v>
      </c>
      <c r="O52" s="113">
        <v>0</v>
      </c>
      <c r="P52" s="113">
        <v>272.48883000000001</v>
      </c>
      <c r="Q52" s="113">
        <v>-272.48883000000001</v>
      </c>
    </row>
    <row r="53" spans="1:17" ht="17.25">
      <c r="A53" s="52">
        <v>120</v>
      </c>
      <c r="B53" s="53">
        <v>47</v>
      </c>
      <c r="C53" s="117" t="s">
        <v>140</v>
      </c>
      <c r="D53" s="47">
        <v>22856.409249</v>
      </c>
      <c r="E53" s="47">
        <v>22240.764875000001</v>
      </c>
      <c r="F53" s="47">
        <v>615.64437399999952</v>
      </c>
      <c r="G53" s="47">
        <v>45097.174123999997</v>
      </c>
      <c r="H53" s="47">
        <v>0</v>
      </c>
      <c r="I53" s="47">
        <v>272.778299</v>
      </c>
      <c r="J53" s="47">
        <v>-272.778299</v>
      </c>
      <c r="K53" s="47">
        <v>272.778299</v>
      </c>
      <c r="L53" s="214">
        <v>5536.1410100000003</v>
      </c>
      <c r="M53" s="47">
        <v>4825.7121559999996</v>
      </c>
      <c r="N53" s="47">
        <v>710.42885400000068</v>
      </c>
      <c r="O53" s="47">
        <v>0</v>
      </c>
      <c r="P53" s="47">
        <v>0</v>
      </c>
      <c r="Q53" s="47">
        <v>0</v>
      </c>
    </row>
    <row r="54" spans="1:17" ht="17.25">
      <c r="A54" s="50">
        <v>179</v>
      </c>
      <c r="B54" s="54">
        <v>48</v>
      </c>
      <c r="C54" s="116" t="s">
        <v>400</v>
      </c>
      <c r="D54" s="211">
        <v>18647.159318999999</v>
      </c>
      <c r="E54" s="211">
        <v>15123.26599</v>
      </c>
      <c r="F54" s="113">
        <v>3523.8933289999986</v>
      </c>
      <c r="G54" s="113">
        <v>33770.425308999998</v>
      </c>
      <c r="H54" s="113">
        <v>444.41320400000001</v>
      </c>
      <c r="I54" s="113">
        <v>4766.0375649999996</v>
      </c>
      <c r="J54" s="113">
        <v>-4321.6243609999992</v>
      </c>
      <c r="K54" s="113">
        <v>5210.450769</v>
      </c>
      <c r="L54" s="213">
        <v>49171</v>
      </c>
      <c r="M54" s="113">
        <v>0</v>
      </c>
      <c r="N54" s="113">
        <v>49171</v>
      </c>
      <c r="O54" s="113">
        <v>39</v>
      </c>
      <c r="P54" s="113">
        <v>0</v>
      </c>
      <c r="Q54" s="113">
        <v>39</v>
      </c>
    </row>
    <row r="55" spans="1:17" ht="17.25">
      <c r="A55" s="52">
        <v>32</v>
      </c>
      <c r="B55" s="53">
        <v>49</v>
      </c>
      <c r="C55" s="117" t="s">
        <v>98</v>
      </c>
      <c r="D55" s="47">
        <v>18549.660446999998</v>
      </c>
      <c r="E55" s="47">
        <v>16693.020400000001</v>
      </c>
      <c r="F55" s="47">
        <v>1856.6400469999971</v>
      </c>
      <c r="G55" s="47">
        <v>35242.680846999996</v>
      </c>
      <c r="H55" s="47">
        <v>0</v>
      </c>
      <c r="I55" s="47">
        <v>0</v>
      </c>
      <c r="J55" s="47">
        <v>0</v>
      </c>
      <c r="K55" s="47">
        <v>0</v>
      </c>
      <c r="L55" s="214">
        <v>2516.7312280000001</v>
      </c>
      <c r="M55" s="47">
        <v>14889.041472000001</v>
      </c>
      <c r="N55" s="47">
        <v>-12372.310244</v>
      </c>
      <c r="O55" s="47">
        <v>0</v>
      </c>
      <c r="P55" s="47">
        <v>0</v>
      </c>
      <c r="Q55" s="47">
        <v>0</v>
      </c>
    </row>
    <row r="56" spans="1:17" ht="17.25">
      <c r="A56" s="50">
        <v>135</v>
      </c>
      <c r="B56" s="54">
        <v>50</v>
      </c>
      <c r="C56" s="116" t="s">
        <v>158</v>
      </c>
      <c r="D56" s="211">
        <v>16519.846032000001</v>
      </c>
      <c r="E56" s="211">
        <v>19827.463629999998</v>
      </c>
      <c r="F56" s="113">
        <v>-3307.6175979999971</v>
      </c>
      <c r="G56" s="113">
        <v>36347.309662</v>
      </c>
      <c r="H56" s="113">
        <v>126.10993000000001</v>
      </c>
      <c r="I56" s="113">
        <v>1040.2981500000001</v>
      </c>
      <c r="J56" s="113">
        <v>-914.18822000000011</v>
      </c>
      <c r="K56" s="113">
        <v>1166.4080800000002</v>
      </c>
      <c r="L56" s="213">
        <v>2409.5558620000002</v>
      </c>
      <c r="M56" s="113">
        <v>3738.9315539999998</v>
      </c>
      <c r="N56" s="113">
        <v>-1329.3756919999996</v>
      </c>
      <c r="O56" s="113">
        <v>0</v>
      </c>
      <c r="P56" s="113">
        <v>0</v>
      </c>
      <c r="Q56" s="113">
        <v>0</v>
      </c>
    </row>
    <row r="57" spans="1:17" ht="17.25">
      <c r="A57" s="52">
        <v>111</v>
      </c>
      <c r="B57" s="53">
        <v>51</v>
      </c>
      <c r="C57" s="117" t="s">
        <v>53</v>
      </c>
      <c r="D57" s="47">
        <v>1489.9443389999999</v>
      </c>
      <c r="E57" s="47">
        <v>4655.4829950000003</v>
      </c>
      <c r="F57" s="47">
        <v>-3165.5386560000006</v>
      </c>
      <c r="G57" s="47">
        <v>6145.427334</v>
      </c>
      <c r="H57" s="47">
        <v>0</v>
      </c>
      <c r="I57" s="47">
        <v>0</v>
      </c>
      <c r="J57" s="47">
        <v>0</v>
      </c>
      <c r="K57" s="47">
        <v>0</v>
      </c>
      <c r="L57" s="214">
        <v>0</v>
      </c>
      <c r="M57" s="47">
        <v>902</v>
      </c>
      <c r="N57" s="47">
        <v>-902</v>
      </c>
      <c r="O57" s="47">
        <v>0</v>
      </c>
      <c r="P57" s="47">
        <v>0</v>
      </c>
      <c r="Q57" s="47">
        <v>0</v>
      </c>
    </row>
    <row r="58" spans="1:17" ht="17.25">
      <c r="A58" s="50">
        <v>112</v>
      </c>
      <c r="B58" s="54">
        <v>52</v>
      </c>
      <c r="C58" s="116" t="s">
        <v>54</v>
      </c>
      <c r="D58" s="113">
        <v>937.12062400000002</v>
      </c>
      <c r="E58" s="113">
        <v>2645.67</v>
      </c>
      <c r="F58" s="113">
        <v>-1708.5493759999999</v>
      </c>
      <c r="G58" s="113">
        <v>3582.7906240000002</v>
      </c>
      <c r="H58" s="113">
        <v>0</v>
      </c>
      <c r="I58" s="113">
        <v>0</v>
      </c>
      <c r="J58" s="113">
        <v>0</v>
      </c>
      <c r="K58" s="113">
        <v>0</v>
      </c>
      <c r="L58" s="213">
        <v>9</v>
      </c>
      <c r="M58" s="113">
        <v>290</v>
      </c>
      <c r="N58" s="113">
        <v>-281</v>
      </c>
      <c r="O58" s="113">
        <v>0</v>
      </c>
      <c r="P58" s="113">
        <v>0</v>
      </c>
      <c r="Q58" s="113">
        <v>0</v>
      </c>
    </row>
    <row r="59" spans="1:17" ht="17.25">
      <c r="A59" s="55"/>
      <c r="B59" s="326" t="s">
        <v>55</v>
      </c>
      <c r="C59" s="327"/>
      <c r="D59" s="56">
        <v>1692371.0444360001</v>
      </c>
      <c r="E59" s="56">
        <v>1718550.2028680004</v>
      </c>
      <c r="F59" s="56">
        <v>-26179.158431999989</v>
      </c>
      <c r="G59" s="56">
        <v>3410921.247304</v>
      </c>
      <c r="H59" s="56">
        <v>40121.239549999998</v>
      </c>
      <c r="I59" s="56">
        <v>56255.124477000005</v>
      </c>
      <c r="J59" s="56">
        <v>-16133.884926999999</v>
      </c>
      <c r="K59" s="56">
        <v>96376.364026999989</v>
      </c>
      <c r="L59" s="56">
        <v>101204.420629</v>
      </c>
      <c r="M59" s="56">
        <v>319235.54937900003</v>
      </c>
      <c r="N59" s="56">
        <v>-218031.12874999997</v>
      </c>
      <c r="O59" s="56">
        <v>39</v>
      </c>
      <c r="P59" s="56">
        <v>2034.5750829999999</v>
      </c>
      <c r="Q59" s="56">
        <v>-1995.5750829999999</v>
      </c>
    </row>
    <row r="60" spans="1:17" ht="17.25">
      <c r="A60" s="52">
        <v>127</v>
      </c>
      <c r="B60" s="53">
        <v>53</v>
      </c>
      <c r="C60" s="117" t="s">
        <v>146</v>
      </c>
      <c r="D60" s="47">
        <v>18930841.966722</v>
      </c>
      <c r="E60" s="47">
        <v>14946055.405030999</v>
      </c>
      <c r="F60" s="47">
        <v>3984786.5616910011</v>
      </c>
      <c r="G60" s="47">
        <v>33876897.371753</v>
      </c>
      <c r="H60" s="47">
        <v>647109.266282</v>
      </c>
      <c r="I60" s="47">
        <v>35304.096832000003</v>
      </c>
      <c r="J60" s="47">
        <v>611805.16945000004</v>
      </c>
      <c r="K60" s="47">
        <v>682413.36311399995</v>
      </c>
      <c r="L60" s="214">
        <v>4037954.8759599999</v>
      </c>
      <c r="M60" s="47">
        <v>0</v>
      </c>
      <c r="N60" s="47">
        <v>4037954.8759599999</v>
      </c>
      <c r="O60" s="47">
        <v>99811.119791000005</v>
      </c>
      <c r="P60" s="47">
        <v>0</v>
      </c>
      <c r="Q60" s="47">
        <v>99811.119791000005</v>
      </c>
    </row>
    <row r="61" spans="1:17" ht="17.25">
      <c r="A61" s="50">
        <v>22</v>
      </c>
      <c r="B61" s="54">
        <v>54</v>
      </c>
      <c r="C61" s="116" t="s">
        <v>86</v>
      </c>
      <c r="D61" s="211">
        <v>464714.75336799998</v>
      </c>
      <c r="E61" s="211">
        <v>416106.67625700001</v>
      </c>
      <c r="F61" s="113">
        <v>48608.077110999962</v>
      </c>
      <c r="G61" s="113">
        <v>880821.42962499999</v>
      </c>
      <c r="H61" s="113">
        <v>17281.790641</v>
      </c>
      <c r="I61" s="113">
        <v>21600.514918000001</v>
      </c>
      <c r="J61" s="113">
        <v>-4318.7242770000012</v>
      </c>
      <c r="K61" s="113">
        <v>38882.305559</v>
      </c>
      <c r="L61" s="213">
        <v>42771</v>
      </c>
      <c r="M61" s="113">
        <v>184574</v>
      </c>
      <c r="N61" s="113">
        <v>-141803</v>
      </c>
      <c r="O61" s="113">
        <v>0</v>
      </c>
      <c r="P61" s="113">
        <v>11952</v>
      </c>
      <c r="Q61" s="113">
        <v>-11952</v>
      </c>
    </row>
    <row r="62" spans="1:17" ht="17.25">
      <c r="A62" s="52">
        <v>61</v>
      </c>
      <c r="B62" s="53">
        <v>55</v>
      </c>
      <c r="C62" s="117" t="s">
        <v>118</v>
      </c>
      <c r="D62" s="47">
        <v>331731.20763100003</v>
      </c>
      <c r="E62" s="47">
        <v>541532.26464800001</v>
      </c>
      <c r="F62" s="47">
        <v>-209801.05701699998</v>
      </c>
      <c r="G62" s="47">
        <v>873263.4722790001</v>
      </c>
      <c r="H62" s="47">
        <v>5695.8048909999998</v>
      </c>
      <c r="I62" s="47">
        <v>1404.5638510000001</v>
      </c>
      <c r="J62" s="47">
        <v>4291.2410399999999</v>
      </c>
      <c r="K62" s="47">
        <v>7100.3687419999997</v>
      </c>
      <c r="L62" s="214">
        <v>94903</v>
      </c>
      <c r="M62" s="47">
        <v>363766</v>
      </c>
      <c r="N62" s="47">
        <v>-268863</v>
      </c>
      <c r="O62" s="47">
        <v>60</v>
      </c>
      <c r="P62" s="47">
        <v>1264</v>
      </c>
      <c r="Q62" s="47">
        <v>-1204</v>
      </c>
    </row>
    <row r="63" spans="1:17" ht="17.25">
      <c r="A63" s="50">
        <v>46</v>
      </c>
      <c r="B63" s="54">
        <v>56</v>
      </c>
      <c r="C63" s="116" t="s">
        <v>112</v>
      </c>
      <c r="D63" s="113">
        <v>310203.316727</v>
      </c>
      <c r="E63" s="113">
        <v>325529.48768199998</v>
      </c>
      <c r="F63" s="113">
        <v>-15326.17095499998</v>
      </c>
      <c r="G63" s="113">
        <v>635732.80440899997</v>
      </c>
      <c r="H63" s="113">
        <v>19417.036785</v>
      </c>
      <c r="I63" s="113">
        <v>17740.188273</v>
      </c>
      <c r="J63" s="113">
        <v>1676.8485120000005</v>
      </c>
      <c r="K63" s="113">
        <v>37157.225057999996</v>
      </c>
      <c r="L63" s="213">
        <v>60053</v>
      </c>
      <c r="M63" s="113">
        <v>71155</v>
      </c>
      <c r="N63" s="113">
        <v>-11102</v>
      </c>
      <c r="O63" s="113">
        <v>2853</v>
      </c>
      <c r="P63" s="113">
        <v>1398</v>
      </c>
      <c r="Q63" s="113">
        <v>1455</v>
      </c>
    </row>
    <row r="64" spans="1:17" ht="17.25">
      <c r="A64" s="52">
        <v>44</v>
      </c>
      <c r="B64" s="53">
        <v>57</v>
      </c>
      <c r="C64" s="117" t="s">
        <v>71</v>
      </c>
      <c r="D64" s="47">
        <v>265611.20838600001</v>
      </c>
      <c r="E64" s="47">
        <v>247404.373853</v>
      </c>
      <c r="F64" s="47">
        <v>18206.834533000016</v>
      </c>
      <c r="G64" s="47">
        <v>513015.58223900001</v>
      </c>
      <c r="H64" s="47">
        <v>2417.9871520000002</v>
      </c>
      <c r="I64" s="47">
        <v>905.04136600000004</v>
      </c>
      <c r="J64" s="47">
        <v>1512.9457860000002</v>
      </c>
      <c r="K64" s="47">
        <v>3323.0285180000001</v>
      </c>
      <c r="L64" s="214">
        <v>44266</v>
      </c>
      <c r="M64" s="47">
        <v>25538</v>
      </c>
      <c r="N64" s="47">
        <v>18728</v>
      </c>
      <c r="O64" s="47">
        <v>0</v>
      </c>
      <c r="P64" s="47">
        <v>1923</v>
      </c>
      <c r="Q64" s="47">
        <v>-1923</v>
      </c>
    </row>
    <row r="65" spans="1:17" ht="17.25">
      <c r="A65" s="50">
        <v>141</v>
      </c>
      <c r="B65" s="54">
        <v>58</v>
      </c>
      <c r="C65" s="116" t="s">
        <v>171</v>
      </c>
      <c r="D65" s="211">
        <v>253940.30736800001</v>
      </c>
      <c r="E65" s="211">
        <v>295656.68035899999</v>
      </c>
      <c r="F65" s="113">
        <v>-41716.372990999982</v>
      </c>
      <c r="G65" s="113">
        <v>549596.98772700003</v>
      </c>
      <c r="H65" s="113">
        <v>3894.4727050000001</v>
      </c>
      <c r="I65" s="113">
        <v>3419.0054249999998</v>
      </c>
      <c r="J65" s="113">
        <v>475.4672800000003</v>
      </c>
      <c r="K65" s="113">
        <v>7313.4781299999995</v>
      </c>
      <c r="L65" s="213">
        <v>7491</v>
      </c>
      <c r="M65" s="113">
        <v>46836</v>
      </c>
      <c r="N65" s="113">
        <v>-39345</v>
      </c>
      <c r="O65" s="113">
        <v>0</v>
      </c>
      <c r="P65" s="113">
        <v>788</v>
      </c>
      <c r="Q65" s="113">
        <v>-788</v>
      </c>
    </row>
    <row r="66" spans="1:17" ht="17.25">
      <c r="A66" s="52">
        <v>124</v>
      </c>
      <c r="B66" s="53">
        <v>59</v>
      </c>
      <c r="C66" s="117" t="s">
        <v>133</v>
      </c>
      <c r="D66" s="47">
        <v>223456.011367</v>
      </c>
      <c r="E66" s="47">
        <v>241909.18919599999</v>
      </c>
      <c r="F66" s="47">
        <v>-18453.177828999993</v>
      </c>
      <c r="G66" s="47">
        <v>465365.20056299999</v>
      </c>
      <c r="H66" s="47">
        <v>3082.5487309999999</v>
      </c>
      <c r="I66" s="47">
        <v>10294.555238999999</v>
      </c>
      <c r="J66" s="47">
        <v>-7212.0065079999995</v>
      </c>
      <c r="K66" s="47">
        <v>13377.10397</v>
      </c>
      <c r="L66" s="214">
        <v>11860.671829999999</v>
      </c>
      <c r="M66" s="47">
        <v>23015.469419000001</v>
      </c>
      <c r="N66" s="47">
        <v>-11154.797589000002</v>
      </c>
      <c r="O66" s="47">
        <v>0</v>
      </c>
      <c r="P66" s="47">
        <v>4746.1830300000001</v>
      </c>
      <c r="Q66" s="47">
        <v>-4746.1830300000001</v>
      </c>
    </row>
    <row r="67" spans="1:17" ht="17.25">
      <c r="A67" s="50">
        <v>21</v>
      </c>
      <c r="B67" s="54">
        <v>60</v>
      </c>
      <c r="C67" s="116" t="s">
        <v>92</v>
      </c>
      <c r="D67" s="113">
        <v>218943.06310900001</v>
      </c>
      <c r="E67" s="113">
        <v>208689.661081</v>
      </c>
      <c r="F67" s="113">
        <v>10253.402028000011</v>
      </c>
      <c r="G67" s="113">
        <v>427632.72418999998</v>
      </c>
      <c r="H67" s="113">
        <v>0</v>
      </c>
      <c r="I67" s="113">
        <v>3493.949662</v>
      </c>
      <c r="J67" s="113">
        <v>-3493.949662</v>
      </c>
      <c r="K67" s="113">
        <v>3493.949662</v>
      </c>
      <c r="L67" s="213">
        <v>30827</v>
      </c>
      <c r="M67" s="113">
        <v>61726</v>
      </c>
      <c r="N67" s="113">
        <v>-30899</v>
      </c>
      <c r="O67" s="113">
        <v>798</v>
      </c>
      <c r="P67" s="113">
        <v>2005</v>
      </c>
      <c r="Q67" s="113">
        <v>-1207</v>
      </c>
    </row>
    <row r="68" spans="1:17" ht="17.25">
      <c r="A68" s="52">
        <v>140</v>
      </c>
      <c r="B68" s="53">
        <v>61</v>
      </c>
      <c r="C68" s="117" t="s">
        <v>168</v>
      </c>
      <c r="D68" s="47">
        <v>210604.67350100001</v>
      </c>
      <c r="E68" s="47">
        <v>181567.88417</v>
      </c>
      <c r="F68" s="47">
        <v>29036.789331000007</v>
      </c>
      <c r="G68" s="47">
        <v>392172.55767100002</v>
      </c>
      <c r="H68" s="47">
        <v>8429.3457760000001</v>
      </c>
      <c r="I68" s="47">
        <v>2506.3372770000001</v>
      </c>
      <c r="J68" s="47">
        <v>5923.0084989999996</v>
      </c>
      <c r="K68" s="47">
        <v>10935.683053000001</v>
      </c>
      <c r="L68" s="214">
        <v>57254.248311000003</v>
      </c>
      <c r="M68" s="47">
        <v>41912.667518000002</v>
      </c>
      <c r="N68" s="47">
        <v>15341.580793000001</v>
      </c>
      <c r="O68" s="47">
        <v>0</v>
      </c>
      <c r="P68" s="47">
        <v>1101.881007</v>
      </c>
      <c r="Q68" s="47">
        <v>-1101.881007</v>
      </c>
    </row>
    <row r="69" spans="1:17" ht="17.25">
      <c r="A69" s="50">
        <v>36</v>
      </c>
      <c r="B69" s="54">
        <v>62</v>
      </c>
      <c r="C69" s="116" t="s">
        <v>74</v>
      </c>
      <c r="D69" s="211">
        <v>196641.96939300001</v>
      </c>
      <c r="E69" s="211">
        <v>178463.978378</v>
      </c>
      <c r="F69" s="113">
        <v>18177.991015000007</v>
      </c>
      <c r="G69" s="113">
        <v>375105.94777099998</v>
      </c>
      <c r="H69" s="113">
        <v>2282.0697620000001</v>
      </c>
      <c r="I69" s="113">
        <v>2666.9059379999999</v>
      </c>
      <c r="J69" s="113">
        <v>-384.8361759999998</v>
      </c>
      <c r="K69" s="113">
        <v>4948.9757</v>
      </c>
      <c r="L69" s="213">
        <v>10324</v>
      </c>
      <c r="M69" s="113">
        <v>30252</v>
      </c>
      <c r="N69" s="113">
        <v>-19928</v>
      </c>
      <c r="O69" s="113">
        <v>52</v>
      </c>
      <c r="P69" s="113">
        <v>171</v>
      </c>
      <c r="Q69" s="113">
        <v>-119</v>
      </c>
    </row>
    <row r="70" spans="1:17" ht="17.25">
      <c r="A70" s="52">
        <v>142</v>
      </c>
      <c r="B70" s="53">
        <v>63</v>
      </c>
      <c r="C70" s="117" t="s">
        <v>174</v>
      </c>
      <c r="D70" s="47">
        <v>193314.20677700001</v>
      </c>
      <c r="E70" s="47">
        <v>116506.140635</v>
      </c>
      <c r="F70" s="47">
        <v>76808.066142000011</v>
      </c>
      <c r="G70" s="47">
        <v>309820.347412</v>
      </c>
      <c r="H70" s="47">
        <v>288.03315600000002</v>
      </c>
      <c r="I70" s="47">
        <v>1.2847999999999999</v>
      </c>
      <c r="J70" s="47">
        <v>286.748356</v>
      </c>
      <c r="K70" s="47">
        <v>289.31795600000004</v>
      </c>
      <c r="L70" s="214">
        <v>17241</v>
      </c>
      <c r="M70" s="47">
        <v>18334</v>
      </c>
      <c r="N70" s="47">
        <v>-1093</v>
      </c>
      <c r="O70" s="47">
        <v>1300</v>
      </c>
      <c r="P70" s="47">
        <v>1372</v>
      </c>
      <c r="Q70" s="47">
        <v>-72</v>
      </c>
    </row>
    <row r="71" spans="1:17" ht="17.25">
      <c r="A71" s="50">
        <v>148</v>
      </c>
      <c r="B71" s="54">
        <v>64</v>
      </c>
      <c r="C71" s="116" t="s">
        <v>186</v>
      </c>
      <c r="D71" s="113">
        <v>168357.18606899999</v>
      </c>
      <c r="E71" s="113">
        <v>238483.412538</v>
      </c>
      <c r="F71" s="113">
        <v>-70126.226469000016</v>
      </c>
      <c r="G71" s="113">
        <v>406840.59860699996</v>
      </c>
      <c r="H71" s="113">
        <v>1940.618735</v>
      </c>
      <c r="I71" s="113">
        <v>10820.072518999999</v>
      </c>
      <c r="J71" s="113">
        <v>-8879.4537839999994</v>
      </c>
      <c r="K71" s="113">
        <v>12760.691253999999</v>
      </c>
      <c r="L71" s="213">
        <v>23246</v>
      </c>
      <c r="M71" s="113">
        <v>80433</v>
      </c>
      <c r="N71" s="113">
        <v>-57187</v>
      </c>
      <c r="O71" s="113">
        <v>0</v>
      </c>
      <c r="P71" s="113">
        <v>9220</v>
      </c>
      <c r="Q71" s="113">
        <v>-9220</v>
      </c>
    </row>
    <row r="72" spans="1:17" ht="17.25">
      <c r="A72" s="52">
        <v>144</v>
      </c>
      <c r="B72" s="53">
        <v>65</v>
      </c>
      <c r="C72" s="117" t="s">
        <v>175</v>
      </c>
      <c r="D72" s="47">
        <v>167646.44634200001</v>
      </c>
      <c r="E72" s="47">
        <v>265323.66074700002</v>
      </c>
      <c r="F72" s="47">
        <v>-97677.214405000006</v>
      </c>
      <c r="G72" s="47">
        <v>432970.10708900006</v>
      </c>
      <c r="H72" s="47">
        <v>2421.0791810000001</v>
      </c>
      <c r="I72" s="47">
        <v>5631.9254520000004</v>
      </c>
      <c r="J72" s="47">
        <v>-3210.8462710000003</v>
      </c>
      <c r="K72" s="47">
        <v>8053.0046330000005</v>
      </c>
      <c r="L72" s="214">
        <v>11442</v>
      </c>
      <c r="M72" s="47">
        <v>128755</v>
      </c>
      <c r="N72" s="47">
        <v>-117313</v>
      </c>
      <c r="O72" s="47">
        <v>0</v>
      </c>
      <c r="P72" s="47">
        <v>2700</v>
      </c>
      <c r="Q72" s="47">
        <v>-2700</v>
      </c>
    </row>
    <row r="73" spans="1:17" ht="17.25">
      <c r="A73" s="50">
        <v>49</v>
      </c>
      <c r="B73" s="54">
        <v>66</v>
      </c>
      <c r="C73" s="116" t="s">
        <v>381</v>
      </c>
      <c r="D73" s="211">
        <v>165690.367485</v>
      </c>
      <c r="E73" s="211">
        <v>199950.26282599999</v>
      </c>
      <c r="F73" s="113">
        <v>-34259.895340999996</v>
      </c>
      <c r="G73" s="113">
        <v>365640.63031099999</v>
      </c>
      <c r="H73" s="113">
        <v>0</v>
      </c>
      <c r="I73" s="113">
        <v>3488.682902</v>
      </c>
      <c r="J73" s="113">
        <v>-3488.682902</v>
      </c>
      <c r="K73" s="113">
        <v>3488.682902</v>
      </c>
      <c r="L73" s="213">
        <v>1470</v>
      </c>
      <c r="M73" s="113">
        <v>29218</v>
      </c>
      <c r="N73" s="113">
        <v>-27748</v>
      </c>
      <c r="O73" s="113">
        <v>0</v>
      </c>
      <c r="P73" s="113">
        <v>999</v>
      </c>
      <c r="Q73" s="113">
        <v>-999</v>
      </c>
    </row>
    <row r="74" spans="1:17" ht="17.25">
      <c r="A74" s="52">
        <v>10</v>
      </c>
      <c r="B74" s="53">
        <v>67</v>
      </c>
      <c r="C74" s="117" t="s">
        <v>220</v>
      </c>
      <c r="D74" s="47">
        <v>164170.37591900001</v>
      </c>
      <c r="E74" s="47">
        <v>97920.936023999995</v>
      </c>
      <c r="F74" s="47">
        <v>66249.439895000018</v>
      </c>
      <c r="G74" s="47">
        <v>262091.31194300001</v>
      </c>
      <c r="H74" s="47">
        <v>6660.9684159999997</v>
      </c>
      <c r="I74" s="47">
        <v>15161.826698000001</v>
      </c>
      <c r="J74" s="47">
        <v>-8500.8582820000011</v>
      </c>
      <c r="K74" s="47">
        <v>21822.795114</v>
      </c>
      <c r="L74" s="214">
        <v>77697.938731000002</v>
      </c>
      <c r="M74" s="47">
        <v>43241.981374000003</v>
      </c>
      <c r="N74" s="47">
        <v>34455.957356999999</v>
      </c>
      <c r="O74" s="47">
        <v>54.247300000000003</v>
      </c>
      <c r="P74" s="47">
        <v>1454.3405740000001</v>
      </c>
      <c r="Q74" s="47">
        <v>-1400.0932740000001</v>
      </c>
    </row>
    <row r="75" spans="1:17" ht="17.25">
      <c r="A75" s="50">
        <v>53</v>
      </c>
      <c r="B75" s="54">
        <v>68</v>
      </c>
      <c r="C75" s="116" t="s">
        <v>84</v>
      </c>
      <c r="D75" s="113">
        <v>151275.57863199999</v>
      </c>
      <c r="E75" s="113">
        <v>161285.70344300001</v>
      </c>
      <c r="F75" s="113">
        <v>-10010.124811000016</v>
      </c>
      <c r="G75" s="113">
        <v>312561.282075</v>
      </c>
      <c r="H75" s="113">
        <v>69.308663999999993</v>
      </c>
      <c r="I75" s="113">
        <v>4618.0602730000001</v>
      </c>
      <c r="J75" s="113">
        <v>-4548.7516089999999</v>
      </c>
      <c r="K75" s="113">
        <v>4687.3689370000002</v>
      </c>
      <c r="L75" s="213">
        <v>3726.8888959999999</v>
      </c>
      <c r="M75" s="113">
        <v>1671.7988809999999</v>
      </c>
      <c r="N75" s="113">
        <v>2055.0900149999998</v>
      </c>
      <c r="O75" s="113">
        <v>0</v>
      </c>
      <c r="P75" s="113">
        <v>740.41043200000001</v>
      </c>
      <c r="Q75" s="113">
        <v>-740.41043200000001</v>
      </c>
    </row>
    <row r="76" spans="1:17" ht="17.25">
      <c r="A76" s="52">
        <v>184</v>
      </c>
      <c r="B76" s="53">
        <v>69</v>
      </c>
      <c r="C76" s="117" t="s">
        <v>418</v>
      </c>
      <c r="D76" s="47">
        <v>146959.907592</v>
      </c>
      <c r="E76" s="47">
        <v>8115.7170900000001</v>
      </c>
      <c r="F76" s="47">
        <v>138844.19050200001</v>
      </c>
      <c r="G76" s="47">
        <v>155075.62468199999</v>
      </c>
      <c r="H76" s="47">
        <v>7153.0987029999997</v>
      </c>
      <c r="I76" s="47">
        <v>3226.7890779999998</v>
      </c>
      <c r="J76" s="47">
        <v>3926.3096249999999</v>
      </c>
      <c r="K76" s="47">
        <v>10379.887780999999</v>
      </c>
      <c r="L76" s="214">
        <v>117085.35</v>
      </c>
      <c r="M76" s="47">
        <v>0</v>
      </c>
      <c r="N76" s="47">
        <v>117085.35</v>
      </c>
      <c r="O76" s="47">
        <v>0</v>
      </c>
      <c r="P76" s="47">
        <v>0</v>
      </c>
      <c r="Q76" s="47">
        <v>0</v>
      </c>
    </row>
    <row r="77" spans="1:17" ht="17.25">
      <c r="A77" s="50">
        <v>25</v>
      </c>
      <c r="B77" s="54">
        <v>70</v>
      </c>
      <c r="C77" s="116" t="s">
        <v>78</v>
      </c>
      <c r="D77" s="211">
        <v>128431.962637</v>
      </c>
      <c r="E77" s="211">
        <v>285412.36162600003</v>
      </c>
      <c r="F77" s="113">
        <v>-156980.39898900001</v>
      </c>
      <c r="G77" s="113">
        <v>413844.32426300005</v>
      </c>
      <c r="H77" s="113">
        <v>6709.0441609999998</v>
      </c>
      <c r="I77" s="113">
        <v>2481.918322</v>
      </c>
      <c r="J77" s="113">
        <v>4227.1258390000003</v>
      </c>
      <c r="K77" s="113">
        <v>9190.9624829999993</v>
      </c>
      <c r="L77" s="213">
        <v>108060</v>
      </c>
      <c r="M77" s="113">
        <v>223915</v>
      </c>
      <c r="N77" s="113">
        <v>-115855</v>
      </c>
      <c r="O77" s="113">
        <v>826</v>
      </c>
      <c r="P77" s="113">
        <v>6988</v>
      </c>
      <c r="Q77" s="113">
        <v>-6162</v>
      </c>
    </row>
    <row r="78" spans="1:17" ht="17.25">
      <c r="A78" s="52">
        <v>8</v>
      </c>
      <c r="B78" s="53">
        <v>71</v>
      </c>
      <c r="C78" s="117" t="s">
        <v>57</v>
      </c>
      <c r="D78" s="47">
        <v>126306.580005</v>
      </c>
      <c r="E78" s="47">
        <v>111482.951482</v>
      </c>
      <c r="F78" s="47">
        <v>14823.628522999992</v>
      </c>
      <c r="G78" s="47">
        <v>237789.531487</v>
      </c>
      <c r="H78" s="47">
        <v>1995.0115539999999</v>
      </c>
      <c r="I78" s="47">
        <v>3178.3396360000002</v>
      </c>
      <c r="J78" s="47">
        <v>-1183.3280820000002</v>
      </c>
      <c r="K78" s="47">
        <v>5173.3511900000003</v>
      </c>
      <c r="L78" s="214">
        <v>1774</v>
      </c>
      <c r="M78" s="47">
        <v>11723</v>
      </c>
      <c r="N78" s="47">
        <v>-9949</v>
      </c>
      <c r="O78" s="47">
        <v>0</v>
      </c>
      <c r="P78" s="47">
        <v>253</v>
      </c>
      <c r="Q78" s="47">
        <v>-253</v>
      </c>
    </row>
    <row r="79" spans="1:17" ht="17.25">
      <c r="A79" s="50">
        <v>181</v>
      </c>
      <c r="B79" s="54">
        <v>72</v>
      </c>
      <c r="C79" s="116" t="s">
        <v>410</v>
      </c>
      <c r="D79" s="113">
        <v>121332.079767</v>
      </c>
      <c r="E79" s="113">
        <v>24940.004915000001</v>
      </c>
      <c r="F79" s="113">
        <v>96392.074852000005</v>
      </c>
      <c r="G79" s="113">
        <v>146272.08468200002</v>
      </c>
      <c r="H79" s="113">
        <v>2785.4306459999998</v>
      </c>
      <c r="I79" s="113">
        <v>6757.4647260000002</v>
      </c>
      <c r="J79" s="113">
        <v>-3972.0340800000004</v>
      </c>
      <c r="K79" s="113">
        <v>9542.895371999999</v>
      </c>
      <c r="L79" s="213">
        <v>55543.7</v>
      </c>
      <c r="M79" s="113">
        <v>10471</v>
      </c>
      <c r="N79" s="113">
        <v>45072.7</v>
      </c>
      <c r="O79" s="113">
        <v>0</v>
      </c>
      <c r="P79" s="113">
        <v>0</v>
      </c>
      <c r="Q79" s="113">
        <v>0</v>
      </c>
    </row>
    <row r="80" spans="1:17" ht="17.25">
      <c r="A80" s="52">
        <v>38</v>
      </c>
      <c r="B80" s="53">
        <v>73</v>
      </c>
      <c r="C80" s="117" t="s">
        <v>120</v>
      </c>
      <c r="D80" s="47">
        <v>117992.49806899999</v>
      </c>
      <c r="E80" s="47">
        <v>212546.28894100001</v>
      </c>
      <c r="F80" s="47">
        <v>-94553.790872000012</v>
      </c>
      <c r="G80" s="47">
        <v>330538.78700999997</v>
      </c>
      <c r="H80" s="47">
        <v>6703.2658929999998</v>
      </c>
      <c r="I80" s="47">
        <v>3737.9553249999999</v>
      </c>
      <c r="J80" s="47">
        <v>2965.3105679999999</v>
      </c>
      <c r="K80" s="47">
        <v>10441.221217999999</v>
      </c>
      <c r="L80" s="214">
        <v>153131</v>
      </c>
      <c r="M80" s="47">
        <v>213402</v>
      </c>
      <c r="N80" s="47">
        <v>-60271</v>
      </c>
      <c r="O80" s="47">
        <v>185</v>
      </c>
      <c r="P80" s="47">
        <v>4340</v>
      </c>
      <c r="Q80" s="47">
        <v>-4155</v>
      </c>
    </row>
    <row r="81" spans="1:17" ht="17.25">
      <c r="A81" s="50">
        <v>156</v>
      </c>
      <c r="B81" s="54">
        <v>74</v>
      </c>
      <c r="C81" s="116" t="s">
        <v>243</v>
      </c>
      <c r="D81" s="211">
        <v>116991.18136</v>
      </c>
      <c r="E81" s="211">
        <v>119888.06235199999</v>
      </c>
      <c r="F81" s="113">
        <v>-2896.8809919999912</v>
      </c>
      <c r="G81" s="113">
        <v>236879.243712</v>
      </c>
      <c r="H81" s="113">
        <v>2611.4986330000002</v>
      </c>
      <c r="I81" s="113">
        <v>616.13391300000001</v>
      </c>
      <c r="J81" s="113">
        <v>1995.36472</v>
      </c>
      <c r="K81" s="113">
        <v>3227.6325460000003</v>
      </c>
      <c r="L81" s="213">
        <v>44628</v>
      </c>
      <c r="M81" s="113">
        <v>84328</v>
      </c>
      <c r="N81" s="113">
        <v>-39700</v>
      </c>
      <c r="O81" s="113">
        <v>0</v>
      </c>
      <c r="P81" s="113">
        <v>701</v>
      </c>
      <c r="Q81" s="113">
        <v>-701</v>
      </c>
    </row>
    <row r="82" spans="1:17" ht="17.25">
      <c r="A82" s="52">
        <v>15</v>
      </c>
      <c r="B82" s="53">
        <v>75</v>
      </c>
      <c r="C82" s="117" t="s">
        <v>62</v>
      </c>
      <c r="D82" s="47">
        <v>114268.283079</v>
      </c>
      <c r="E82" s="47">
        <v>114811.889207</v>
      </c>
      <c r="F82" s="47">
        <v>-543.60612799999944</v>
      </c>
      <c r="G82" s="47">
        <v>229080.17228599999</v>
      </c>
      <c r="H82" s="47">
        <v>0</v>
      </c>
      <c r="I82" s="47">
        <v>762.26903600000003</v>
      </c>
      <c r="J82" s="47">
        <v>-762.26903600000003</v>
      </c>
      <c r="K82" s="47">
        <v>762.26903600000003</v>
      </c>
      <c r="L82" s="214">
        <v>6861</v>
      </c>
      <c r="M82" s="47">
        <v>16020</v>
      </c>
      <c r="N82" s="47">
        <v>-9159</v>
      </c>
      <c r="O82" s="47">
        <v>0</v>
      </c>
      <c r="P82" s="47">
        <v>0</v>
      </c>
      <c r="Q82" s="47">
        <v>0</v>
      </c>
    </row>
    <row r="83" spans="1:17" ht="17.25">
      <c r="A83" s="50">
        <v>163</v>
      </c>
      <c r="B83" s="54">
        <v>76</v>
      </c>
      <c r="C83" s="116" t="s">
        <v>355</v>
      </c>
      <c r="D83" s="113">
        <v>114080.192056</v>
      </c>
      <c r="E83" s="113">
        <v>105414.636964</v>
      </c>
      <c r="F83" s="113">
        <v>8665.5550919999951</v>
      </c>
      <c r="G83" s="113">
        <v>219494.82902</v>
      </c>
      <c r="H83" s="113">
        <v>1487.970992</v>
      </c>
      <c r="I83" s="113">
        <v>863.68</v>
      </c>
      <c r="J83" s="113">
        <v>624.29099200000007</v>
      </c>
      <c r="K83" s="113">
        <v>2351.6509919999999</v>
      </c>
      <c r="L83" s="213">
        <v>6793</v>
      </c>
      <c r="M83" s="113">
        <v>2021</v>
      </c>
      <c r="N83" s="113">
        <v>4772</v>
      </c>
      <c r="O83" s="113">
        <v>0</v>
      </c>
      <c r="P83" s="113">
        <v>0</v>
      </c>
      <c r="Q83" s="113">
        <v>0</v>
      </c>
    </row>
    <row r="84" spans="1:17" ht="17.25">
      <c r="A84" s="52">
        <v>26</v>
      </c>
      <c r="B84" s="53">
        <v>77</v>
      </c>
      <c r="C84" s="117" t="s">
        <v>68</v>
      </c>
      <c r="D84" s="47">
        <v>113654.575956</v>
      </c>
      <c r="E84" s="47">
        <v>129876.121253</v>
      </c>
      <c r="F84" s="47">
        <v>-16221.545297000004</v>
      </c>
      <c r="G84" s="47">
        <v>243530.69720900001</v>
      </c>
      <c r="H84" s="47">
        <v>8465.5408559999996</v>
      </c>
      <c r="I84" s="47">
        <v>5082.0751490000002</v>
      </c>
      <c r="J84" s="47">
        <v>3383.4657069999994</v>
      </c>
      <c r="K84" s="47">
        <v>13547.616005</v>
      </c>
      <c r="L84" s="214">
        <v>11459</v>
      </c>
      <c r="M84" s="47">
        <v>26508</v>
      </c>
      <c r="N84" s="47">
        <v>-15049</v>
      </c>
      <c r="O84" s="47">
        <v>741</v>
      </c>
      <c r="P84" s="47">
        <v>383</v>
      </c>
      <c r="Q84" s="47">
        <v>358</v>
      </c>
    </row>
    <row r="85" spans="1:17" ht="17.25">
      <c r="A85" s="50">
        <v>159</v>
      </c>
      <c r="B85" s="54">
        <v>78</v>
      </c>
      <c r="C85" s="116" t="s">
        <v>237</v>
      </c>
      <c r="D85" s="211">
        <v>112924.07397300001</v>
      </c>
      <c r="E85" s="211">
        <v>115963.374077</v>
      </c>
      <c r="F85" s="113">
        <v>-3039.3001039999945</v>
      </c>
      <c r="G85" s="113">
        <v>228887.44805000001</v>
      </c>
      <c r="H85" s="113">
        <v>0</v>
      </c>
      <c r="I85" s="113">
        <v>633.95600000000002</v>
      </c>
      <c r="J85" s="113">
        <v>-633.95600000000002</v>
      </c>
      <c r="K85" s="113">
        <v>633.95600000000002</v>
      </c>
      <c r="L85" s="213">
        <v>27682</v>
      </c>
      <c r="M85" s="113">
        <v>38770</v>
      </c>
      <c r="N85" s="113">
        <v>-11088</v>
      </c>
      <c r="O85" s="113">
        <v>0</v>
      </c>
      <c r="P85" s="113">
        <v>950</v>
      </c>
      <c r="Q85" s="113">
        <v>-950</v>
      </c>
    </row>
    <row r="86" spans="1:17" ht="17.25">
      <c r="A86" s="52">
        <v>169</v>
      </c>
      <c r="B86" s="53">
        <v>79</v>
      </c>
      <c r="C86" s="117" t="s">
        <v>370</v>
      </c>
      <c r="D86" s="47">
        <v>107624.972309</v>
      </c>
      <c r="E86" s="47">
        <v>68590.749498000005</v>
      </c>
      <c r="F86" s="47">
        <v>39034.222811</v>
      </c>
      <c r="G86" s="47">
        <v>176215.72180699999</v>
      </c>
      <c r="H86" s="47">
        <v>2428.6463239999998</v>
      </c>
      <c r="I86" s="47">
        <v>4758.7810040000004</v>
      </c>
      <c r="J86" s="47">
        <v>-2330.1346800000006</v>
      </c>
      <c r="K86" s="47">
        <v>7187.4273279999998</v>
      </c>
      <c r="L86" s="214">
        <v>4615</v>
      </c>
      <c r="M86" s="47">
        <v>7573</v>
      </c>
      <c r="N86" s="47">
        <v>-2958</v>
      </c>
      <c r="O86" s="47">
        <v>0</v>
      </c>
      <c r="P86" s="47">
        <v>1043</v>
      </c>
      <c r="Q86" s="47">
        <v>-1043</v>
      </c>
    </row>
    <row r="87" spans="1:17" ht="17.25">
      <c r="A87" s="50">
        <v>103</v>
      </c>
      <c r="B87" s="54">
        <v>80</v>
      </c>
      <c r="C87" s="116" t="s">
        <v>128</v>
      </c>
      <c r="D87" s="113">
        <v>107112.768251</v>
      </c>
      <c r="E87" s="113">
        <v>110206.533683</v>
      </c>
      <c r="F87" s="113">
        <v>-3093.7654320000001</v>
      </c>
      <c r="G87" s="113">
        <v>217319.30193399999</v>
      </c>
      <c r="H87" s="113">
        <v>6556.7972259999997</v>
      </c>
      <c r="I87" s="113">
        <v>6110.7497300000005</v>
      </c>
      <c r="J87" s="113">
        <v>446.04749599999923</v>
      </c>
      <c r="K87" s="113">
        <v>12667.546956</v>
      </c>
      <c r="L87" s="213">
        <v>1880</v>
      </c>
      <c r="M87" s="113">
        <v>6333</v>
      </c>
      <c r="N87" s="113">
        <v>-4453</v>
      </c>
      <c r="O87" s="113">
        <v>0</v>
      </c>
      <c r="P87" s="113">
        <v>5</v>
      </c>
      <c r="Q87" s="113">
        <v>-5</v>
      </c>
    </row>
    <row r="88" spans="1:17" ht="17.25">
      <c r="A88" s="52">
        <v>168</v>
      </c>
      <c r="B88" s="53">
        <v>81</v>
      </c>
      <c r="C88" s="117" t="s">
        <v>366</v>
      </c>
      <c r="D88" s="47">
        <v>105776.203502</v>
      </c>
      <c r="E88" s="47">
        <v>86233.751375000007</v>
      </c>
      <c r="F88" s="47">
        <v>19542.452126999997</v>
      </c>
      <c r="G88" s="47">
        <v>192009.95487700001</v>
      </c>
      <c r="H88" s="47">
        <v>3691.4511630000002</v>
      </c>
      <c r="I88" s="47">
        <v>3471.5632009999999</v>
      </c>
      <c r="J88" s="47">
        <v>219.88796200000024</v>
      </c>
      <c r="K88" s="47">
        <v>7163.0143640000006</v>
      </c>
      <c r="L88" s="214">
        <v>18555</v>
      </c>
      <c r="M88" s="47">
        <v>14</v>
      </c>
      <c r="N88" s="47">
        <v>18541</v>
      </c>
      <c r="O88" s="47">
        <v>0</v>
      </c>
      <c r="P88" s="47">
        <v>0</v>
      </c>
      <c r="Q88" s="47">
        <v>0</v>
      </c>
    </row>
    <row r="89" spans="1:17" ht="17.25">
      <c r="A89" s="50">
        <v>152</v>
      </c>
      <c r="B89" s="54">
        <v>82</v>
      </c>
      <c r="C89" s="116" t="s">
        <v>221</v>
      </c>
      <c r="D89" s="211">
        <v>101052.88684799999</v>
      </c>
      <c r="E89" s="211">
        <v>85690.166719000001</v>
      </c>
      <c r="F89" s="113">
        <v>15362.720128999994</v>
      </c>
      <c r="G89" s="113">
        <v>186743.053567</v>
      </c>
      <c r="H89" s="113">
        <v>0</v>
      </c>
      <c r="I89" s="113">
        <v>3028.0745470000002</v>
      </c>
      <c r="J89" s="113">
        <v>-3028.0745470000002</v>
      </c>
      <c r="K89" s="113">
        <v>3028.0745470000002</v>
      </c>
      <c r="L89" s="213">
        <v>24415</v>
      </c>
      <c r="M89" s="113">
        <v>8908</v>
      </c>
      <c r="N89" s="113">
        <v>15507</v>
      </c>
      <c r="O89" s="113">
        <v>0</v>
      </c>
      <c r="P89" s="113">
        <v>128</v>
      </c>
      <c r="Q89" s="113">
        <v>-128</v>
      </c>
    </row>
    <row r="90" spans="1:17" ht="17.25">
      <c r="A90" s="52">
        <v>9</v>
      </c>
      <c r="B90" s="53">
        <v>83</v>
      </c>
      <c r="C90" s="117" t="s">
        <v>59</v>
      </c>
      <c r="D90" s="47">
        <v>100084.534667</v>
      </c>
      <c r="E90" s="47">
        <v>78817.536601999993</v>
      </c>
      <c r="F90" s="47">
        <v>21266.998065000007</v>
      </c>
      <c r="G90" s="47">
        <v>178902.07126900001</v>
      </c>
      <c r="H90" s="47">
        <v>1724.641222</v>
      </c>
      <c r="I90" s="47">
        <v>14500.384212999999</v>
      </c>
      <c r="J90" s="47">
        <v>-12775.742990999999</v>
      </c>
      <c r="K90" s="47">
        <v>16225.025435</v>
      </c>
      <c r="L90" s="214">
        <v>104099.23355400001</v>
      </c>
      <c r="M90" s="47">
        <v>109145.309077</v>
      </c>
      <c r="N90" s="47">
        <v>-5046.0755229999922</v>
      </c>
      <c r="O90" s="47">
        <v>1154.201141</v>
      </c>
      <c r="P90" s="47">
        <v>16366.897881999999</v>
      </c>
      <c r="Q90" s="47">
        <v>-15212.696741</v>
      </c>
    </row>
    <row r="91" spans="1:17" ht="17.25">
      <c r="A91" s="50">
        <v>12</v>
      </c>
      <c r="B91" s="54">
        <v>84</v>
      </c>
      <c r="C91" s="116" t="s">
        <v>61</v>
      </c>
      <c r="D91" s="113">
        <v>97916.995016000001</v>
      </c>
      <c r="E91" s="113">
        <v>172788.84656400001</v>
      </c>
      <c r="F91" s="113">
        <v>-74871.851548000006</v>
      </c>
      <c r="G91" s="113">
        <v>270705.84158000001</v>
      </c>
      <c r="H91" s="113">
        <v>4925.3150079999996</v>
      </c>
      <c r="I91" s="113">
        <v>2073.1762589999998</v>
      </c>
      <c r="J91" s="113">
        <v>2852.1387489999997</v>
      </c>
      <c r="K91" s="113">
        <v>6998.4912669999994</v>
      </c>
      <c r="L91" s="213">
        <v>2753</v>
      </c>
      <c r="M91" s="113">
        <v>55908</v>
      </c>
      <c r="N91" s="113">
        <v>-53155</v>
      </c>
      <c r="O91" s="113">
        <v>0</v>
      </c>
      <c r="P91" s="113">
        <v>127</v>
      </c>
      <c r="Q91" s="113">
        <v>-127</v>
      </c>
    </row>
    <row r="92" spans="1:17" ht="17.25">
      <c r="A92" s="52">
        <v>19</v>
      </c>
      <c r="B92" s="53">
        <v>85</v>
      </c>
      <c r="C92" s="117" t="s">
        <v>81</v>
      </c>
      <c r="D92" s="47">
        <v>97382.600189000004</v>
      </c>
      <c r="E92" s="47">
        <v>95993.534736000001</v>
      </c>
      <c r="F92" s="47">
        <v>1389.0654530000029</v>
      </c>
      <c r="G92" s="47">
        <v>193376.13492500002</v>
      </c>
      <c r="H92" s="47">
        <v>3119.8615089999998</v>
      </c>
      <c r="I92" s="47">
        <v>2316.8096</v>
      </c>
      <c r="J92" s="47">
        <v>803.0519089999998</v>
      </c>
      <c r="K92" s="47">
        <v>5436.6711089999999</v>
      </c>
      <c r="L92" s="214">
        <v>208.20361700000001</v>
      </c>
      <c r="M92" s="47">
        <v>5842.8982169999999</v>
      </c>
      <c r="N92" s="47">
        <v>-5634.6945999999998</v>
      </c>
      <c r="O92" s="47">
        <v>0</v>
      </c>
      <c r="P92" s="47">
        <v>3025.5285800000001</v>
      </c>
      <c r="Q92" s="47">
        <v>-3025.5285800000001</v>
      </c>
    </row>
    <row r="93" spans="1:17" ht="17.25">
      <c r="A93" s="50">
        <v>24</v>
      </c>
      <c r="B93" s="54">
        <v>86</v>
      </c>
      <c r="C93" s="116" t="s">
        <v>103</v>
      </c>
      <c r="D93" s="211">
        <v>96759.322889999996</v>
      </c>
      <c r="E93" s="211">
        <v>107015.57261</v>
      </c>
      <c r="F93" s="113">
        <v>-10256.249720000007</v>
      </c>
      <c r="G93" s="113">
        <v>203774.89549999998</v>
      </c>
      <c r="H93" s="113">
        <v>1915.26316</v>
      </c>
      <c r="I93" s="113">
        <v>131.08816200000001</v>
      </c>
      <c r="J93" s="113">
        <v>1784.174998</v>
      </c>
      <c r="K93" s="113">
        <v>2046.351322</v>
      </c>
      <c r="L93" s="213">
        <v>897.06647299999997</v>
      </c>
      <c r="M93" s="113">
        <v>3013.786122</v>
      </c>
      <c r="N93" s="113">
        <v>-2116.7196490000001</v>
      </c>
      <c r="O93" s="113">
        <v>0</v>
      </c>
      <c r="P93" s="113">
        <v>0</v>
      </c>
      <c r="Q93" s="113">
        <v>0</v>
      </c>
    </row>
    <row r="94" spans="1:17" ht="17.25">
      <c r="A94" s="52">
        <v>64</v>
      </c>
      <c r="B94" s="53">
        <v>87</v>
      </c>
      <c r="C94" s="117" t="s">
        <v>126</v>
      </c>
      <c r="D94" s="47">
        <v>95638.036225000003</v>
      </c>
      <c r="E94" s="47">
        <v>140768.01131199999</v>
      </c>
      <c r="F94" s="47">
        <v>-45129.975086999984</v>
      </c>
      <c r="G94" s="47">
        <v>236406.04753699998</v>
      </c>
      <c r="H94" s="47">
        <v>0</v>
      </c>
      <c r="I94" s="47">
        <v>0</v>
      </c>
      <c r="J94" s="47">
        <v>0</v>
      </c>
      <c r="K94" s="47">
        <v>0</v>
      </c>
      <c r="L94" s="214">
        <v>39230</v>
      </c>
      <c r="M94" s="47">
        <v>68338</v>
      </c>
      <c r="N94" s="47">
        <v>-29108</v>
      </c>
      <c r="O94" s="47">
        <v>594</v>
      </c>
      <c r="P94" s="47">
        <v>1174</v>
      </c>
      <c r="Q94" s="47">
        <v>-580</v>
      </c>
    </row>
    <row r="95" spans="1:17" ht="17.25">
      <c r="A95" s="50">
        <v>30</v>
      </c>
      <c r="B95" s="54">
        <v>88</v>
      </c>
      <c r="C95" s="116" t="s">
        <v>173</v>
      </c>
      <c r="D95" s="113">
        <v>92780.708551999996</v>
      </c>
      <c r="E95" s="113">
        <v>101019.84159700001</v>
      </c>
      <c r="F95" s="113">
        <v>-8239.1330450000096</v>
      </c>
      <c r="G95" s="113">
        <v>193800.55014900002</v>
      </c>
      <c r="H95" s="113">
        <v>774.26280799999995</v>
      </c>
      <c r="I95" s="113">
        <v>4576.0702359999996</v>
      </c>
      <c r="J95" s="113">
        <v>-3801.8074279999996</v>
      </c>
      <c r="K95" s="113">
        <v>5350.3330439999991</v>
      </c>
      <c r="L95" s="213">
        <v>0</v>
      </c>
      <c r="M95" s="113">
        <v>741.39207999999996</v>
      </c>
      <c r="N95" s="113">
        <v>-741.39207999999996</v>
      </c>
      <c r="O95" s="113">
        <v>0</v>
      </c>
      <c r="P95" s="113">
        <v>0</v>
      </c>
      <c r="Q95" s="113">
        <v>0</v>
      </c>
    </row>
    <row r="96" spans="1:17" ht="17.25">
      <c r="A96" s="52">
        <v>171</v>
      </c>
      <c r="B96" s="53">
        <v>89</v>
      </c>
      <c r="C96" s="117" t="s">
        <v>374</v>
      </c>
      <c r="D96" s="47">
        <v>87557.663876000006</v>
      </c>
      <c r="E96" s="47">
        <v>60491.808461000001</v>
      </c>
      <c r="F96" s="47">
        <v>27065.855415000005</v>
      </c>
      <c r="G96" s="47">
        <v>148049.47233700001</v>
      </c>
      <c r="H96" s="47">
        <v>1958.5314780000001</v>
      </c>
      <c r="I96" s="47">
        <v>2691.2364600000001</v>
      </c>
      <c r="J96" s="47">
        <v>-732.70498199999997</v>
      </c>
      <c r="K96" s="47">
        <v>4649.767938</v>
      </c>
      <c r="L96" s="214">
        <v>33658</v>
      </c>
      <c r="M96" s="47">
        <v>6507</v>
      </c>
      <c r="N96" s="47">
        <v>27151</v>
      </c>
      <c r="O96" s="47">
        <v>0</v>
      </c>
      <c r="P96" s="47">
        <v>203</v>
      </c>
      <c r="Q96" s="47">
        <v>-203</v>
      </c>
    </row>
    <row r="97" spans="1:17" ht="17.25">
      <c r="A97" s="50">
        <v>43</v>
      </c>
      <c r="B97" s="54">
        <v>90</v>
      </c>
      <c r="C97" s="116" t="s">
        <v>108</v>
      </c>
      <c r="D97" s="211">
        <v>85515.018611000007</v>
      </c>
      <c r="E97" s="211">
        <v>81211.018305000005</v>
      </c>
      <c r="F97" s="113">
        <v>4304.0003060000017</v>
      </c>
      <c r="G97" s="113">
        <v>166726.03691600001</v>
      </c>
      <c r="H97" s="113">
        <v>4214.3335310000002</v>
      </c>
      <c r="I97" s="113">
        <v>3423.4206170000002</v>
      </c>
      <c r="J97" s="113">
        <v>790.912914</v>
      </c>
      <c r="K97" s="113">
        <v>7637.754148</v>
      </c>
      <c r="L97" s="213">
        <v>21725.349547000002</v>
      </c>
      <c r="M97" s="113">
        <v>28129.788143999998</v>
      </c>
      <c r="N97" s="113">
        <v>-6404.4385969999967</v>
      </c>
      <c r="O97" s="113">
        <v>0</v>
      </c>
      <c r="P97" s="113">
        <v>1260.957453</v>
      </c>
      <c r="Q97" s="113">
        <v>-1260.957453</v>
      </c>
    </row>
    <row r="98" spans="1:17" ht="17.25">
      <c r="A98" s="52">
        <v>174</v>
      </c>
      <c r="B98" s="53">
        <v>91</v>
      </c>
      <c r="C98" s="117" t="s">
        <v>390</v>
      </c>
      <c r="D98" s="47">
        <v>80571.771032999997</v>
      </c>
      <c r="E98" s="47">
        <v>76674.387661999994</v>
      </c>
      <c r="F98" s="47">
        <v>3897.3833710000035</v>
      </c>
      <c r="G98" s="47">
        <v>157246.15869499999</v>
      </c>
      <c r="H98" s="47">
        <v>633.86652100000003</v>
      </c>
      <c r="I98" s="47">
        <v>4340.3402690000003</v>
      </c>
      <c r="J98" s="47">
        <v>-3706.4737480000003</v>
      </c>
      <c r="K98" s="47">
        <v>4974.2067900000002</v>
      </c>
      <c r="L98" s="214">
        <v>21921</v>
      </c>
      <c r="M98" s="47">
        <v>1779</v>
      </c>
      <c r="N98" s="47">
        <v>20142</v>
      </c>
      <c r="O98" s="47">
        <v>0</v>
      </c>
      <c r="P98" s="47">
        <v>1443</v>
      </c>
      <c r="Q98" s="47">
        <v>-1443</v>
      </c>
    </row>
    <row r="99" spans="1:17" ht="17.25">
      <c r="A99" s="50">
        <v>65</v>
      </c>
      <c r="B99" s="54">
        <v>92</v>
      </c>
      <c r="C99" s="116" t="s">
        <v>79</v>
      </c>
      <c r="D99" s="113">
        <v>80341.288081000006</v>
      </c>
      <c r="E99" s="113">
        <v>84045.668986999997</v>
      </c>
      <c r="F99" s="113">
        <v>-3704.3809059999912</v>
      </c>
      <c r="G99" s="113">
        <v>164386.95706799999</v>
      </c>
      <c r="H99" s="113">
        <v>0</v>
      </c>
      <c r="I99" s="113">
        <v>0</v>
      </c>
      <c r="J99" s="113">
        <v>0</v>
      </c>
      <c r="K99" s="113">
        <v>0</v>
      </c>
      <c r="L99" s="213">
        <v>5363</v>
      </c>
      <c r="M99" s="113">
        <v>13880</v>
      </c>
      <c r="N99" s="113">
        <v>-8517</v>
      </c>
      <c r="O99" s="113">
        <v>0</v>
      </c>
      <c r="P99" s="113">
        <v>642</v>
      </c>
      <c r="Q99" s="113">
        <v>-642</v>
      </c>
    </row>
    <row r="100" spans="1:17" ht="17.25">
      <c r="A100" s="52">
        <v>47</v>
      </c>
      <c r="B100" s="53">
        <v>93</v>
      </c>
      <c r="C100" s="117" t="s">
        <v>121</v>
      </c>
      <c r="D100" s="47">
        <v>76807.128056999994</v>
      </c>
      <c r="E100" s="47">
        <v>81353.377984999999</v>
      </c>
      <c r="F100" s="47">
        <v>-4546.2499280000047</v>
      </c>
      <c r="G100" s="47">
        <v>158160.50604199999</v>
      </c>
      <c r="H100" s="47">
        <v>1770.5213160000001</v>
      </c>
      <c r="I100" s="47">
        <v>2846.912511</v>
      </c>
      <c r="J100" s="47">
        <v>-1076.3911949999999</v>
      </c>
      <c r="K100" s="47">
        <v>4617.4338269999998</v>
      </c>
      <c r="L100" s="214">
        <v>838</v>
      </c>
      <c r="M100" s="47">
        <v>5439</v>
      </c>
      <c r="N100" s="47">
        <v>-4601</v>
      </c>
      <c r="O100" s="47">
        <v>0</v>
      </c>
      <c r="P100" s="47">
        <v>0</v>
      </c>
      <c r="Q100" s="47">
        <v>0</v>
      </c>
    </row>
    <row r="101" spans="1:17" ht="17.25">
      <c r="A101" s="50">
        <v>122</v>
      </c>
      <c r="B101" s="54">
        <v>94</v>
      </c>
      <c r="C101" s="116" t="s">
        <v>142</v>
      </c>
      <c r="D101" s="211">
        <v>73337.543267999994</v>
      </c>
      <c r="E101" s="211">
        <v>154145.83840400001</v>
      </c>
      <c r="F101" s="113">
        <v>-80808.295136000015</v>
      </c>
      <c r="G101" s="113">
        <v>227483.38167199999</v>
      </c>
      <c r="H101" s="113">
        <v>1079.8155220000001</v>
      </c>
      <c r="I101" s="113">
        <v>5187.6025570000002</v>
      </c>
      <c r="J101" s="113">
        <v>-4107.7870350000003</v>
      </c>
      <c r="K101" s="113">
        <v>6267.418079</v>
      </c>
      <c r="L101" s="213">
        <v>9869</v>
      </c>
      <c r="M101" s="113">
        <v>93195</v>
      </c>
      <c r="N101" s="113">
        <v>-83326</v>
      </c>
      <c r="O101" s="113">
        <v>0</v>
      </c>
      <c r="P101" s="113">
        <v>3658</v>
      </c>
      <c r="Q101" s="113">
        <v>-3658</v>
      </c>
    </row>
    <row r="102" spans="1:17" ht="17.25">
      <c r="A102" s="52">
        <v>117</v>
      </c>
      <c r="B102" s="53">
        <v>95</v>
      </c>
      <c r="C102" s="117" t="s">
        <v>134</v>
      </c>
      <c r="D102" s="47">
        <v>72249.800281999997</v>
      </c>
      <c r="E102" s="47">
        <v>89801.751256000003</v>
      </c>
      <c r="F102" s="47">
        <v>-17551.950974000007</v>
      </c>
      <c r="G102" s="47">
        <v>162051.551538</v>
      </c>
      <c r="H102" s="47">
        <v>2166.1602969999999</v>
      </c>
      <c r="I102" s="47">
        <v>2456.0319060000002</v>
      </c>
      <c r="J102" s="47">
        <v>-289.87160900000026</v>
      </c>
      <c r="K102" s="47">
        <v>4622.1922030000005</v>
      </c>
      <c r="L102" s="214">
        <v>3031.0706329999998</v>
      </c>
      <c r="M102" s="47">
        <v>25583.15223</v>
      </c>
      <c r="N102" s="47">
        <v>-22552.081597</v>
      </c>
      <c r="O102" s="47">
        <v>0</v>
      </c>
      <c r="P102" s="47">
        <v>3228.0059430000001</v>
      </c>
      <c r="Q102" s="47">
        <v>-3228.0059430000001</v>
      </c>
    </row>
    <row r="103" spans="1:17" ht="17.25">
      <c r="A103" s="50">
        <v>27</v>
      </c>
      <c r="B103" s="54">
        <v>96</v>
      </c>
      <c r="C103" s="116" t="s">
        <v>380</v>
      </c>
      <c r="D103" s="113">
        <v>67304.015274999998</v>
      </c>
      <c r="E103" s="113">
        <v>69622.835489999998</v>
      </c>
      <c r="F103" s="113">
        <v>-2318.8202149999997</v>
      </c>
      <c r="G103" s="113">
        <v>136926.85076499998</v>
      </c>
      <c r="H103" s="113">
        <v>316.52292</v>
      </c>
      <c r="I103" s="113">
        <v>1245.6832979999999</v>
      </c>
      <c r="J103" s="113">
        <v>-929.16037799999992</v>
      </c>
      <c r="K103" s="113">
        <v>1562.2062179999998</v>
      </c>
      <c r="L103" s="213">
        <v>138</v>
      </c>
      <c r="M103" s="113">
        <v>770</v>
      </c>
      <c r="N103" s="113">
        <v>-632</v>
      </c>
      <c r="O103" s="113">
        <v>0</v>
      </c>
      <c r="P103" s="113">
        <v>0</v>
      </c>
      <c r="Q103" s="113">
        <v>0</v>
      </c>
    </row>
    <row r="104" spans="1:17" ht="17.25">
      <c r="A104" s="52">
        <v>185</v>
      </c>
      <c r="B104" s="53">
        <v>97</v>
      </c>
      <c r="C104" s="117" t="s">
        <v>415</v>
      </c>
      <c r="D104" s="47">
        <v>61322.459249</v>
      </c>
      <c r="E104" s="47">
        <v>1528.4779410000001</v>
      </c>
      <c r="F104" s="47">
        <v>59793.981308000002</v>
      </c>
      <c r="G104" s="47">
        <v>62850.937189999997</v>
      </c>
      <c r="H104" s="47">
        <v>12735.637296999999</v>
      </c>
      <c r="I104" s="47">
        <v>0</v>
      </c>
      <c r="J104" s="47">
        <v>12735.637296999999</v>
      </c>
      <c r="K104" s="47">
        <v>12735.637296999999</v>
      </c>
      <c r="L104" s="214">
        <v>89748.204421000002</v>
      </c>
      <c r="M104" s="47">
        <v>1007.067955</v>
      </c>
      <c r="N104" s="47">
        <v>88741.136465999996</v>
      </c>
      <c r="O104" s="47">
        <v>30.594270000000002</v>
      </c>
      <c r="P104" s="47">
        <v>71.497964999999994</v>
      </c>
      <c r="Q104" s="47">
        <v>-40.903694999999992</v>
      </c>
    </row>
    <row r="105" spans="1:17" ht="17.25">
      <c r="A105" s="50">
        <v>60</v>
      </c>
      <c r="B105" s="54">
        <v>98</v>
      </c>
      <c r="C105" s="116" t="s">
        <v>384</v>
      </c>
      <c r="D105" s="211">
        <v>60951.993052999998</v>
      </c>
      <c r="E105" s="211">
        <v>88229.887589999998</v>
      </c>
      <c r="F105" s="113">
        <v>-27277.894537</v>
      </c>
      <c r="G105" s="113">
        <v>149181.88064300001</v>
      </c>
      <c r="H105" s="113">
        <v>3190.2010749999999</v>
      </c>
      <c r="I105" s="113">
        <v>2196.2753929999999</v>
      </c>
      <c r="J105" s="113">
        <v>993.92568200000005</v>
      </c>
      <c r="K105" s="113">
        <v>5386.4764679999998</v>
      </c>
      <c r="L105" s="213">
        <v>42.681522000000001</v>
      </c>
      <c r="M105" s="113">
        <v>23458.452053000001</v>
      </c>
      <c r="N105" s="113">
        <v>-23415.770531000002</v>
      </c>
      <c r="O105" s="113">
        <v>0</v>
      </c>
      <c r="P105" s="113">
        <v>31.175172</v>
      </c>
      <c r="Q105" s="113">
        <v>-31.175172</v>
      </c>
    </row>
    <row r="106" spans="1:17" ht="17.25">
      <c r="A106" s="52">
        <v>167</v>
      </c>
      <c r="B106" s="53">
        <v>99</v>
      </c>
      <c r="C106" s="117" t="s">
        <v>364</v>
      </c>
      <c r="D106" s="47">
        <v>60501.104033000003</v>
      </c>
      <c r="E106" s="47">
        <v>40714.659697000003</v>
      </c>
      <c r="F106" s="47">
        <v>19786.444336</v>
      </c>
      <c r="G106" s="47">
        <v>101215.76373000001</v>
      </c>
      <c r="H106" s="47">
        <v>6.09246</v>
      </c>
      <c r="I106" s="47">
        <v>366.55664100000001</v>
      </c>
      <c r="J106" s="47">
        <v>-360.464181</v>
      </c>
      <c r="K106" s="47">
        <v>372.64910100000003</v>
      </c>
      <c r="L106" s="214">
        <v>2339</v>
      </c>
      <c r="M106" s="47">
        <v>3861</v>
      </c>
      <c r="N106" s="47">
        <v>-1522</v>
      </c>
      <c r="O106" s="47">
        <v>79</v>
      </c>
      <c r="P106" s="47">
        <v>875</v>
      </c>
      <c r="Q106" s="47">
        <v>-796</v>
      </c>
    </row>
    <row r="107" spans="1:17" ht="17.25">
      <c r="A107" s="50">
        <v>109</v>
      </c>
      <c r="B107" s="54">
        <v>100</v>
      </c>
      <c r="C107" s="116" t="s">
        <v>130</v>
      </c>
      <c r="D107" s="113">
        <v>59628.850810000004</v>
      </c>
      <c r="E107" s="113">
        <v>58234.040067000002</v>
      </c>
      <c r="F107" s="113">
        <v>1394.8107430000018</v>
      </c>
      <c r="G107" s="113">
        <v>117862.890877</v>
      </c>
      <c r="H107" s="113">
        <v>0</v>
      </c>
      <c r="I107" s="113">
        <v>78.592440999999994</v>
      </c>
      <c r="J107" s="113">
        <v>-78.592440999999994</v>
      </c>
      <c r="K107" s="113">
        <v>78.592440999999994</v>
      </c>
      <c r="L107" s="213">
        <v>2503.6268020000002</v>
      </c>
      <c r="M107" s="113">
        <v>3726.1530670000002</v>
      </c>
      <c r="N107" s="113">
        <v>-1222.526265</v>
      </c>
      <c r="O107" s="113">
        <v>0</v>
      </c>
      <c r="P107" s="113">
        <v>0</v>
      </c>
      <c r="Q107" s="113">
        <v>0</v>
      </c>
    </row>
    <row r="108" spans="1:17" ht="17.25">
      <c r="A108" s="52">
        <v>4</v>
      </c>
      <c r="B108" s="53">
        <v>101</v>
      </c>
      <c r="C108" s="117" t="s">
        <v>32</v>
      </c>
      <c r="D108" s="47">
        <v>57741.991851999999</v>
      </c>
      <c r="E108" s="47">
        <v>67378.806259999998</v>
      </c>
      <c r="F108" s="47">
        <v>-9636.8144079999984</v>
      </c>
      <c r="G108" s="47">
        <v>125120.79811199999</v>
      </c>
      <c r="H108" s="47">
        <v>351.88193699999999</v>
      </c>
      <c r="I108" s="47">
        <v>4193.2112880000004</v>
      </c>
      <c r="J108" s="47">
        <v>-3841.3293510000003</v>
      </c>
      <c r="K108" s="47">
        <v>4545.0932250000005</v>
      </c>
      <c r="L108" s="214">
        <v>749</v>
      </c>
      <c r="M108" s="47">
        <v>4433</v>
      </c>
      <c r="N108" s="47">
        <v>-3684</v>
      </c>
      <c r="O108" s="47">
        <v>0</v>
      </c>
      <c r="P108" s="47">
        <v>0</v>
      </c>
      <c r="Q108" s="47">
        <v>0</v>
      </c>
    </row>
    <row r="109" spans="1:17" ht="17.25">
      <c r="A109" s="50">
        <v>56</v>
      </c>
      <c r="B109" s="54">
        <v>102</v>
      </c>
      <c r="C109" s="116" t="s">
        <v>96</v>
      </c>
      <c r="D109" s="211">
        <v>57741.796807999999</v>
      </c>
      <c r="E109" s="211">
        <v>56909.238939000003</v>
      </c>
      <c r="F109" s="113">
        <v>832.55786899999657</v>
      </c>
      <c r="G109" s="113">
        <v>114651.035747</v>
      </c>
      <c r="H109" s="113">
        <v>3021.2512219999999</v>
      </c>
      <c r="I109" s="113">
        <v>2976.641521</v>
      </c>
      <c r="J109" s="113">
        <v>44.609700999999859</v>
      </c>
      <c r="K109" s="113">
        <v>5997.8927430000003</v>
      </c>
      <c r="L109" s="213">
        <v>4567.3730740000001</v>
      </c>
      <c r="M109" s="113">
        <v>3903.6600239999998</v>
      </c>
      <c r="N109" s="113">
        <v>663.71305000000029</v>
      </c>
      <c r="O109" s="113">
        <v>0</v>
      </c>
      <c r="P109" s="113">
        <v>0</v>
      </c>
      <c r="Q109" s="113">
        <v>0</v>
      </c>
    </row>
    <row r="110" spans="1:17" ht="17.25">
      <c r="A110" s="52">
        <v>20</v>
      </c>
      <c r="B110" s="53">
        <v>103</v>
      </c>
      <c r="C110" s="117" t="s">
        <v>76</v>
      </c>
      <c r="D110" s="47">
        <v>55583.888994000001</v>
      </c>
      <c r="E110" s="47">
        <v>46451.046630999997</v>
      </c>
      <c r="F110" s="47">
        <v>9132.8423630000034</v>
      </c>
      <c r="G110" s="47">
        <v>102034.935625</v>
      </c>
      <c r="H110" s="47">
        <v>2769.8603240000002</v>
      </c>
      <c r="I110" s="47">
        <v>7647.8336650000001</v>
      </c>
      <c r="J110" s="47">
        <v>-4877.9733409999999</v>
      </c>
      <c r="K110" s="47">
        <v>10417.693988999999</v>
      </c>
      <c r="L110" s="214">
        <v>14768.663065999999</v>
      </c>
      <c r="M110" s="47">
        <v>22415.05888</v>
      </c>
      <c r="N110" s="47">
        <v>-7646.3958140000013</v>
      </c>
      <c r="O110" s="47">
        <v>0</v>
      </c>
      <c r="P110" s="47">
        <v>1146.1577400000001</v>
      </c>
      <c r="Q110" s="47">
        <v>-1146.1577400000001</v>
      </c>
    </row>
    <row r="111" spans="1:17" ht="17.25">
      <c r="A111" s="50">
        <v>131</v>
      </c>
      <c r="B111" s="54">
        <v>104</v>
      </c>
      <c r="C111" s="116" t="s">
        <v>152</v>
      </c>
      <c r="D111" s="113">
        <v>55358.405691</v>
      </c>
      <c r="E111" s="113">
        <v>68230.856396000003</v>
      </c>
      <c r="F111" s="113">
        <v>-12872.450705000003</v>
      </c>
      <c r="G111" s="113">
        <v>123589.26208700001</v>
      </c>
      <c r="H111" s="113">
        <v>439.00789700000001</v>
      </c>
      <c r="I111" s="113">
        <v>2698.0027949999999</v>
      </c>
      <c r="J111" s="113">
        <v>-2258.9948979999999</v>
      </c>
      <c r="K111" s="113">
        <v>3137.0106919999998</v>
      </c>
      <c r="L111" s="213">
        <v>4197</v>
      </c>
      <c r="M111" s="113">
        <v>12239</v>
      </c>
      <c r="N111" s="113">
        <v>-8042</v>
      </c>
      <c r="O111" s="113">
        <v>0</v>
      </c>
      <c r="P111" s="113">
        <v>1214</v>
      </c>
      <c r="Q111" s="113">
        <v>-1214</v>
      </c>
    </row>
    <row r="112" spans="1:17" ht="17.25">
      <c r="A112" s="52">
        <v>51</v>
      </c>
      <c r="B112" s="53">
        <v>105</v>
      </c>
      <c r="C112" s="117" t="s">
        <v>219</v>
      </c>
      <c r="D112" s="47">
        <v>53965.199217000001</v>
      </c>
      <c r="E112" s="47">
        <v>52011.542463999998</v>
      </c>
      <c r="F112" s="47">
        <v>1953.6567530000029</v>
      </c>
      <c r="G112" s="47">
        <v>105976.741681</v>
      </c>
      <c r="H112" s="47">
        <v>0</v>
      </c>
      <c r="I112" s="47">
        <v>1941.5217520000001</v>
      </c>
      <c r="J112" s="47">
        <v>-1941.5217520000001</v>
      </c>
      <c r="K112" s="47">
        <v>1941.5217520000001</v>
      </c>
      <c r="L112" s="214">
        <v>4401.8279140000004</v>
      </c>
      <c r="M112" s="47">
        <v>18563.145303000001</v>
      </c>
      <c r="N112" s="47">
        <v>-14161.317389</v>
      </c>
      <c r="O112" s="47">
        <v>0</v>
      </c>
      <c r="P112" s="47">
        <v>1124.7621160000001</v>
      </c>
      <c r="Q112" s="47">
        <v>-1124.7621160000001</v>
      </c>
    </row>
    <row r="113" spans="1:17" ht="17.25">
      <c r="A113" s="50">
        <v>54</v>
      </c>
      <c r="B113" s="54">
        <v>106</v>
      </c>
      <c r="C113" s="116" t="s">
        <v>110</v>
      </c>
      <c r="D113" s="211">
        <v>52356.661134000002</v>
      </c>
      <c r="E113" s="211">
        <v>59320.766807</v>
      </c>
      <c r="F113" s="113">
        <v>-6964.1056729999982</v>
      </c>
      <c r="G113" s="113">
        <v>111677.427941</v>
      </c>
      <c r="H113" s="113">
        <v>1266.68112</v>
      </c>
      <c r="I113" s="113">
        <v>2108.6061909999999</v>
      </c>
      <c r="J113" s="113">
        <v>-841.92507099999989</v>
      </c>
      <c r="K113" s="113">
        <v>3375.287311</v>
      </c>
      <c r="L113" s="213">
        <v>1512.8746329999999</v>
      </c>
      <c r="M113" s="113">
        <v>6051.5354969999999</v>
      </c>
      <c r="N113" s="113">
        <v>-4538.6608639999995</v>
      </c>
      <c r="O113" s="113">
        <v>0</v>
      </c>
      <c r="P113" s="113">
        <v>51.014200000000002</v>
      </c>
      <c r="Q113" s="113">
        <v>-51.014200000000002</v>
      </c>
    </row>
    <row r="114" spans="1:17" ht="17.25">
      <c r="A114" s="52">
        <v>119</v>
      </c>
      <c r="B114" s="53">
        <v>107</v>
      </c>
      <c r="C114" s="117" t="s">
        <v>136</v>
      </c>
      <c r="D114" s="47">
        <v>50697.457987000002</v>
      </c>
      <c r="E114" s="47">
        <v>91005.443738999995</v>
      </c>
      <c r="F114" s="47">
        <v>-40307.985751999993</v>
      </c>
      <c r="G114" s="47">
        <v>141702.90172600001</v>
      </c>
      <c r="H114" s="47">
        <v>0</v>
      </c>
      <c r="I114" s="47">
        <v>749.86616600000002</v>
      </c>
      <c r="J114" s="47">
        <v>-749.86616600000002</v>
      </c>
      <c r="K114" s="47">
        <v>749.86616600000002</v>
      </c>
      <c r="L114" s="214">
        <v>6529.2335130000001</v>
      </c>
      <c r="M114" s="47">
        <v>52138.990972</v>
      </c>
      <c r="N114" s="47">
        <v>-45609.757459</v>
      </c>
      <c r="O114" s="47">
        <v>0</v>
      </c>
      <c r="P114" s="47">
        <v>393.91763300000002</v>
      </c>
      <c r="Q114" s="47">
        <v>-393.91763300000002</v>
      </c>
    </row>
    <row r="115" spans="1:17" ht="17.25">
      <c r="A115" s="50">
        <v>126</v>
      </c>
      <c r="B115" s="54">
        <v>108</v>
      </c>
      <c r="C115" s="116" t="s">
        <v>147</v>
      </c>
      <c r="D115" s="113">
        <v>49772.659763000003</v>
      </c>
      <c r="E115" s="113">
        <v>75491.809578</v>
      </c>
      <c r="F115" s="113">
        <v>-25719.149814999997</v>
      </c>
      <c r="G115" s="113">
        <v>125264.469341</v>
      </c>
      <c r="H115" s="113">
        <v>2372.6151359999999</v>
      </c>
      <c r="I115" s="113">
        <v>5275.0293849999998</v>
      </c>
      <c r="J115" s="113">
        <v>-2902.4142489999999</v>
      </c>
      <c r="K115" s="113">
        <v>7647.6445210000002</v>
      </c>
      <c r="L115" s="213">
        <v>69320.787719999993</v>
      </c>
      <c r="M115" s="113">
        <v>106274.16508799999</v>
      </c>
      <c r="N115" s="113">
        <v>-36953.377368000001</v>
      </c>
      <c r="O115" s="113">
        <v>1892.59204</v>
      </c>
      <c r="P115" s="113">
        <v>1430.6695480000001</v>
      </c>
      <c r="Q115" s="113">
        <v>461.92249199999992</v>
      </c>
    </row>
    <row r="116" spans="1:17" ht="17.25">
      <c r="A116" s="52">
        <v>29</v>
      </c>
      <c r="B116" s="53">
        <v>109</v>
      </c>
      <c r="C116" s="117" t="s">
        <v>385</v>
      </c>
      <c r="D116" s="47">
        <v>46030.952642999997</v>
      </c>
      <c r="E116" s="47">
        <v>45642.552103000002</v>
      </c>
      <c r="F116" s="47">
        <v>388.40053999999509</v>
      </c>
      <c r="G116" s="47">
        <v>91673.504745999991</v>
      </c>
      <c r="H116" s="47">
        <v>0</v>
      </c>
      <c r="I116" s="47">
        <v>215.88570000000001</v>
      </c>
      <c r="J116" s="47">
        <v>-215.88570000000001</v>
      </c>
      <c r="K116" s="47">
        <v>215.88570000000001</v>
      </c>
      <c r="L116" s="214">
        <v>20661</v>
      </c>
      <c r="M116" s="47">
        <v>23705</v>
      </c>
      <c r="N116" s="47">
        <v>-3044</v>
      </c>
      <c r="O116" s="47">
        <v>0</v>
      </c>
      <c r="P116" s="47">
        <v>0</v>
      </c>
      <c r="Q116" s="47">
        <v>0</v>
      </c>
    </row>
    <row r="117" spans="1:17" ht="17.25">
      <c r="A117" s="50">
        <v>149</v>
      </c>
      <c r="B117" s="54">
        <v>110</v>
      </c>
      <c r="C117" s="116" t="s">
        <v>218</v>
      </c>
      <c r="D117" s="211">
        <v>45564.673243999998</v>
      </c>
      <c r="E117" s="211">
        <v>114895.88705200001</v>
      </c>
      <c r="F117" s="113">
        <v>-69331.213808</v>
      </c>
      <c r="G117" s="113">
        <v>160460.56029600001</v>
      </c>
      <c r="H117" s="113">
        <v>0</v>
      </c>
      <c r="I117" s="113">
        <v>969.65547300000003</v>
      </c>
      <c r="J117" s="113">
        <v>-969.65547300000003</v>
      </c>
      <c r="K117" s="113">
        <v>969.65547300000003</v>
      </c>
      <c r="L117" s="213">
        <v>0</v>
      </c>
      <c r="M117" s="113">
        <v>138527.9</v>
      </c>
      <c r="N117" s="113">
        <v>-138527.9</v>
      </c>
      <c r="O117" s="113">
        <v>0</v>
      </c>
      <c r="P117" s="113">
        <v>2730</v>
      </c>
      <c r="Q117" s="113">
        <v>-2730</v>
      </c>
    </row>
    <row r="118" spans="1:17" ht="17.25">
      <c r="A118" s="52">
        <v>37</v>
      </c>
      <c r="B118" s="53">
        <v>111</v>
      </c>
      <c r="C118" s="117" t="s">
        <v>105</v>
      </c>
      <c r="D118" s="47">
        <v>42993.689192999998</v>
      </c>
      <c r="E118" s="47">
        <v>39544.390584000001</v>
      </c>
      <c r="F118" s="47">
        <v>3449.2986089999977</v>
      </c>
      <c r="G118" s="47">
        <v>82538.079777000006</v>
      </c>
      <c r="H118" s="47">
        <v>1320.364309</v>
      </c>
      <c r="I118" s="47">
        <v>1381.706377</v>
      </c>
      <c r="J118" s="47">
        <v>-61.342067999999927</v>
      </c>
      <c r="K118" s="47">
        <v>2702.070686</v>
      </c>
      <c r="L118" s="214">
        <v>10211</v>
      </c>
      <c r="M118" s="47">
        <v>223</v>
      </c>
      <c r="N118" s="47">
        <v>9988</v>
      </c>
      <c r="O118" s="47">
        <v>0</v>
      </c>
      <c r="P118" s="47">
        <v>0</v>
      </c>
      <c r="Q118" s="47">
        <v>0</v>
      </c>
    </row>
    <row r="119" spans="1:17" ht="17.25">
      <c r="A119" s="50">
        <v>31</v>
      </c>
      <c r="B119" s="54">
        <v>112</v>
      </c>
      <c r="C119" s="116" t="s">
        <v>123</v>
      </c>
      <c r="D119" s="113">
        <v>40875.666056000002</v>
      </c>
      <c r="E119" s="113">
        <v>49646.901360999997</v>
      </c>
      <c r="F119" s="113">
        <v>-8771.2353049999947</v>
      </c>
      <c r="G119" s="113">
        <v>90522.567416999998</v>
      </c>
      <c r="H119" s="113">
        <v>73.078259000000003</v>
      </c>
      <c r="I119" s="113">
        <v>871.93130599999995</v>
      </c>
      <c r="J119" s="113">
        <v>-798.85304699999995</v>
      </c>
      <c r="K119" s="113">
        <v>945.00956499999995</v>
      </c>
      <c r="L119" s="213">
        <v>199</v>
      </c>
      <c r="M119" s="113">
        <v>7283</v>
      </c>
      <c r="N119" s="113">
        <v>-7084</v>
      </c>
      <c r="O119" s="113">
        <v>0</v>
      </c>
      <c r="P119" s="113">
        <v>1</v>
      </c>
      <c r="Q119" s="113">
        <v>-1</v>
      </c>
    </row>
    <row r="120" spans="1:17" ht="17.25">
      <c r="A120" s="52">
        <v>116</v>
      </c>
      <c r="B120" s="53">
        <v>113</v>
      </c>
      <c r="C120" s="117" t="s">
        <v>131</v>
      </c>
      <c r="D120" s="47">
        <v>40300.950665999997</v>
      </c>
      <c r="E120" s="47">
        <v>30991.132739000001</v>
      </c>
      <c r="F120" s="47">
        <v>9309.8179269999964</v>
      </c>
      <c r="G120" s="47">
        <v>71292.083404999998</v>
      </c>
      <c r="H120" s="47">
        <v>0</v>
      </c>
      <c r="I120" s="47">
        <v>1455.891486</v>
      </c>
      <c r="J120" s="47">
        <v>-1455.891486</v>
      </c>
      <c r="K120" s="47">
        <v>1455.891486</v>
      </c>
      <c r="L120" s="214">
        <v>5879.9316769999996</v>
      </c>
      <c r="M120" s="47">
        <v>15731.514675</v>
      </c>
      <c r="N120" s="47">
        <v>-9851.5829980000017</v>
      </c>
      <c r="O120" s="47">
        <v>0</v>
      </c>
      <c r="P120" s="47">
        <v>20.828900000000001</v>
      </c>
      <c r="Q120" s="47">
        <v>-20.828900000000001</v>
      </c>
    </row>
    <row r="121" spans="1:17" ht="17.25">
      <c r="A121" s="50">
        <v>33</v>
      </c>
      <c r="B121" s="54">
        <v>114</v>
      </c>
      <c r="C121" s="116" t="s">
        <v>100</v>
      </c>
      <c r="D121" s="211">
        <v>37007.473344999999</v>
      </c>
      <c r="E121" s="211">
        <v>40362.453543000003</v>
      </c>
      <c r="F121" s="113">
        <v>-3354.9801980000047</v>
      </c>
      <c r="G121" s="113">
        <v>77369.926888000002</v>
      </c>
      <c r="H121" s="113">
        <v>148.838593</v>
      </c>
      <c r="I121" s="113">
        <v>168.076897</v>
      </c>
      <c r="J121" s="113">
        <v>-19.238303999999999</v>
      </c>
      <c r="K121" s="113">
        <v>316.91548999999998</v>
      </c>
      <c r="L121" s="213">
        <v>1324.983943</v>
      </c>
      <c r="M121" s="113">
        <v>816.17296699999997</v>
      </c>
      <c r="N121" s="113">
        <v>508.81097599999998</v>
      </c>
      <c r="O121" s="113">
        <v>0</v>
      </c>
      <c r="P121" s="113">
        <v>186.458156</v>
      </c>
      <c r="Q121" s="113">
        <v>-186.458156</v>
      </c>
    </row>
    <row r="122" spans="1:17" ht="17.25">
      <c r="A122" s="52">
        <v>170</v>
      </c>
      <c r="B122" s="53">
        <v>115</v>
      </c>
      <c r="C122" s="117" t="s">
        <v>372</v>
      </c>
      <c r="D122" s="47">
        <v>36382.731333000003</v>
      </c>
      <c r="E122" s="47">
        <v>29456.069447999998</v>
      </c>
      <c r="F122" s="47">
        <v>6926.661885000005</v>
      </c>
      <c r="G122" s="47">
        <v>65838.800780999998</v>
      </c>
      <c r="H122" s="47">
        <v>321.55518799999999</v>
      </c>
      <c r="I122" s="47">
        <v>2479.8020000000001</v>
      </c>
      <c r="J122" s="47">
        <v>-2158.2468120000003</v>
      </c>
      <c r="K122" s="47">
        <v>2801.357188</v>
      </c>
      <c r="L122" s="214">
        <v>136</v>
      </c>
      <c r="M122" s="47">
        <v>92</v>
      </c>
      <c r="N122" s="47">
        <v>44</v>
      </c>
      <c r="O122" s="47">
        <v>0</v>
      </c>
      <c r="P122" s="47">
        <v>0</v>
      </c>
      <c r="Q122" s="47">
        <v>0</v>
      </c>
    </row>
    <row r="123" spans="1:17" ht="17.25">
      <c r="A123" s="50">
        <v>48</v>
      </c>
      <c r="B123" s="54">
        <v>116</v>
      </c>
      <c r="C123" s="116" t="s">
        <v>89</v>
      </c>
      <c r="D123" s="113">
        <v>35852.414626999998</v>
      </c>
      <c r="E123" s="113">
        <v>35428.173734000004</v>
      </c>
      <c r="F123" s="113">
        <v>424.24089299999468</v>
      </c>
      <c r="G123" s="113">
        <v>71280.588361000002</v>
      </c>
      <c r="H123" s="113">
        <v>724.06640400000003</v>
      </c>
      <c r="I123" s="113">
        <v>733</v>
      </c>
      <c r="J123" s="113">
        <v>-8.9335959999999659</v>
      </c>
      <c r="K123" s="113">
        <v>1457.0664040000001</v>
      </c>
      <c r="L123" s="213">
        <v>119</v>
      </c>
      <c r="M123" s="113">
        <v>326</v>
      </c>
      <c r="N123" s="113">
        <v>-207</v>
      </c>
      <c r="O123" s="113">
        <v>0</v>
      </c>
      <c r="P123" s="113">
        <v>0</v>
      </c>
      <c r="Q123" s="113">
        <v>0</v>
      </c>
    </row>
    <row r="124" spans="1:17" ht="17.25">
      <c r="A124" s="52">
        <v>166</v>
      </c>
      <c r="B124" s="53">
        <v>117</v>
      </c>
      <c r="C124" s="117" t="s">
        <v>358</v>
      </c>
      <c r="D124" s="47">
        <v>33457.176657999997</v>
      </c>
      <c r="E124" s="47">
        <v>11130.726289</v>
      </c>
      <c r="F124" s="47">
        <v>22326.450368999998</v>
      </c>
      <c r="G124" s="47">
        <v>44587.902946999995</v>
      </c>
      <c r="H124" s="47">
        <v>0</v>
      </c>
      <c r="I124" s="47">
        <v>894.5</v>
      </c>
      <c r="J124" s="47">
        <v>-894.5</v>
      </c>
      <c r="K124" s="47">
        <v>894.5</v>
      </c>
      <c r="L124" s="214">
        <v>1799</v>
      </c>
      <c r="M124" s="47">
        <v>0</v>
      </c>
      <c r="N124" s="47">
        <v>1799</v>
      </c>
      <c r="O124" s="47">
        <v>0</v>
      </c>
      <c r="P124" s="47">
        <v>0</v>
      </c>
      <c r="Q124" s="47">
        <v>0</v>
      </c>
    </row>
    <row r="125" spans="1:17" ht="17.25">
      <c r="A125" s="50">
        <v>147</v>
      </c>
      <c r="B125" s="54">
        <v>118</v>
      </c>
      <c r="C125" s="116" t="s">
        <v>184</v>
      </c>
      <c r="D125" s="211">
        <v>32328.80948</v>
      </c>
      <c r="E125" s="211">
        <v>12614.726653</v>
      </c>
      <c r="F125" s="113">
        <v>19714.082826999998</v>
      </c>
      <c r="G125" s="113">
        <v>44943.536133000001</v>
      </c>
      <c r="H125" s="113">
        <v>0</v>
      </c>
      <c r="I125" s="113">
        <v>0</v>
      </c>
      <c r="J125" s="113">
        <v>0</v>
      </c>
      <c r="K125" s="113">
        <v>0</v>
      </c>
      <c r="L125" s="213">
        <v>26014</v>
      </c>
      <c r="M125" s="113">
        <v>20</v>
      </c>
      <c r="N125" s="113">
        <v>25994</v>
      </c>
      <c r="O125" s="113">
        <v>0</v>
      </c>
      <c r="P125" s="113">
        <v>0</v>
      </c>
      <c r="Q125" s="113">
        <v>0</v>
      </c>
    </row>
    <row r="126" spans="1:17" ht="17.25">
      <c r="A126" s="52">
        <v>161</v>
      </c>
      <c r="B126" s="53">
        <v>119</v>
      </c>
      <c r="C126" s="117" t="s">
        <v>349</v>
      </c>
      <c r="D126" s="47">
        <v>29172.928351999999</v>
      </c>
      <c r="E126" s="47">
        <v>29610.780071000001</v>
      </c>
      <c r="F126" s="47">
        <v>-437.85171900000205</v>
      </c>
      <c r="G126" s="47">
        <v>58783.708423000004</v>
      </c>
      <c r="H126" s="47">
        <v>383.996309</v>
      </c>
      <c r="I126" s="47">
        <v>1097.450797</v>
      </c>
      <c r="J126" s="47">
        <v>-713.45448799999997</v>
      </c>
      <c r="K126" s="47">
        <v>1481.4471060000001</v>
      </c>
      <c r="L126" s="214">
        <v>5198</v>
      </c>
      <c r="M126" s="47">
        <v>10718</v>
      </c>
      <c r="N126" s="47">
        <v>-5520</v>
      </c>
      <c r="O126" s="47">
        <v>0</v>
      </c>
      <c r="P126" s="47">
        <v>4</v>
      </c>
      <c r="Q126" s="47">
        <v>-4</v>
      </c>
    </row>
    <row r="127" spans="1:17" ht="17.25">
      <c r="A127" s="50">
        <v>165</v>
      </c>
      <c r="B127" s="54">
        <v>120</v>
      </c>
      <c r="C127" s="116" t="s">
        <v>357</v>
      </c>
      <c r="D127" s="113">
        <v>29109.934821999999</v>
      </c>
      <c r="E127" s="113">
        <v>18878.462527</v>
      </c>
      <c r="F127" s="113">
        <v>10231.472295</v>
      </c>
      <c r="G127" s="113">
        <v>47988.397348999999</v>
      </c>
      <c r="H127" s="113">
        <v>774.52627800000005</v>
      </c>
      <c r="I127" s="113">
        <v>630.28320599999995</v>
      </c>
      <c r="J127" s="113">
        <v>144.2430720000001</v>
      </c>
      <c r="K127" s="113">
        <v>1404.8094839999999</v>
      </c>
      <c r="L127" s="213">
        <v>763</v>
      </c>
      <c r="M127" s="113">
        <v>886</v>
      </c>
      <c r="N127" s="113">
        <v>-123</v>
      </c>
      <c r="O127" s="113">
        <v>0</v>
      </c>
      <c r="P127" s="113">
        <v>352</v>
      </c>
      <c r="Q127" s="113">
        <v>-352</v>
      </c>
    </row>
    <row r="128" spans="1:17" ht="17.25">
      <c r="A128" s="52">
        <v>153</v>
      </c>
      <c r="B128" s="53">
        <v>121</v>
      </c>
      <c r="C128" s="117" t="s">
        <v>222</v>
      </c>
      <c r="D128" s="47">
        <v>28551.330089999999</v>
      </c>
      <c r="E128" s="47">
        <v>26902.653438000001</v>
      </c>
      <c r="F128" s="47">
        <v>1648.6766519999983</v>
      </c>
      <c r="G128" s="47">
        <v>55453.983527999997</v>
      </c>
      <c r="H128" s="47">
        <v>0</v>
      </c>
      <c r="I128" s="47">
        <v>0</v>
      </c>
      <c r="J128" s="47">
        <v>0</v>
      </c>
      <c r="K128" s="47">
        <v>0</v>
      </c>
      <c r="L128" s="214">
        <v>2573.54547</v>
      </c>
      <c r="M128" s="47">
        <v>349.39697000000001</v>
      </c>
      <c r="N128" s="47">
        <v>2224.1485000000002</v>
      </c>
      <c r="O128" s="47">
        <v>0</v>
      </c>
      <c r="P128" s="47">
        <v>0</v>
      </c>
      <c r="Q128" s="47">
        <v>0</v>
      </c>
    </row>
    <row r="129" spans="1:17" ht="17.25">
      <c r="A129" s="50">
        <v>40</v>
      </c>
      <c r="B129" s="54">
        <v>122</v>
      </c>
      <c r="C129" s="116" t="s">
        <v>116</v>
      </c>
      <c r="D129" s="211">
        <v>24009.664422999998</v>
      </c>
      <c r="E129" s="211">
        <v>22982.009837000001</v>
      </c>
      <c r="F129" s="113">
        <v>1027.6545859999969</v>
      </c>
      <c r="G129" s="113">
        <v>46991.67426</v>
      </c>
      <c r="H129" s="113">
        <v>881.27050299999996</v>
      </c>
      <c r="I129" s="113">
        <v>2219.4631279999999</v>
      </c>
      <c r="J129" s="113">
        <v>-1338.1926249999999</v>
      </c>
      <c r="K129" s="113">
        <v>3100.7336310000001</v>
      </c>
      <c r="L129" s="213">
        <v>0</v>
      </c>
      <c r="M129" s="113">
        <v>132</v>
      </c>
      <c r="N129" s="113">
        <v>-132</v>
      </c>
      <c r="O129" s="113">
        <v>0</v>
      </c>
      <c r="P129" s="113">
        <v>5</v>
      </c>
      <c r="Q129" s="113">
        <v>-5</v>
      </c>
    </row>
    <row r="130" spans="1:17" ht="17.25">
      <c r="A130" s="52">
        <v>58</v>
      </c>
      <c r="B130" s="53">
        <v>123</v>
      </c>
      <c r="C130" s="117" t="s">
        <v>77</v>
      </c>
      <c r="D130" s="47">
        <v>23822.849891000002</v>
      </c>
      <c r="E130" s="47">
        <v>22275.855951000001</v>
      </c>
      <c r="F130" s="47">
        <v>1546.9939400000003</v>
      </c>
      <c r="G130" s="47">
        <v>46098.705842000003</v>
      </c>
      <c r="H130" s="47">
        <v>0</v>
      </c>
      <c r="I130" s="47">
        <v>0</v>
      </c>
      <c r="J130" s="47">
        <v>0</v>
      </c>
      <c r="K130" s="47">
        <v>0</v>
      </c>
      <c r="L130" s="214">
        <v>2256</v>
      </c>
      <c r="M130" s="47">
        <v>2456</v>
      </c>
      <c r="N130" s="47">
        <v>-200</v>
      </c>
      <c r="O130" s="47">
        <v>0</v>
      </c>
      <c r="P130" s="47">
        <v>22</v>
      </c>
      <c r="Q130" s="47">
        <v>-22</v>
      </c>
    </row>
    <row r="131" spans="1:17" ht="17.25">
      <c r="A131" s="50">
        <v>137</v>
      </c>
      <c r="B131" s="54">
        <v>124</v>
      </c>
      <c r="C131" s="116" t="s">
        <v>159</v>
      </c>
      <c r="D131" s="113">
        <v>20956.813848999998</v>
      </c>
      <c r="E131" s="113">
        <v>20002.018714999998</v>
      </c>
      <c r="F131" s="113">
        <v>954.79513399999996</v>
      </c>
      <c r="G131" s="113">
        <v>40958.832563999997</v>
      </c>
      <c r="H131" s="113">
        <v>317.31442199999998</v>
      </c>
      <c r="I131" s="113">
        <v>358.21459199999998</v>
      </c>
      <c r="J131" s="113">
        <v>-40.900170000000003</v>
      </c>
      <c r="K131" s="113">
        <v>675.52901399999996</v>
      </c>
      <c r="L131" s="213">
        <v>5690</v>
      </c>
      <c r="M131" s="113">
        <v>3813</v>
      </c>
      <c r="N131" s="113">
        <v>1877</v>
      </c>
      <c r="O131" s="113">
        <v>0</v>
      </c>
      <c r="P131" s="113">
        <v>293</v>
      </c>
      <c r="Q131" s="113">
        <v>-293</v>
      </c>
    </row>
    <row r="132" spans="1:17" ht="17.25">
      <c r="A132" s="52">
        <v>177</v>
      </c>
      <c r="B132" s="53">
        <v>125</v>
      </c>
      <c r="C132" s="117" t="s">
        <v>395</v>
      </c>
      <c r="D132" s="47">
        <v>19468.110777000002</v>
      </c>
      <c r="E132" s="47">
        <v>3994.9655130000001</v>
      </c>
      <c r="F132" s="47">
        <v>15473.145264000002</v>
      </c>
      <c r="G132" s="47">
        <v>23463.076290000001</v>
      </c>
      <c r="H132" s="47">
        <v>0</v>
      </c>
      <c r="I132" s="47">
        <v>286.31618700000001</v>
      </c>
      <c r="J132" s="47">
        <v>-286.31618700000001</v>
      </c>
      <c r="K132" s="47">
        <v>286.31618700000001</v>
      </c>
      <c r="L132" s="214">
        <v>32160.732089000001</v>
      </c>
      <c r="M132" s="47">
        <v>15025.271789</v>
      </c>
      <c r="N132" s="47">
        <v>17135.460299999999</v>
      </c>
      <c r="O132" s="47">
        <v>49.773657999999998</v>
      </c>
      <c r="P132" s="47">
        <v>0</v>
      </c>
      <c r="Q132" s="47">
        <v>49.773657999999998</v>
      </c>
    </row>
    <row r="133" spans="1:17" ht="17.25">
      <c r="A133" s="50">
        <v>63</v>
      </c>
      <c r="B133" s="54">
        <v>126</v>
      </c>
      <c r="C133" s="116" t="s">
        <v>124</v>
      </c>
      <c r="D133" s="211">
        <v>19363.314383000001</v>
      </c>
      <c r="E133" s="211">
        <v>35710.143704000002</v>
      </c>
      <c r="F133" s="113">
        <v>-16346.829321000001</v>
      </c>
      <c r="G133" s="113">
        <v>55073.458087000006</v>
      </c>
      <c r="H133" s="113">
        <v>4423.126808</v>
      </c>
      <c r="I133" s="113">
        <v>3272.6623559999998</v>
      </c>
      <c r="J133" s="113">
        <v>1150.4644520000002</v>
      </c>
      <c r="K133" s="113">
        <v>7695.7891639999998</v>
      </c>
      <c r="L133" s="213">
        <v>0</v>
      </c>
      <c r="M133" s="113">
        <v>161</v>
      </c>
      <c r="N133" s="113">
        <v>-161</v>
      </c>
      <c r="O133" s="113">
        <v>0</v>
      </c>
      <c r="P133" s="113">
        <v>0</v>
      </c>
      <c r="Q133" s="113">
        <v>0</v>
      </c>
    </row>
    <row r="134" spans="1:17" ht="17.25">
      <c r="A134" s="52">
        <v>160</v>
      </c>
      <c r="B134" s="53">
        <v>127</v>
      </c>
      <c r="C134" s="117" t="s">
        <v>238</v>
      </c>
      <c r="D134" s="47">
        <v>19291.487756999999</v>
      </c>
      <c r="E134" s="47">
        <v>30246.902009000001</v>
      </c>
      <c r="F134" s="47">
        <v>-10955.414252000002</v>
      </c>
      <c r="G134" s="47">
        <v>49538.389766</v>
      </c>
      <c r="H134" s="47">
        <v>8.6910240000000005</v>
      </c>
      <c r="I134" s="47">
        <v>75.296020999999996</v>
      </c>
      <c r="J134" s="47">
        <v>-66.604996999999997</v>
      </c>
      <c r="K134" s="47">
        <v>83.987044999999995</v>
      </c>
      <c r="L134" s="214">
        <v>463</v>
      </c>
      <c r="M134" s="47">
        <v>17503</v>
      </c>
      <c r="N134" s="47">
        <v>-17040</v>
      </c>
      <c r="O134" s="47">
        <v>0</v>
      </c>
      <c r="P134" s="47">
        <v>133</v>
      </c>
      <c r="Q134" s="47">
        <v>-133</v>
      </c>
    </row>
    <row r="135" spans="1:17" ht="17.25">
      <c r="A135" s="50">
        <v>155</v>
      </c>
      <c r="B135" s="54">
        <v>128</v>
      </c>
      <c r="C135" s="116" t="s">
        <v>241</v>
      </c>
      <c r="D135" s="113">
        <v>17605.492985000001</v>
      </c>
      <c r="E135" s="113">
        <v>10937.694056</v>
      </c>
      <c r="F135" s="113">
        <v>6667.7989290000005</v>
      </c>
      <c r="G135" s="113">
        <v>28543.187041000001</v>
      </c>
      <c r="H135" s="113">
        <v>56.875067000000001</v>
      </c>
      <c r="I135" s="113">
        <v>0</v>
      </c>
      <c r="J135" s="113">
        <v>56.875067000000001</v>
      </c>
      <c r="K135" s="113">
        <v>56.875067000000001</v>
      </c>
      <c r="L135" s="213">
        <v>118</v>
      </c>
      <c r="M135" s="113">
        <v>6526</v>
      </c>
      <c r="N135" s="113">
        <v>-6408</v>
      </c>
      <c r="O135" s="113">
        <v>0</v>
      </c>
      <c r="P135" s="113">
        <v>47</v>
      </c>
      <c r="Q135" s="113">
        <v>-47</v>
      </c>
    </row>
    <row r="136" spans="1:17" ht="17.25">
      <c r="A136" s="52">
        <v>35</v>
      </c>
      <c r="B136" s="53">
        <v>129</v>
      </c>
      <c r="C136" s="117" t="s">
        <v>383</v>
      </c>
      <c r="D136" s="47">
        <v>17185.057486999998</v>
      </c>
      <c r="E136" s="47">
        <v>19380.099201000001</v>
      </c>
      <c r="F136" s="47">
        <v>-2195.0417140000027</v>
      </c>
      <c r="G136" s="47">
        <v>36565.156688000003</v>
      </c>
      <c r="H136" s="47">
        <v>97.825877000000006</v>
      </c>
      <c r="I136" s="47">
        <v>463.32184000000001</v>
      </c>
      <c r="J136" s="47">
        <v>-365.49596300000002</v>
      </c>
      <c r="K136" s="47">
        <v>561.14771700000006</v>
      </c>
      <c r="L136" s="214">
        <v>18</v>
      </c>
      <c r="M136" s="47">
        <v>1160</v>
      </c>
      <c r="N136" s="47">
        <v>-1142</v>
      </c>
      <c r="O136" s="47">
        <v>0</v>
      </c>
      <c r="P136" s="47">
        <v>0</v>
      </c>
      <c r="Q136" s="47">
        <v>0</v>
      </c>
    </row>
    <row r="137" spans="1:17" ht="17.25">
      <c r="A137" s="50">
        <v>125</v>
      </c>
      <c r="B137" s="54">
        <v>130</v>
      </c>
      <c r="C137" s="116" t="s">
        <v>144</v>
      </c>
      <c r="D137" s="211">
        <v>15541.104358000001</v>
      </c>
      <c r="E137" s="211">
        <v>15353.711133000001</v>
      </c>
      <c r="F137" s="113">
        <v>187.3932249999998</v>
      </c>
      <c r="G137" s="113">
        <v>30894.815491000001</v>
      </c>
      <c r="H137" s="113">
        <v>0</v>
      </c>
      <c r="I137" s="113">
        <v>488.48170199999998</v>
      </c>
      <c r="J137" s="113">
        <v>-488.48170199999998</v>
      </c>
      <c r="K137" s="113">
        <v>488.48170199999998</v>
      </c>
      <c r="L137" s="213">
        <v>199</v>
      </c>
      <c r="M137" s="113">
        <v>694</v>
      </c>
      <c r="N137" s="113">
        <v>-495</v>
      </c>
      <c r="O137" s="113">
        <v>0</v>
      </c>
      <c r="P137" s="113">
        <v>0</v>
      </c>
      <c r="Q137" s="113">
        <v>0</v>
      </c>
    </row>
    <row r="138" spans="1:17" ht="17.25">
      <c r="A138" s="52">
        <v>23</v>
      </c>
      <c r="B138" s="53">
        <v>131</v>
      </c>
      <c r="C138" s="117" t="s">
        <v>73</v>
      </c>
      <c r="D138" s="47">
        <v>15292.007592</v>
      </c>
      <c r="E138" s="47">
        <v>38997.574317999999</v>
      </c>
      <c r="F138" s="47">
        <v>-23705.566725999997</v>
      </c>
      <c r="G138" s="47">
        <v>54289.581910000001</v>
      </c>
      <c r="H138" s="47">
        <v>0</v>
      </c>
      <c r="I138" s="47">
        <v>94.373839000000004</v>
      </c>
      <c r="J138" s="47">
        <v>-94.373839000000004</v>
      </c>
      <c r="K138" s="47">
        <v>94.373839000000004</v>
      </c>
      <c r="L138" s="214">
        <v>18785</v>
      </c>
      <c r="M138" s="47">
        <v>46282</v>
      </c>
      <c r="N138" s="47">
        <v>-27497</v>
      </c>
      <c r="O138" s="47">
        <v>0</v>
      </c>
      <c r="P138" s="47">
        <v>80</v>
      </c>
      <c r="Q138" s="47">
        <v>-80</v>
      </c>
    </row>
    <row r="139" spans="1:17" ht="17.25">
      <c r="A139" s="50">
        <v>133</v>
      </c>
      <c r="B139" s="54">
        <v>132</v>
      </c>
      <c r="C139" s="116" t="s">
        <v>153</v>
      </c>
      <c r="D139" s="113">
        <v>14061.339914</v>
      </c>
      <c r="E139" s="113">
        <v>18487.835708999999</v>
      </c>
      <c r="F139" s="113">
        <v>-4426.4957949999989</v>
      </c>
      <c r="G139" s="113">
        <v>32549.175622999999</v>
      </c>
      <c r="H139" s="113">
        <v>369.7484</v>
      </c>
      <c r="I139" s="113">
        <v>2143.6790249999999</v>
      </c>
      <c r="J139" s="113">
        <v>-1773.930625</v>
      </c>
      <c r="K139" s="113">
        <v>2513.4274249999999</v>
      </c>
      <c r="L139" s="213">
        <v>118.63952999999999</v>
      </c>
      <c r="M139" s="113">
        <v>4076.3549520000001</v>
      </c>
      <c r="N139" s="113">
        <v>-3957.7154220000002</v>
      </c>
      <c r="O139" s="113">
        <v>0</v>
      </c>
      <c r="P139" s="113">
        <v>1174.0793200000001</v>
      </c>
      <c r="Q139" s="113">
        <v>-1174.0793200000001</v>
      </c>
    </row>
    <row r="140" spans="1:17" ht="17.25">
      <c r="A140" s="52">
        <v>146</v>
      </c>
      <c r="B140" s="53">
        <v>133</v>
      </c>
      <c r="C140" s="117" t="s">
        <v>180</v>
      </c>
      <c r="D140" s="47">
        <v>13932.427164999999</v>
      </c>
      <c r="E140" s="47">
        <v>16658.946651999999</v>
      </c>
      <c r="F140" s="47">
        <v>-2726.5194869999996</v>
      </c>
      <c r="G140" s="47">
        <v>30591.373817</v>
      </c>
      <c r="H140" s="47">
        <v>624.36685199999999</v>
      </c>
      <c r="I140" s="47">
        <v>846.66701799999998</v>
      </c>
      <c r="J140" s="47">
        <v>-222.30016599999999</v>
      </c>
      <c r="K140" s="47">
        <v>1471.03387</v>
      </c>
      <c r="L140" s="214">
        <v>0</v>
      </c>
      <c r="M140" s="47">
        <v>10.670909999999999</v>
      </c>
      <c r="N140" s="47">
        <v>-10.670909999999999</v>
      </c>
      <c r="O140" s="47">
        <v>0</v>
      </c>
      <c r="P140" s="47">
        <v>0</v>
      </c>
      <c r="Q140" s="47">
        <v>0</v>
      </c>
    </row>
    <row r="141" spans="1:17" ht="17.25">
      <c r="A141" s="50">
        <v>134</v>
      </c>
      <c r="B141" s="54">
        <v>134</v>
      </c>
      <c r="C141" s="116" t="s">
        <v>157</v>
      </c>
      <c r="D141" s="211">
        <v>13471.404511999999</v>
      </c>
      <c r="E141" s="211">
        <v>9475.5992200000001</v>
      </c>
      <c r="F141" s="113">
        <v>3995.8052919999991</v>
      </c>
      <c r="G141" s="113">
        <v>22947.003731999997</v>
      </c>
      <c r="H141" s="113">
        <v>0</v>
      </c>
      <c r="I141" s="113">
        <v>0</v>
      </c>
      <c r="J141" s="113">
        <v>0</v>
      </c>
      <c r="K141" s="113">
        <v>0</v>
      </c>
      <c r="L141" s="213">
        <v>5293</v>
      </c>
      <c r="M141" s="113">
        <v>6238</v>
      </c>
      <c r="N141" s="113">
        <v>-945</v>
      </c>
      <c r="O141" s="113">
        <v>0</v>
      </c>
      <c r="P141" s="113">
        <v>4125</v>
      </c>
      <c r="Q141" s="113">
        <v>-4125</v>
      </c>
    </row>
    <row r="142" spans="1:17" ht="17.25">
      <c r="A142" s="52">
        <v>18</v>
      </c>
      <c r="B142" s="53">
        <v>135</v>
      </c>
      <c r="C142" s="117" t="s">
        <v>66</v>
      </c>
      <c r="D142" s="47">
        <v>12293.846106999999</v>
      </c>
      <c r="E142" s="47">
        <v>5331.5115159999996</v>
      </c>
      <c r="F142" s="47">
        <v>6962.3345909999998</v>
      </c>
      <c r="G142" s="47">
        <v>17625.357623</v>
      </c>
      <c r="H142" s="47">
        <v>1014.6755889999999</v>
      </c>
      <c r="I142" s="47">
        <v>642.77060700000004</v>
      </c>
      <c r="J142" s="47">
        <v>371.9049819999999</v>
      </c>
      <c r="K142" s="47">
        <v>1657.4461959999999</v>
      </c>
      <c r="L142" s="214">
        <v>795</v>
      </c>
      <c r="M142" s="47">
        <v>1162</v>
      </c>
      <c r="N142" s="47">
        <v>-367</v>
      </c>
      <c r="O142" s="47">
        <v>0</v>
      </c>
      <c r="P142" s="47">
        <v>463</v>
      </c>
      <c r="Q142" s="47">
        <v>-463</v>
      </c>
    </row>
    <row r="143" spans="1:17" ht="17.25">
      <c r="A143" s="50">
        <v>42</v>
      </c>
      <c r="B143" s="54">
        <v>136</v>
      </c>
      <c r="C143" s="116" t="s">
        <v>382</v>
      </c>
      <c r="D143" s="113">
        <v>10732.640439000001</v>
      </c>
      <c r="E143" s="113">
        <v>14367.975221000001</v>
      </c>
      <c r="F143" s="113">
        <v>-3635.3347819999999</v>
      </c>
      <c r="G143" s="113">
        <v>25100.615660000003</v>
      </c>
      <c r="H143" s="113">
        <v>779.58103600000004</v>
      </c>
      <c r="I143" s="113">
        <v>0</v>
      </c>
      <c r="J143" s="113">
        <v>779.58103600000004</v>
      </c>
      <c r="K143" s="113">
        <v>779.58103600000004</v>
      </c>
      <c r="L143" s="213">
        <v>1016</v>
      </c>
      <c r="M143" s="113">
        <v>1094</v>
      </c>
      <c r="N143" s="113">
        <v>-78</v>
      </c>
      <c r="O143" s="113">
        <v>0</v>
      </c>
      <c r="P143" s="113">
        <v>0</v>
      </c>
      <c r="Q143" s="113">
        <v>0</v>
      </c>
    </row>
    <row r="144" spans="1:17" ht="17.25">
      <c r="A144" s="52">
        <v>164</v>
      </c>
      <c r="B144" s="53">
        <v>137</v>
      </c>
      <c r="C144" s="117" t="s">
        <v>356</v>
      </c>
      <c r="D144" s="47">
        <v>9444.9621310000002</v>
      </c>
      <c r="E144" s="47">
        <v>8900.0335759999998</v>
      </c>
      <c r="F144" s="47">
        <v>544.92855500000042</v>
      </c>
      <c r="G144" s="47">
        <v>18344.995707000002</v>
      </c>
      <c r="H144" s="47">
        <v>79.687584000000001</v>
      </c>
      <c r="I144" s="47">
        <v>0</v>
      </c>
      <c r="J144" s="47">
        <v>79.687584000000001</v>
      </c>
      <c r="K144" s="47">
        <v>79.687584000000001</v>
      </c>
      <c r="L144" s="214">
        <v>213</v>
      </c>
      <c r="M144" s="47">
        <v>0</v>
      </c>
      <c r="N144" s="47">
        <v>213</v>
      </c>
      <c r="O144" s="47">
        <v>0</v>
      </c>
      <c r="P144" s="47">
        <v>0</v>
      </c>
      <c r="Q144" s="47">
        <v>0</v>
      </c>
    </row>
    <row r="145" spans="1:17" ht="17.25">
      <c r="A145" s="50">
        <v>158</v>
      </c>
      <c r="B145" s="54">
        <v>138</v>
      </c>
      <c r="C145" s="116" t="s">
        <v>236</v>
      </c>
      <c r="D145" s="211">
        <v>9110.0231690000001</v>
      </c>
      <c r="E145" s="211">
        <v>10464.138029</v>
      </c>
      <c r="F145" s="113">
        <v>-1354.1148599999997</v>
      </c>
      <c r="G145" s="113">
        <v>19574.161198000002</v>
      </c>
      <c r="H145" s="113">
        <v>0</v>
      </c>
      <c r="I145" s="113">
        <v>0</v>
      </c>
      <c r="J145" s="113">
        <v>0</v>
      </c>
      <c r="K145" s="113">
        <v>0</v>
      </c>
      <c r="L145" s="213">
        <v>310</v>
      </c>
      <c r="M145" s="113">
        <v>658</v>
      </c>
      <c r="N145" s="113">
        <v>-348</v>
      </c>
      <c r="O145" s="113">
        <v>4</v>
      </c>
      <c r="P145" s="113">
        <v>0</v>
      </c>
      <c r="Q145" s="113">
        <v>4</v>
      </c>
    </row>
    <row r="146" spans="1:17" ht="17.25">
      <c r="A146" s="52">
        <v>57</v>
      </c>
      <c r="B146" s="53">
        <v>139</v>
      </c>
      <c r="C146" s="117" t="s">
        <v>91</v>
      </c>
      <c r="D146" s="47">
        <v>5161.8720519999997</v>
      </c>
      <c r="E146" s="47">
        <v>5489.2647049999996</v>
      </c>
      <c r="F146" s="47">
        <v>-327.39265299999988</v>
      </c>
      <c r="G146" s="47">
        <v>10651.136757</v>
      </c>
      <c r="H146" s="47">
        <v>346.92006700000002</v>
      </c>
      <c r="I146" s="47">
        <v>5.2590000000000003</v>
      </c>
      <c r="J146" s="47">
        <v>341.661067</v>
      </c>
      <c r="K146" s="47">
        <v>352.17906700000003</v>
      </c>
      <c r="L146" s="214">
        <v>99</v>
      </c>
      <c r="M146" s="47">
        <v>790</v>
      </c>
      <c r="N146" s="47">
        <v>-691</v>
      </c>
      <c r="O146" s="47">
        <v>0</v>
      </c>
      <c r="P146" s="47">
        <v>0</v>
      </c>
      <c r="Q146" s="47">
        <v>0</v>
      </c>
    </row>
    <row r="147" spans="1:17" ht="17.25">
      <c r="A147" s="50">
        <v>182</v>
      </c>
      <c r="B147" s="54">
        <v>140</v>
      </c>
      <c r="C147" s="116" t="s">
        <v>412</v>
      </c>
      <c r="D147" s="211">
        <v>5091.9827640000003</v>
      </c>
      <c r="E147" s="211">
        <v>979.28402800000003</v>
      </c>
      <c r="F147" s="113">
        <v>4112.6987360000003</v>
      </c>
      <c r="G147" s="113">
        <v>6071.2667920000004</v>
      </c>
      <c r="H147" s="113">
        <v>228.680916</v>
      </c>
      <c r="I147" s="113">
        <v>0</v>
      </c>
      <c r="J147" s="113">
        <v>228.680916</v>
      </c>
      <c r="K147" s="113">
        <v>228.680916</v>
      </c>
      <c r="L147" s="213">
        <v>5373.8954979999999</v>
      </c>
      <c r="M147" s="113">
        <v>0</v>
      </c>
      <c r="N147" s="113">
        <v>5373.8954979999999</v>
      </c>
      <c r="O147" s="113">
        <v>80.490160000000003</v>
      </c>
      <c r="P147" s="113">
        <v>0</v>
      </c>
      <c r="Q147" s="113">
        <v>80.490160000000003</v>
      </c>
    </row>
    <row r="148" spans="1:17" ht="17.25">
      <c r="A148" s="52">
        <v>45</v>
      </c>
      <c r="B148" s="53">
        <v>141</v>
      </c>
      <c r="C148" s="117" t="s">
        <v>95</v>
      </c>
      <c r="D148" s="47">
        <v>3387.956087</v>
      </c>
      <c r="E148" s="47">
        <v>6100.100504</v>
      </c>
      <c r="F148" s="47">
        <v>-2712.144417</v>
      </c>
      <c r="G148" s="47">
        <v>9488.0565910000005</v>
      </c>
      <c r="H148" s="47">
        <v>0</v>
      </c>
      <c r="I148" s="47">
        <v>168.61949999999999</v>
      </c>
      <c r="J148" s="47">
        <v>-168.61949999999999</v>
      </c>
      <c r="K148" s="47">
        <v>168.61949999999999</v>
      </c>
      <c r="L148" s="214">
        <v>28</v>
      </c>
      <c r="M148" s="47">
        <v>1306</v>
      </c>
      <c r="N148" s="47">
        <v>-1278</v>
      </c>
      <c r="O148" s="47">
        <v>0</v>
      </c>
      <c r="P148" s="47">
        <v>0</v>
      </c>
      <c r="Q148" s="47">
        <v>0</v>
      </c>
    </row>
    <row r="149" spans="1:17" ht="17.25">
      <c r="A149" s="50">
        <v>59</v>
      </c>
      <c r="B149" s="54">
        <v>142</v>
      </c>
      <c r="C149" s="116" t="s">
        <v>114</v>
      </c>
      <c r="D149" s="113">
        <v>2005.7891529999999</v>
      </c>
      <c r="E149" s="113">
        <v>11552.679373999999</v>
      </c>
      <c r="F149" s="113">
        <v>-9546.8902209999997</v>
      </c>
      <c r="G149" s="113">
        <v>13558.468526999999</v>
      </c>
      <c r="H149" s="113">
        <v>363.59094299999998</v>
      </c>
      <c r="I149" s="113">
        <v>145.065</v>
      </c>
      <c r="J149" s="113">
        <v>218.52594299999998</v>
      </c>
      <c r="K149" s="113">
        <v>508.65594299999998</v>
      </c>
      <c r="L149" s="213">
        <v>0</v>
      </c>
      <c r="M149" s="113">
        <v>42</v>
      </c>
      <c r="N149" s="113">
        <v>-42</v>
      </c>
      <c r="O149" s="113">
        <v>0</v>
      </c>
      <c r="P149" s="113">
        <v>0</v>
      </c>
      <c r="Q149" s="113">
        <v>0</v>
      </c>
    </row>
    <row r="150" spans="1:17" s="262" customFormat="1" ht="17.25">
      <c r="A150" s="52">
        <v>194</v>
      </c>
      <c r="B150" s="290">
        <v>143</v>
      </c>
      <c r="C150" s="117" t="s">
        <v>455</v>
      </c>
      <c r="D150" s="47">
        <v>0</v>
      </c>
      <c r="E150" s="47">
        <v>0</v>
      </c>
      <c r="F150" s="47"/>
      <c r="G150" s="47"/>
      <c r="H150" s="47">
        <v>0</v>
      </c>
      <c r="I150" s="47">
        <v>0</v>
      </c>
      <c r="J150" s="47"/>
      <c r="K150" s="47"/>
      <c r="L150" s="214">
        <v>22220</v>
      </c>
      <c r="M150" s="47">
        <v>0</v>
      </c>
      <c r="N150" s="47"/>
      <c r="O150" s="47">
        <v>0</v>
      </c>
      <c r="P150" s="47">
        <v>0</v>
      </c>
      <c r="Q150" s="47"/>
    </row>
    <row r="151" spans="1:17" ht="17.25">
      <c r="A151" s="55"/>
      <c r="B151" s="326" t="s">
        <v>479</v>
      </c>
      <c r="C151" s="327"/>
      <c r="D151" s="56">
        <v>26700378.576316997</v>
      </c>
      <c r="E151" s="56">
        <v>23153608.184642993</v>
      </c>
      <c r="F151" s="56">
        <v>3546770.391673997</v>
      </c>
      <c r="G151" s="56">
        <v>49853986.76095999</v>
      </c>
      <c r="H151" s="56">
        <v>835669.19121599966</v>
      </c>
      <c r="I151" s="56">
        <v>281896.02747500001</v>
      </c>
      <c r="J151" s="56">
        <v>553773.16374099953</v>
      </c>
      <c r="K151" s="56">
        <v>1117565.2186909998</v>
      </c>
      <c r="L151" s="56">
        <v>5729456.5984239988</v>
      </c>
      <c r="M151" s="56">
        <v>2784565.754164</v>
      </c>
      <c r="N151" s="56">
        <v>2922670.8442599997</v>
      </c>
      <c r="O151" s="56">
        <v>110565.01836000002</v>
      </c>
      <c r="P151" s="56">
        <v>103728.76565099999</v>
      </c>
      <c r="Q151" s="56">
        <v>6836.2527090000067</v>
      </c>
    </row>
    <row r="152" spans="1:17" ht="17.25">
      <c r="A152" s="55"/>
      <c r="B152" s="325" t="s">
        <v>388</v>
      </c>
      <c r="C152" s="325"/>
      <c r="D152" s="56">
        <v>29637297.533897996</v>
      </c>
      <c r="E152" s="56">
        <v>26621666.929973993</v>
      </c>
      <c r="F152" s="56">
        <v>3015630.6039239974</v>
      </c>
      <c r="G152" s="56">
        <v>56258964.463871993</v>
      </c>
      <c r="H152" s="56">
        <v>996076.69367799978</v>
      </c>
      <c r="I152" s="56">
        <v>378760.46499399998</v>
      </c>
      <c r="J152" s="56">
        <v>617316.22868399951</v>
      </c>
      <c r="K152" s="56">
        <v>1374837.1586719998</v>
      </c>
      <c r="L152" s="56">
        <v>120045270.55418098</v>
      </c>
      <c r="M152" s="56">
        <v>50333552.393044993</v>
      </c>
      <c r="N152" s="56">
        <v>69230588.890440002</v>
      </c>
      <c r="O152" s="56">
        <v>29133761.783691999</v>
      </c>
      <c r="P152" s="56">
        <v>6059186.1209980007</v>
      </c>
      <c r="Q152" s="56">
        <v>22666560.391998</v>
      </c>
    </row>
    <row r="154" spans="1:17">
      <c r="H154" s="150"/>
    </row>
    <row r="155" spans="1:17">
      <c r="H155" s="151"/>
    </row>
  </sheetData>
  <sortState ref="A60:Q151">
    <sortCondition descending="1" ref="D60:D151"/>
  </sortState>
  <mergeCells count="13">
    <mergeCell ref="B152:C152"/>
    <mergeCell ref="B151:C151"/>
    <mergeCell ref="B44:C44"/>
    <mergeCell ref="B59:C59"/>
    <mergeCell ref="B2:Q2"/>
    <mergeCell ref="B3:B5"/>
    <mergeCell ref="C3:C5"/>
    <mergeCell ref="D3:K3"/>
    <mergeCell ref="L3:Q3"/>
    <mergeCell ref="D4:G4"/>
    <mergeCell ref="H4:K4"/>
    <mergeCell ref="L4:N4"/>
    <mergeCell ref="O4:Q4"/>
  </mergeCells>
  <printOptions horizontalCentered="1" verticalCentered="1"/>
  <pageMargins left="0" right="0" top="0" bottom="0" header="0" footer="0"/>
  <pageSetup paperSize="9" scale="83" orientation="landscape" r:id="rId1"/>
</worksheet>
</file>

<file path=xl/worksheets/sheet4.xml><?xml version="1.0" encoding="utf-8"?>
<worksheet xmlns="http://schemas.openxmlformats.org/spreadsheetml/2006/main" xmlns:r="http://schemas.openxmlformats.org/officeDocument/2006/relationships">
  <dimension ref="A1:Z152"/>
  <sheetViews>
    <sheetView rightToLeft="1" topLeftCell="B90" zoomScale="85" zoomScaleNormal="85" workbookViewId="0">
      <selection activeCell="H5" sqref="H5"/>
    </sheetView>
  </sheetViews>
  <sheetFormatPr defaultColWidth="9.140625" defaultRowHeight="18"/>
  <cols>
    <col min="1" max="1" width="4.7109375" style="7" hidden="1" customWidth="1"/>
    <col min="2" max="2" width="3.85546875" style="9" customWidth="1"/>
    <col min="3" max="3" width="31.5703125" style="8" customWidth="1"/>
    <col min="4" max="4" width="10.5703125" style="30" bestFit="1" customWidth="1"/>
    <col min="5" max="6" width="10.5703125" style="215" bestFit="1" customWidth="1"/>
    <col min="7" max="8" width="13.42578125" style="92" bestFit="1" customWidth="1"/>
    <col min="9" max="10" width="12" style="215" bestFit="1" customWidth="1"/>
    <col min="11" max="11" width="10.5703125" style="29" bestFit="1" customWidth="1"/>
    <col min="12" max="12" width="14" style="153" hidden="1" customWidth="1"/>
    <col min="13" max="14" width="10.7109375" style="124" hidden="1" customWidth="1"/>
    <col min="15" max="18" width="12" style="124" hidden="1" customWidth="1"/>
    <col min="19" max="19" width="12" style="122" hidden="1" customWidth="1"/>
    <col min="20" max="20" width="9.140625" style="7" customWidth="1"/>
    <col min="21" max="22" width="9.140625" style="7"/>
    <col min="23" max="23" width="12.28515625" style="7" bestFit="1" customWidth="1"/>
    <col min="24" max="16384" width="9.140625" style="7"/>
  </cols>
  <sheetData>
    <row r="1" spans="1:19" ht="18.75" thickBot="1"/>
    <row r="2" spans="1:19" ht="34.5" customHeight="1">
      <c r="B2" s="335" t="s">
        <v>475</v>
      </c>
      <c r="C2" s="336"/>
      <c r="D2" s="336"/>
      <c r="E2" s="336"/>
      <c r="F2" s="336"/>
      <c r="G2" s="336"/>
      <c r="H2" s="336"/>
      <c r="I2" s="336"/>
      <c r="J2" s="336"/>
      <c r="K2" s="337"/>
    </row>
    <row r="3" spans="1:19" ht="21" customHeight="1">
      <c r="A3" s="333" t="s">
        <v>379</v>
      </c>
      <c r="B3" s="334" t="s">
        <v>187</v>
      </c>
      <c r="C3" s="340" t="s">
        <v>203</v>
      </c>
      <c r="D3" s="332" t="s">
        <v>477</v>
      </c>
      <c r="E3" s="332"/>
      <c r="F3" s="332"/>
      <c r="G3" s="339" t="s">
        <v>476</v>
      </c>
      <c r="H3" s="339"/>
      <c r="I3" s="339"/>
      <c r="J3" s="339"/>
      <c r="K3" s="339"/>
      <c r="M3" s="338" t="s">
        <v>405</v>
      </c>
      <c r="N3" s="338"/>
      <c r="O3" s="338"/>
      <c r="P3" s="338" t="s">
        <v>406</v>
      </c>
      <c r="Q3" s="338"/>
      <c r="R3" s="338"/>
    </row>
    <row r="4" spans="1:19" ht="47.25">
      <c r="A4" s="333"/>
      <c r="B4" s="334"/>
      <c r="C4" s="340"/>
      <c r="D4" s="61" t="s">
        <v>213</v>
      </c>
      <c r="E4" s="62" t="s">
        <v>214</v>
      </c>
      <c r="F4" s="62" t="s">
        <v>215</v>
      </c>
      <c r="G4" s="93" t="s">
        <v>216</v>
      </c>
      <c r="H4" s="93" t="s">
        <v>217</v>
      </c>
      <c r="I4" s="62" t="s">
        <v>213</v>
      </c>
      <c r="J4" s="62" t="s">
        <v>214</v>
      </c>
      <c r="K4" s="62" t="s">
        <v>215</v>
      </c>
      <c r="L4" s="219" t="s">
        <v>189</v>
      </c>
      <c r="M4" s="125" t="s">
        <v>213</v>
      </c>
      <c r="N4" s="126" t="s">
        <v>214</v>
      </c>
      <c r="O4" s="126" t="s">
        <v>215</v>
      </c>
      <c r="P4" s="126" t="s">
        <v>213</v>
      </c>
      <c r="Q4" s="126" t="s">
        <v>214</v>
      </c>
      <c r="R4" s="126" t="s">
        <v>215</v>
      </c>
    </row>
    <row r="5" spans="1:19">
      <c r="A5" s="42">
        <v>130</v>
      </c>
      <c r="B5" s="42">
        <v>1</v>
      </c>
      <c r="C5" s="42" t="s">
        <v>149</v>
      </c>
      <c r="D5" s="84">
        <v>1.9531508139168625</v>
      </c>
      <c r="E5" s="216">
        <v>2.4266891442260768E-2</v>
      </c>
      <c r="F5" s="216">
        <v>0.13961226210017302</v>
      </c>
      <c r="G5" s="94">
        <v>327.79195199999998</v>
      </c>
      <c r="H5" s="94">
        <v>285.02757300000002</v>
      </c>
      <c r="I5" s="216">
        <v>7.0447270140494404E-5</v>
      </c>
      <c r="J5" s="216">
        <v>0</v>
      </c>
      <c r="K5" s="84">
        <v>1.4805264093900053E-2</v>
      </c>
      <c r="L5" s="291">
        <f>SUMIF('[1]اسفند 93'!$C$4:$C$154,A5,'[1]اسفند 93'!$V$4:$V$154)</f>
        <v>21677.152580000002</v>
      </c>
      <c r="M5" s="208">
        <f t="shared" ref="M5:M42" si="0">$L5/$L$43*D5</f>
        <v>4.4977895575447016E-4</v>
      </c>
      <c r="N5" s="208">
        <f t="shared" ref="N5:N42" si="1">$L5/$L$43*E5</f>
        <v>5.588271532610759E-6</v>
      </c>
      <c r="O5" s="208">
        <f t="shared" ref="O5:O42" si="2">$L5/$L$43*F5</f>
        <v>3.2150439694928811E-5</v>
      </c>
      <c r="P5" s="208">
        <f t="shared" ref="P5:P42" si="3">$L5/$L$43*I5</f>
        <v>1.6222863781830503E-8</v>
      </c>
      <c r="Q5" s="208">
        <f t="shared" ref="Q5:Q42" si="4">$L5/$L$43*J5</f>
        <v>0</v>
      </c>
      <c r="R5" s="208">
        <f t="shared" ref="R5:R42" si="5">$L5/$L$43*K5</f>
        <v>3.4094122053326333E-6</v>
      </c>
    </row>
    <row r="6" spans="1:19">
      <c r="A6" s="203">
        <v>101</v>
      </c>
      <c r="B6" s="204">
        <v>2</v>
      </c>
      <c r="C6" s="205" t="s">
        <v>34</v>
      </c>
      <c r="D6" s="206">
        <v>1.0330212563402754</v>
      </c>
      <c r="E6" s="217">
        <v>1.0245213301981861E-3</v>
      </c>
      <c r="F6" s="217">
        <v>1.0245213301981861E-3</v>
      </c>
      <c r="G6" s="207">
        <v>10234.195227</v>
      </c>
      <c r="H6" s="207">
        <v>8207.368117</v>
      </c>
      <c r="I6" s="217">
        <v>8.2593969092655782E-3</v>
      </c>
      <c r="J6" s="217">
        <v>0</v>
      </c>
      <c r="K6" s="206">
        <v>0</v>
      </c>
      <c r="L6" s="220">
        <f>SUMIF('[1]اسفند 93'!$C$4:$C$154,A6,'[1]اسفند 93'!$V$4:$V$154)</f>
        <v>58215.084519999997</v>
      </c>
      <c r="M6" s="208">
        <f t="shared" si="0"/>
        <v>6.3886031125442023E-4</v>
      </c>
      <c r="N6" s="208">
        <f t="shared" si="1"/>
        <v>6.3360362807636763E-7</v>
      </c>
      <c r="O6" s="208">
        <f t="shared" si="2"/>
        <v>6.3360362807636763E-7</v>
      </c>
      <c r="P6" s="208">
        <f t="shared" si="3"/>
        <v>5.1079305946915588E-6</v>
      </c>
      <c r="Q6" s="208">
        <f t="shared" si="4"/>
        <v>0</v>
      </c>
      <c r="R6" s="208">
        <f t="shared" si="5"/>
        <v>0</v>
      </c>
    </row>
    <row r="7" spans="1:19" s="210" customFormat="1">
      <c r="A7" s="42">
        <v>105</v>
      </c>
      <c r="B7" s="42">
        <v>3</v>
      </c>
      <c r="C7" s="42" t="s">
        <v>35</v>
      </c>
      <c r="D7" s="84">
        <v>0.46749153371444568</v>
      </c>
      <c r="E7" s="216">
        <v>4.5600878129995652E-3</v>
      </c>
      <c r="F7" s="216">
        <v>0.16656475840374826</v>
      </c>
      <c r="G7" s="94">
        <v>147.50637800000001</v>
      </c>
      <c r="H7" s="94">
        <v>0</v>
      </c>
      <c r="I7" s="216">
        <v>5.5683652294212592E-4</v>
      </c>
      <c r="J7" s="216">
        <v>2.3672277303819845E-3</v>
      </c>
      <c r="K7" s="84">
        <v>3.2126662055184073E-3</v>
      </c>
      <c r="L7" s="291">
        <f>SUMIF('[1]اسفند 93'!$C$4:$C$154,A7,'[1]اسفند 93'!$V$4:$V$154)</f>
        <v>127373.274858</v>
      </c>
      <c r="M7" s="208">
        <f t="shared" si="0"/>
        <v>6.3257668870083761E-4</v>
      </c>
      <c r="N7" s="208">
        <f t="shared" si="1"/>
        <v>6.1703903512705979E-6</v>
      </c>
      <c r="O7" s="208">
        <f t="shared" si="2"/>
        <v>2.2538372510860779E-4</v>
      </c>
      <c r="P7" s="208">
        <f t="shared" si="3"/>
        <v>7.5347204906939593E-7</v>
      </c>
      <c r="Q7" s="208">
        <f t="shared" si="4"/>
        <v>3.2031661989423594E-6</v>
      </c>
      <c r="R7" s="208">
        <f t="shared" si="5"/>
        <v>4.3471541271360587E-6</v>
      </c>
      <c r="S7" s="209"/>
    </row>
    <row r="8" spans="1:19">
      <c r="A8" s="203">
        <v>102</v>
      </c>
      <c r="B8" s="204">
        <v>4</v>
      </c>
      <c r="C8" s="205" t="s">
        <v>64</v>
      </c>
      <c r="D8" s="206">
        <v>0.43800677162199692</v>
      </c>
      <c r="E8" s="217">
        <v>3.1604865714022411E-4</v>
      </c>
      <c r="F8" s="217">
        <v>1.0258504992331127E-2</v>
      </c>
      <c r="G8" s="207">
        <v>37146.174871000003</v>
      </c>
      <c r="H8" s="207">
        <v>25739.988761000001</v>
      </c>
      <c r="I8" s="217">
        <v>1.4862953295534727E-2</v>
      </c>
      <c r="J8" s="217">
        <v>0</v>
      </c>
      <c r="K8" s="206">
        <v>0</v>
      </c>
      <c r="L8" s="220">
        <f>SUMIF('[1]اسفند 93'!$C$4:$C$154,A8,'[1]اسفند 93'!$V$4:$V$154)</f>
        <v>374492.78769500001</v>
      </c>
      <c r="M8" s="208">
        <f t="shared" si="0"/>
        <v>1.7425506132614187E-3</v>
      </c>
      <c r="N8" s="208">
        <f t="shared" si="1"/>
        <v>1.2573567739163406E-6</v>
      </c>
      <c r="O8" s="208">
        <f t="shared" si="2"/>
        <v>4.0812072606400298E-5</v>
      </c>
      <c r="P8" s="208">
        <f t="shared" si="3"/>
        <v>5.9130246512173282E-5</v>
      </c>
      <c r="Q8" s="208">
        <f t="shared" si="4"/>
        <v>0</v>
      </c>
      <c r="R8" s="208">
        <f t="shared" si="5"/>
        <v>0</v>
      </c>
    </row>
    <row r="9" spans="1:19" s="210" customFormat="1">
      <c r="A9" s="42">
        <v>106</v>
      </c>
      <c r="B9" s="42">
        <v>5</v>
      </c>
      <c r="C9" s="42" t="s">
        <v>36</v>
      </c>
      <c r="D9" s="84">
        <v>0.39722397936934356</v>
      </c>
      <c r="E9" s="216">
        <v>2.0919120075749234E-3</v>
      </c>
      <c r="F9" s="216">
        <v>0.33227489925792175</v>
      </c>
      <c r="G9" s="94">
        <v>17540.393887999999</v>
      </c>
      <c r="H9" s="94">
        <v>10620.805752</v>
      </c>
      <c r="I9" s="216">
        <v>2.398951172865596E-2</v>
      </c>
      <c r="J9" s="216">
        <v>0</v>
      </c>
      <c r="K9" s="84">
        <v>0</v>
      </c>
      <c r="L9" s="291">
        <f>SUMIF('[1]اسفند 93'!$C$4:$C$154,A9,'[1]اسفند 93'!$V$4:$V$154)</f>
        <v>189279.43665600001</v>
      </c>
      <c r="M9" s="208">
        <f t="shared" si="0"/>
        <v>7.9873002619249283E-4</v>
      </c>
      <c r="N9" s="208">
        <f t="shared" si="1"/>
        <v>4.2063747894965612E-6</v>
      </c>
      <c r="O9" s="208">
        <f t="shared" si="2"/>
        <v>6.6813171603776118E-4</v>
      </c>
      <c r="P9" s="208">
        <f t="shared" si="3"/>
        <v>4.8237629968351511E-5</v>
      </c>
      <c r="Q9" s="208">
        <f t="shared" si="4"/>
        <v>0</v>
      </c>
      <c r="R9" s="208">
        <f t="shared" si="5"/>
        <v>0</v>
      </c>
      <c r="S9" s="209"/>
    </row>
    <row r="10" spans="1:19">
      <c r="A10" s="203">
        <v>108</v>
      </c>
      <c r="B10" s="204">
        <v>6</v>
      </c>
      <c r="C10" s="205" t="s">
        <v>38</v>
      </c>
      <c r="D10" s="206">
        <v>0.30614720292228914</v>
      </c>
      <c r="E10" s="217">
        <v>7.3072536758233761E-2</v>
      </c>
      <c r="F10" s="217">
        <v>0.11911887394662116</v>
      </c>
      <c r="G10" s="207">
        <v>1229.21982</v>
      </c>
      <c r="H10" s="207">
        <v>1065.91767</v>
      </c>
      <c r="I10" s="217">
        <v>1.8241543715638944E-3</v>
      </c>
      <c r="J10" s="217">
        <v>5.9995735802506736E-2</v>
      </c>
      <c r="K10" s="206">
        <v>8.4598632410946804E-3</v>
      </c>
      <c r="L10" s="220">
        <f>SUMIF('[1]اسفند 93'!$C$4:$C$154,A10,'[1]اسفند 93'!$V$4:$V$154)</f>
        <v>131387.931186</v>
      </c>
      <c r="M10" s="208">
        <f t="shared" si="0"/>
        <v>4.2731377063350039E-4</v>
      </c>
      <c r="N10" s="208">
        <f t="shared" si="1"/>
        <v>1.0199309650345522E-4</v>
      </c>
      <c r="O10" s="208">
        <f t="shared" si="2"/>
        <v>1.6626359703396607E-4</v>
      </c>
      <c r="P10" s="208">
        <f t="shared" si="3"/>
        <v>2.5461159706509285E-6</v>
      </c>
      <c r="Q10" s="208">
        <f t="shared" si="4"/>
        <v>8.3740775166278491E-5</v>
      </c>
      <c r="R10" s="208">
        <f t="shared" si="5"/>
        <v>1.1808097627837974E-5</v>
      </c>
    </row>
    <row r="11" spans="1:19" s="210" customFormat="1">
      <c r="A11" s="42">
        <v>6</v>
      </c>
      <c r="B11" s="42">
        <v>7</v>
      </c>
      <c r="C11" s="42" t="s">
        <v>24</v>
      </c>
      <c r="D11" s="84">
        <v>0.30007098768989221</v>
      </c>
      <c r="E11" s="216">
        <v>2.3640540575227485E-2</v>
      </c>
      <c r="F11" s="216">
        <v>0.46836163267750724</v>
      </c>
      <c r="G11" s="94">
        <v>11429.665935000001</v>
      </c>
      <c r="H11" s="94">
        <v>9280.0158150000007</v>
      </c>
      <c r="I11" s="216">
        <v>0</v>
      </c>
      <c r="J11" s="216">
        <v>4.9731603152060788E-4</v>
      </c>
      <c r="K11" s="84">
        <v>2.8546965603162316E-2</v>
      </c>
      <c r="L11" s="291">
        <f>SUMIF('[1]اسفند 93'!$C$4:$C$154,A11,'[1]اسفند 93'!$V$4:$V$154)</f>
        <v>188534.56368699999</v>
      </c>
      <c r="M11" s="208">
        <f t="shared" si="0"/>
        <v>6.0100226173305125E-4</v>
      </c>
      <c r="N11" s="208">
        <f t="shared" si="1"/>
        <v>4.7348857227700189E-5</v>
      </c>
      <c r="O11" s="208">
        <f t="shared" si="2"/>
        <v>9.380660313587796E-4</v>
      </c>
      <c r="P11" s="208">
        <f t="shared" si="3"/>
        <v>0</v>
      </c>
      <c r="Q11" s="208">
        <f t="shared" si="4"/>
        <v>9.9605783964984996E-7</v>
      </c>
      <c r="R11" s="208">
        <f t="shared" si="5"/>
        <v>5.7175773723405814E-5</v>
      </c>
      <c r="S11" s="209"/>
    </row>
    <row r="12" spans="1:19">
      <c r="A12" s="203">
        <v>113</v>
      </c>
      <c r="B12" s="204">
        <v>8</v>
      </c>
      <c r="C12" s="205" t="s">
        <v>40</v>
      </c>
      <c r="D12" s="206">
        <v>0.29046846268297377</v>
      </c>
      <c r="E12" s="217">
        <v>3.3384694401643552E-3</v>
      </c>
      <c r="F12" s="217">
        <v>3.0108500256805342</v>
      </c>
      <c r="G12" s="207">
        <v>888.08599400000003</v>
      </c>
      <c r="H12" s="207">
        <v>885.32022199999994</v>
      </c>
      <c r="I12" s="217">
        <v>0</v>
      </c>
      <c r="J12" s="217">
        <v>0</v>
      </c>
      <c r="K12" s="206">
        <v>5.6266411036552328E-3</v>
      </c>
      <c r="L12" s="220">
        <f>SUMIF('[1]اسفند 93'!$C$4:$C$154,A12,'[1]اسفند 93'!$V$4:$V$154)</f>
        <v>24143.76253</v>
      </c>
      <c r="M12" s="208">
        <f t="shared" si="0"/>
        <v>7.4501506623274891E-5</v>
      </c>
      <c r="N12" s="208">
        <f t="shared" si="1"/>
        <v>8.5627541389740232E-7</v>
      </c>
      <c r="O12" s="208">
        <f t="shared" si="2"/>
        <v>7.7224515549127845E-4</v>
      </c>
      <c r="P12" s="208">
        <f t="shared" si="3"/>
        <v>0</v>
      </c>
      <c r="Q12" s="208">
        <f t="shared" si="4"/>
        <v>0</v>
      </c>
      <c r="R12" s="208">
        <f t="shared" si="5"/>
        <v>1.4431626606854098E-6</v>
      </c>
    </row>
    <row r="13" spans="1:19" s="210" customFormat="1">
      <c r="A13" s="42">
        <v>162</v>
      </c>
      <c r="B13" s="42">
        <v>9</v>
      </c>
      <c r="C13" s="42" t="s">
        <v>352</v>
      </c>
      <c r="D13" s="84">
        <v>0.27985155858150473</v>
      </c>
      <c r="E13" s="216">
        <v>0</v>
      </c>
      <c r="F13" s="216">
        <v>0</v>
      </c>
      <c r="G13" s="94">
        <v>279.46057100000002</v>
      </c>
      <c r="H13" s="94">
        <v>239.87584100000001</v>
      </c>
      <c r="I13" s="216">
        <v>3.2303206997084549E-3</v>
      </c>
      <c r="J13" s="216">
        <v>0</v>
      </c>
      <c r="K13" s="84">
        <v>0</v>
      </c>
      <c r="L13" s="291">
        <f>SUMIF('[1]اسفند 93'!$C$4:$C$154,A13,'[1]اسفند 93'!$V$4:$V$154)</f>
        <v>5177.5938610000003</v>
      </c>
      <c r="M13" s="208">
        <f t="shared" si="0"/>
        <v>1.5392771731137973E-5</v>
      </c>
      <c r="N13" s="208">
        <f t="shared" si="1"/>
        <v>0</v>
      </c>
      <c r="O13" s="208">
        <f t="shared" si="2"/>
        <v>0</v>
      </c>
      <c r="P13" s="208">
        <f t="shared" si="3"/>
        <v>1.7767844281810746E-7</v>
      </c>
      <c r="Q13" s="208">
        <f t="shared" si="4"/>
        <v>0</v>
      </c>
      <c r="R13" s="208">
        <f t="shared" si="5"/>
        <v>0</v>
      </c>
      <c r="S13" s="209"/>
    </row>
    <row r="14" spans="1:19">
      <c r="A14" s="203">
        <v>5</v>
      </c>
      <c r="B14" s="204">
        <v>10</v>
      </c>
      <c r="C14" s="205" t="s">
        <v>26</v>
      </c>
      <c r="D14" s="206">
        <v>0.22985460534871704</v>
      </c>
      <c r="E14" s="217">
        <v>4.9508566719267275E-2</v>
      </c>
      <c r="F14" s="217">
        <v>0.84119610974016545</v>
      </c>
      <c r="G14" s="207">
        <v>15697.686093</v>
      </c>
      <c r="H14" s="207">
        <v>11632.310269</v>
      </c>
      <c r="I14" s="217">
        <v>5.4472148873765495E-3</v>
      </c>
      <c r="J14" s="217">
        <v>1.2602827616232442E-3</v>
      </c>
      <c r="K14" s="206">
        <v>3.0343026053481818E-2</v>
      </c>
      <c r="L14" s="220">
        <f>SUMIF('[1]اسفند 93'!$C$4:$C$154,A14,'[1]اسفند 93'!$V$4:$V$154)</f>
        <v>416740.11960400001</v>
      </c>
      <c r="M14" s="208">
        <f t="shared" si="0"/>
        <v>1.0176059556521258E-3</v>
      </c>
      <c r="N14" s="208">
        <f t="shared" si="1"/>
        <v>2.1918295816998823E-4</v>
      </c>
      <c r="O14" s="208">
        <f t="shared" si="2"/>
        <v>3.7241201665040705E-3</v>
      </c>
      <c r="P14" s="208">
        <f t="shared" si="3"/>
        <v>2.4115759189169709E-5</v>
      </c>
      <c r="Q14" s="208">
        <f t="shared" si="4"/>
        <v>5.5794890082269994E-6</v>
      </c>
      <c r="R14" s="208">
        <f t="shared" si="5"/>
        <v>1.3433380626716714E-4</v>
      </c>
    </row>
    <row r="15" spans="1:19" s="210" customFormat="1">
      <c r="A15" s="42">
        <v>118</v>
      </c>
      <c r="B15" s="42">
        <v>11</v>
      </c>
      <c r="C15" s="42" t="s">
        <v>154</v>
      </c>
      <c r="D15" s="84">
        <v>0.19072511760706512</v>
      </c>
      <c r="E15" s="216">
        <v>2.4573179710756588E-3</v>
      </c>
      <c r="F15" s="216">
        <v>5.8438710161873318E-2</v>
      </c>
      <c r="G15" s="94">
        <v>5532.6837759999999</v>
      </c>
      <c r="H15" s="94">
        <v>2549.4403520000001</v>
      </c>
      <c r="I15" s="216">
        <v>1.9005023053736633E-2</v>
      </c>
      <c r="J15" s="216">
        <v>0</v>
      </c>
      <c r="K15" s="84">
        <v>0</v>
      </c>
      <c r="L15" s="291">
        <f>SUMIF('[1]اسفند 93'!$C$4:$C$154,A15,'[1]اسفند 93'!$V$4:$V$154)</f>
        <v>74320.923922000002</v>
      </c>
      <c r="M15" s="208">
        <f t="shared" si="0"/>
        <v>1.505844439805955E-4</v>
      </c>
      <c r="N15" s="208">
        <f t="shared" si="1"/>
        <v>1.9401422581387665E-6</v>
      </c>
      <c r="O15" s="208">
        <f t="shared" si="2"/>
        <v>4.6139495348476789E-5</v>
      </c>
      <c r="P15" s="208">
        <f t="shared" si="3"/>
        <v>1.5005159599803633E-5</v>
      </c>
      <c r="Q15" s="208">
        <f t="shared" si="4"/>
        <v>0</v>
      </c>
      <c r="R15" s="208">
        <f t="shared" si="5"/>
        <v>0</v>
      </c>
      <c r="S15" s="209"/>
    </row>
    <row r="16" spans="1:19">
      <c r="A16" s="203">
        <v>150</v>
      </c>
      <c r="B16" s="204">
        <v>12</v>
      </c>
      <c r="C16" s="205" t="s">
        <v>224</v>
      </c>
      <c r="D16" s="206">
        <v>0.18760083601438304</v>
      </c>
      <c r="E16" s="217">
        <v>1.8925056775170325E-4</v>
      </c>
      <c r="F16" s="217">
        <v>1.3247539742619228E-3</v>
      </c>
      <c r="G16" s="207">
        <v>0</v>
      </c>
      <c r="H16" s="207">
        <v>0</v>
      </c>
      <c r="I16" s="217">
        <v>0</v>
      </c>
      <c r="J16" s="217">
        <v>0</v>
      </c>
      <c r="K16" s="206">
        <v>0</v>
      </c>
      <c r="L16" s="220">
        <f>SUMIF('[1]اسفند 93'!$C$4:$C$154,A16,'[1]اسفند 93'!$V$4:$V$154)</f>
        <v>5330.9193679999998</v>
      </c>
      <c r="M16" s="208">
        <f t="shared" si="0"/>
        <v>1.0624243148990129E-5</v>
      </c>
      <c r="N16" s="208">
        <f t="shared" si="1"/>
        <v>1.0717671043450856E-8</v>
      </c>
      <c r="O16" s="208">
        <f t="shared" si="2"/>
        <v>7.5023697304155989E-8</v>
      </c>
      <c r="P16" s="208">
        <f t="shared" si="3"/>
        <v>0</v>
      </c>
      <c r="Q16" s="208">
        <f t="shared" si="4"/>
        <v>0</v>
      </c>
      <c r="R16" s="208">
        <f t="shared" si="5"/>
        <v>0</v>
      </c>
    </row>
    <row r="17" spans="1:19" s="210" customFormat="1">
      <c r="A17" s="42">
        <v>114</v>
      </c>
      <c r="B17" s="42">
        <v>13</v>
      </c>
      <c r="C17" s="42" t="s">
        <v>42</v>
      </c>
      <c r="D17" s="84">
        <v>0.1261305443277875</v>
      </c>
      <c r="E17" s="216">
        <v>7.1331294345229797</v>
      </c>
      <c r="F17" s="216">
        <v>0.6982306485789187</v>
      </c>
      <c r="G17" s="94">
        <v>248.32823300000001</v>
      </c>
      <c r="H17" s="94">
        <v>248.32823300000001</v>
      </c>
      <c r="I17" s="216">
        <v>0</v>
      </c>
      <c r="J17" s="216">
        <v>7.0537721611234738E-3</v>
      </c>
      <c r="K17" s="84">
        <v>4.5937754184831633E-2</v>
      </c>
      <c r="L17" s="291">
        <f>SUMIF('[1]اسفند 93'!$C$4:$C$154,A17,'[1]اسفند 93'!$V$4:$V$154)</f>
        <v>5333147.5546399998</v>
      </c>
      <c r="M17" s="208">
        <f t="shared" si="0"/>
        <v>7.1460325162102014E-3</v>
      </c>
      <c r="N17" s="208">
        <f t="shared" si="1"/>
        <v>0.40413347261046773</v>
      </c>
      <c r="O17" s="208">
        <f t="shared" si="2"/>
        <v>3.9558847106792749E-2</v>
      </c>
      <c r="P17" s="208">
        <f t="shared" si="3"/>
        <v>0</v>
      </c>
      <c r="Q17" s="208">
        <f t="shared" si="4"/>
        <v>3.9963741926246269E-4</v>
      </c>
      <c r="R17" s="208">
        <f t="shared" si="5"/>
        <v>2.6026422614443372E-3</v>
      </c>
      <c r="S17" s="209"/>
    </row>
    <row r="18" spans="1:19">
      <c r="A18" s="203">
        <v>132</v>
      </c>
      <c r="B18" s="204">
        <v>14</v>
      </c>
      <c r="C18" s="205" t="s">
        <v>151</v>
      </c>
      <c r="D18" s="206">
        <v>0.11979734068285985</v>
      </c>
      <c r="E18" s="217">
        <v>2.0191006925515375E-4</v>
      </c>
      <c r="F18" s="217">
        <v>1.6051850505784723E-2</v>
      </c>
      <c r="G18" s="207">
        <v>1771.5808999999999</v>
      </c>
      <c r="H18" s="207">
        <v>1766.6323500000001</v>
      </c>
      <c r="I18" s="217">
        <v>0</v>
      </c>
      <c r="J18" s="217">
        <v>0</v>
      </c>
      <c r="K18" s="206">
        <v>0</v>
      </c>
      <c r="L18" s="220">
        <f>SUMIF('[1]اسفند 93'!$C$4:$C$154,A18,'[1]اسفند 93'!$V$4:$V$154)</f>
        <v>50744.289629999999</v>
      </c>
      <c r="M18" s="208">
        <f t="shared" si="0"/>
        <v>6.4579618192315283E-5</v>
      </c>
      <c r="N18" s="208">
        <f t="shared" si="1"/>
        <v>1.0884444602322776E-7</v>
      </c>
      <c r="O18" s="208">
        <f t="shared" si="2"/>
        <v>8.6531334588466063E-6</v>
      </c>
      <c r="P18" s="208">
        <f t="shared" si="3"/>
        <v>0</v>
      </c>
      <c r="Q18" s="208">
        <f t="shared" si="4"/>
        <v>0</v>
      </c>
      <c r="R18" s="208">
        <f t="shared" si="5"/>
        <v>0</v>
      </c>
    </row>
    <row r="19" spans="1:19" s="210" customFormat="1">
      <c r="A19" s="42">
        <v>11</v>
      </c>
      <c r="B19" s="42">
        <v>15</v>
      </c>
      <c r="C19" s="42" t="s">
        <v>31</v>
      </c>
      <c r="D19" s="84">
        <v>0.11196476818412823</v>
      </c>
      <c r="E19" s="216">
        <v>0.58580287228090666</v>
      </c>
      <c r="F19" s="216">
        <v>0.6281492890625523</v>
      </c>
      <c r="G19" s="94">
        <v>10482.018609999999</v>
      </c>
      <c r="H19" s="94">
        <v>8065.7920539999996</v>
      </c>
      <c r="I19" s="216">
        <v>8.2270551274881299E-3</v>
      </c>
      <c r="J19" s="216">
        <v>3.8900518311206563E-2</v>
      </c>
      <c r="K19" s="84">
        <v>2.9137037810989745E-2</v>
      </c>
      <c r="L19" s="291">
        <f>SUMIF('[1]اسفند 93'!$C$4:$C$154,A19,'[1]اسفند 93'!$V$4:$V$154)</f>
        <v>831465.04794199998</v>
      </c>
      <c r="M19" s="208">
        <f t="shared" si="0"/>
        <v>9.8897770512795997E-4</v>
      </c>
      <c r="N19" s="208">
        <f t="shared" si="1"/>
        <v>5.1743596640417529E-3</v>
      </c>
      <c r="O19" s="208">
        <f t="shared" si="2"/>
        <v>5.5484028811029632E-3</v>
      </c>
      <c r="P19" s="208">
        <f t="shared" si="3"/>
        <v>7.2669056810478107E-5</v>
      </c>
      <c r="Q19" s="208">
        <f t="shared" si="4"/>
        <v>3.4360581414715846E-4</v>
      </c>
      <c r="R19" s="208">
        <f t="shared" si="5"/>
        <v>2.5736560934195798E-4</v>
      </c>
      <c r="S19" s="209"/>
    </row>
    <row r="20" spans="1:19">
      <c r="A20" s="203">
        <v>16</v>
      </c>
      <c r="B20" s="204">
        <v>16</v>
      </c>
      <c r="C20" s="205" t="s">
        <v>49</v>
      </c>
      <c r="D20" s="206">
        <v>0.11045253885262613</v>
      </c>
      <c r="E20" s="217">
        <v>3.8245706947000491</v>
      </c>
      <c r="F20" s="217">
        <v>0.37029485363237963</v>
      </c>
      <c r="G20" s="207">
        <v>1771.5808999999999</v>
      </c>
      <c r="H20" s="207">
        <v>1766.6323500000001</v>
      </c>
      <c r="I20" s="217">
        <v>0</v>
      </c>
      <c r="J20" s="217">
        <v>0.42363403523398568</v>
      </c>
      <c r="K20" s="206">
        <v>1.5089549604359371E-2</v>
      </c>
      <c r="L20" s="220">
        <f>SUMIF('[1]اسفند 93'!$C$4:$C$154,A20,'[1]اسفند 93'!$V$4:$V$154)</f>
        <v>332421.652756</v>
      </c>
      <c r="M20" s="208">
        <f t="shared" si="0"/>
        <v>3.9005524824831529E-4</v>
      </c>
      <c r="N20" s="208">
        <f t="shared" si="1"/>
        <v>1.3506198112430172E-2</v>
      </c>
      <c r="O20" s="208">
        <f t="shared" si="2"/>
        <v>1.3076698150992054E-3</v>
      </c>
      <c r="P20" s="208">
        <f t="shared" si="3"/>
        <v>0</v>
      </c>
      <c r="Q20" s="208">
        <f t="shared" si="4"/>
        <v>1.496033323417799E-3</v>
      </c>
      <c r="R20" s="208">
        <f t="shared" si="5"/>
        <v>5.3287666159823376E-5</v>
      </c>
    </row>
    <row r="21" spans="1:19" s="210" customFormat="1">
      <c r="A21" s="42">
        <v>115</v>
      </c>
      <c r="B21" s="42">
        <v>17</v>
      </c>
      <c r="C21" s="42" t="s">
        <v>44</v>
      </c>
      <c r="D21" s="84">
        <v>0.10623000462174269</v>
      </c>
      <c r="E21" s="216">
        <v>2.4057038298946307</v>
      </c>
      <c r="F21" s="216">
        <v>1.866048331124992</v>
      </c>
      <c r="G21" s="94">
        <v>1622.570162</v>
      </c>
      <c r="H21" s="94">
        <v>0</v>
      </c>
      <c r="I21" s="216">
        <v>2.2164617307636407E-2</v>
      </c>
      <c r="J21" s="216">
        <v>7.9852329874131572E-2</v>
      </c>
      <c r="K21" s="84">
        <v>6.6422487718380274E-2</v>
      </c>
      <c r="L21" s="291">
        <f>SUMIF('[1]اسفند 93'!$C$4:$C$154,A21,'[1]اسفند 93'!$V$4:$V$154)</f>
        <v>34995.946909999999</v>
      </c>
      <c r="M21" s="208">
        <f t="shared" si="0"/>
        <v>3.9493540394224008E-5</v>
      </c>
      <c r="N21" s="208">
        <f t="shared" si="1"/>
        <v>8.9437783346416999E-4</v>
      </c>
      <c r="O21" s="208">
        <f t="shared" si="2"/>
        <v>6.9374801785309552E-4</v>
      </c>
      <c r="P21" s="208">
        <f t="shared" si="3"/>
        <v>8.2402256507338066E-6</v>
      </c>
      <c r="Q21" s="208">
        <f t="shared" si="4"/>
        <v>2.9687010056021783E-5</v>
      </c>
      <c r="R21" s="208">
        <f t="shared" si="5"/>
        <v>2.4694145605391247E-5</v>
      </c>
      <c r="S21" s="209"/>
    </row>
    <row r="22" spans="1:19">
      <c r="A22" s="203">
        <v>121</v>
      </c>
      <c r="B22" s="204">
        <v>18</v>
      </c>
      <c r="C22" s="205" t="s">
        <v>137</v>
      </c>
      <c r="D22" s="206">
        <v>8.2394872646370035E-2</v>
      </c>
      <c r="E22" s="217">
        <v>1.1562989206708199E-4</v>
      </c>
      <c r="F22" s="217">
        <v>7.9497858629660662E-2</v>
      </c>
      <c r="G22" s="207">
        <v>6495.1106339999997</v>
      </c>
      <c r="H22" s="207">
        <v>6495.1106339999997</v>
      </c>
      <c r="I22" s="217">
        <v>0</v>
      </c>
      <c r="J22" s="217">
        <v>0</v>
      </c>
      <c r="K22" s="206">
        <v>0</v>
      </c>
      <c r="L22" s="220">
        <f>SUMIF('[1]اسفند 93'!$C$4:$C$154,A22,'[1]اسفند 93'!$V$4:$V$154)</f>
        <v>204937.585678</v>
      </c>
      <c r="M22" s="208">
        <f t="shared" si="0"/>
        <v>1.7938367651993079E-4</v>
      </c>
      <c r="N22" s="208">
        <f t="shared" si="1"/>
        <v>2.5174036306383875E-7</v>
      </c>
      <c r="O22" s="208">
        <f t="shared" si="2"/>
        <v>1.7307652404118982E-4</v>
      </c>
      <c r="P22" s="208">
        <f t="shared" si="3"/>
        <v>0</v>
      </c>
      <c r="Q22" s="208">
        <f t="shared" si="4"/>
        <v>0</v>
      </c>
      <c r="R22" s="208">
        <f t="shared" si="5"/>
        <v>0</v>
      </c>
    </row>
    <row r="23" spans="1:19" s="210" customFormat="1">
      <c r="A23" s="42">
        <v>110</v>
      </c>
      <c r="B23" s="42">
        <v>19</v>
      </c>
      <c r="C23" s="42" t="s">
        <v>39</v>
      </c>
      <c r="D23" s="84">
        <v>6.6757738377837023E-2</v>
      </c>
      <c r="E23" s="216">
        <v>4.0814600278796576E-2</v>
      </c>
      <c r="F23" s="216">
        <v>1.4642944145948653</v>
      </c>
      <c r="G23" s="94">
        <v>1.9999999999999999E-6</v>
      </c>
      <c r="H23" s="94">
        <v>0</v>
      </c>
      <c r="I23" s="216">
        <v>0</v>
      </c>
      <c r="J23" s="216">
        <v>1.7970976872351153E-4</v>
      </c>
      <c r="K23" s="84">
        <v>4.1308287116307164E-2</v>
      </c>
      <c r="L23" s="291">
        <f>SUMIF('[1]اسفند 93'!$C$4:$C$154,A23,'[1]اسفند 93'!$V$4:$V$154)</f>
        <v>199611.43934400001</v>
      </c>
      <c r="M23" s="208">
        <f t="shared" si="0"/>
        <v>1.4156247917823981E-4</v>
      </c>
      <c r="N23" s="208">
        <f t="shared" si="1"/>
        <v>8.6549007538780026E-5</v>
      </c>
      <c r="O23" s="208">
        <f t="shared" si="2"/>
        <v>3.1050954183570218E-3</v>
      </c>
      <c r="P23" s="208">
        <f t="shared" si="3"/>
        <v>0</v>
      </c>
      <c r="Q23" s="208">
        <f t="shared" si="4"/>
        <v>3.8108181929503921E-7</v>
      </c>
      <c r="R23" s="208">
        <f t="shared" si="5"/>
        <v>8.7595890407401379E-5</v>
      </c>
      <c r="S23" s="209"/>
    </row>
    <row r="24" spans="1:19">
      <c r="A24" s="203">
        <v>157</v>
      </c>
      <c r="B24" s="204">
        <v>20</v>
      </c>
      <c r="C24" s="205" t="s">
        <v>240</v>
      </c>
      <c r="D24" s="206">
        <v>6.0650721960926197E-2</v>
      </c>
      <c r="E24" s="217">
        <v>3.6179450072358899E-3</v>
      </c>
      <c r="F24" s="217">
        <v>2.1707670043415339E-2</v>
      </c>
      <c r="G24" s="207">
        <v>147.50637800000001</v>
      </c>
      <c r="H24" s="207">
        <v>0</v>
      </c>
      <c r="I24" s="217">
        <v>1.2953559812070836E-2</v>
      </c>
      <c r="J24" s="217">
        <v>0</v>
      </c>
      <c r="K24" s="206">
        <v>0</v>
      </c>
      <c r="L24" s="220">
        <f>SUMIF('[1]اسفند 93'!$C$4:$C$154,A24,'[1]اسفند 93'!$V$4:$V$154)</f>
        <v>5559.3544099999999</v>
      </c>
      <c r="M24" s="208">
        <f t="shared" si="0"/>
        <v>3.5819659615492918E-6</v>
      </c>
      <c r="N24" s="208">
        <f t="shared" si="1"/>
        <v>2.1367191432651269E-7</v>
      </c>
      <c r="O24" s="208">
        <f t="shared" si="2"/>
        <v>1.2820314859590761E-6</v>
      </c>
      <c r="P24" s="208">
        <f t="shared" si="3"/>
        <v>7.6502321534808673E-7</v>
      </c>
      <c r="Q24" s="208">
        <f t="shared" si="4"/>
        <v>0</v>
      </c>
      <c r="R24" s="208">
        <f t="shared" si="5"/>
        <v>0</v>
      </c>
    </row>
    <row r="25" spans="1:19" s="210" customFormat="1">
      <c r="A25" s="42">
        <v>139</v>
      </c>
      <c r="B25" s="42">
        <v>21</v>
      </c>
      <c r="C25" s="42" t="s">
        <v>166</v>
      </c>
      <c r="D25" s="84">
        <v>5.887703678048728E-2</v>
      </c>
      <c r="E25" s="216">
        <v>7.6568407253503938</v>
      </c>
      <c r="F25" s="216">
        <v>1.8463060991487945</v>
      </c>
      <c r="G25" s="94">
        <v>59332.699247999997</v>
      </c>
      <c r="H25" s="94">
        <v>57417.707860000002</v>
      </c>
      <c r="I25" s="216">
        <v>1.3015087997428611E-4</v>
      </c>
      <c r="J25" s="216">
        <v>0.8731224514217697</v>
      </c>
      <c r="K25" s="84">
        <v>0.10122445448068983</v>
      </c>
      <c r="L25" s="291">
        <f>SUMIF('[1]اسفند 93'!$C$4:$C$154,A25,'[1]اسفند 93'!$V$4:$V$154)</f>
        <v>13347595.278538</v>
      </c>
      <c r="M25" s="208">
        <f t="shared" si="0"/>
        <v>8.3485315415343132E-3</v>
      </c>
      <c r="N25" s="208">
        <f t="shared" si="1"/>
        <v>1.0857098080941021</v>
      </c>
      <c r="O25" s="208">
        <f t="shared" si="2"/>
        <v>0.26179892105540375</v>
      </c>
      <c r="P25" s="208">
        <f t="shared" si="3"/>
        <v>1.8454881326226649E-5</v>
      </c>
      <c r="Q25" s="208">
        <f t="shared" si="4"/>
        <v>0.12380531908379236</v>
      </c>
      <c r="R25" s="208">
        <f t="shared" si="5"/>
        <v>1.435322830796257E-2</v>
      </c>
      <c r="S25" s="209"/>
    </row>
    <row r="26" spans="1:19">
      <c r="A26" s="203">
        <v>154</v>
      </c>
      <c r="B26" s="204">
        <v>22</v>
      </c>
      <c r="C26" s="205" t="s">
        <v>225</v>
      </c>
      <c r="D26" s="206">
        <v>2.1108403523935965E-2</v>
      </c>
      <c r="E26" s="217">
        <v>1.6826374487375206</v>
      </c>
      <c r="F26" s="217">
        <v>0.87417490338246862</v>
      </c>
      <c r="G26" s="207">
        <v>0</v>
      </c>
      <c r="H26" s="207">
        <v>0</v>
      </c>
      <c r="I26" s="217">
        <v>0</v>
      </c>
      <c r="J26" s="217">
        <v>5.0195473203203805E-2</v>
      </c>
      <c r="K26" s="206">
        <v>5.3135706283498903E-2</v>
      </c>
      <c r="L26" s="220">
        <f>SUMIF('[1]اسفند 93'!$C$4:$C$154,A26,'[1]اسفند 93'!$V$4:$V$154)</f>
        <v>431756.67245000001</v>
      </c>
      <c r="M26" s="208">
        <f t="shared" si="0"/>
        <v>9.6817878986945043E-5</v>
      </c>
      <c r="N26" s="208">
        <f t="shared" si="1"/>
        <v>7.7177503597578761E-3</v>
      </c>
      <c r="O26" s="208">
        <f t="shared" si="2"/>
        <v>4.0095765609718011E-3</v>
      </c>
      <c r="P26" s="208">
        <f t="shared" si="3"/>
        <v>0</v>
      </c>
      <c r="Q26" s="208">
        <f t="shared" si="4"/>
        <v>2.3023149262659375E-4</v>
      </c>
      <c r="R26" s="208">
        <f t="shared" si="5"/>
        <v>2.4371745475720321E-4</v>
      </c>
    </row>
    <row r="27" spans="1:19" s="210" customFormat="1">
      <c r="A27" s="42">
        <v>136</v>
      </c>
      <c r="B27" s="42">
        <v>23</v>
      </c>
      <c r="C27" s="42" t="s">
        <v>155</v>
      </c>
      <c r="D27" s="84">
        <v>1.9193303401972138E-2</v>
      </c>
      <c r="E27" s="216">
        <v>4.3749944009675126</v>
      </c>
      <c r="F27" s="216">
        <v>0.32543176539094043</v>
      </c>
      <c r="G27" s="94">
        <v>3048.465154</v>
      </c>
      <c r="H27" s="94">
        <v>2677.531743</v>
      </c>
      <c r="I27" s="216">
        <v>0</v>
      </c>
      <c r="J27" s="216">
        <v>0.17783703688962632</v>
      </c>
      <c r="K27" s="84">
        <v>1.6968448668867323E-2</v>
      </c>
      <c r="L27" s="291">
        <f>SUMIF('[1]اسفند 93'!$C$4:$C$154,A27,'[1]اسفند 93'!$V$4:$V$154)</f>
        <v>1298113.537824</v>
      </c>
      <c r="M27" s="208">
        <f t="shared" si="0"/>
        <v>2.6468146273190548E-4</v>
      </c>
      <c r="N27" s="208">
        <f t="shared" si="1"/>
        <v>6.033249687351859E-2</v>
      </c>
      <c r="O27" s="208">
        <f t="shared" si="2"/>
        <v>4.4878025360787993E-3</v>
      </c>
      <c r="P27" s="208">
        <f t="shared" si="3"/>
        <v>0</v>
      </c>
      <c r="Q27" s="208">
        <f t="shared" si="4"/>
        <v>2.4524265607668975E-3</v>
      </c>
      <c r="R27" s="208">
        <f t="shared" si="5"/>
        <v>2.3400004261411181E-4</v>
      </c>
      <c r="S27" s="209"/>
    </row>
    <row r="28" spans="1:19">
      <c r="A28" s="203">
        <v>1</v>
      </c>
      <c r="B28" s="204">
        <v>24</v>
      </c>
      <c r="C28" s="205" t="s">
        <v>28</v>
      </c>
      <c r="D28" s="206">
        <v>1.7751683303868226E-2</v>
      </c>
      <c r="E28" s="217">
        <v>2.2996629871699343</v>
      </c>
      <c r="F28" s="217">
        <v>1.2508883000925375</v>
      </c>
      <c r="G28" s="207">
        <v>817966.25970399997</v>
      </c>
      <c r="H28" s="207">
        <v>1164422.3022769999</v>
      </c>
      <c r="I28" s="217">
        <v>1.5933426734892704E-3</v>
      </c>
      <c r="J28" s="217">
        <v>0.16618443970534508</v>
      </c>
      <c r="K28" s="206">
        <v>6.8304261507656672E-2</v>
      </c>
      <c r="L28" s="220">
        <f>SUMIF('[1]اسفند 93'!$C$4:$C$154,A28,'[1]اسفند 93'!$V$4:$V$154)</f>
        <v>38844564.739891</v>
      </c>
      <c r="M28" s="208">
        <f t="shared" si="0"/>
        <v>7.3253928322117596E-3</v>
      </c>
      <c r="N28" s="208">
        <f t="shared" si="1"/>
        <v>0.94897675191436437</v>
      </c>
      <c r="O28" s="208">
        <f t="shared" si="2"/>
        <v>0.51619038209174706</v>
      </c>
      <c r="P28" s="208">
        <f t="shared" si="3"/>
        <v>6.575072797232721E-4</v>
      </c>
      <c r="Q28" s="208">
        <f t="shared" si="4"/>
        <v>6.8577513614012528E-2</v>
      </c>
      <c r="R28" s="208">
        <f t="shared" si="5"/>
        <v>2.8186371911483713E-2</v>
      </c>
    </row>
    <row r="29" spans="1:19" s="210" customFormat="1">
      <c r="A29" s="42">
        <v>138</v>
      </c>
      <c r="B29" s="42">
        <v>25</v>
      </c>
      <c r="C29" s="42" t="s">
        <v>156</v>
      </c>
      <c r="D29" s="84">
        <v>1.1419879377052669E-2</v>
      </c>
      <c r="E29" s="216">
        <v>9.076682798994723E-2</v>
      </c>
      <c r="F29" s="216">
        <v>1.249007158182454</v>
      </c>
      <c r="G29" s="94">
        <v>0</v>
      </c>
      <c r="H29" s="94">
        <v>0</v>
      </c>
      <c r="I29" s="216">
        <v>0</v>
      </c>
      <c r="J29" s="216">
        <v>9.3646759332483465E-4</v>
      </c>
      <c r="K29" s="84">
        <v>2.3133706326522209E-2</v>
      </c>
      <c r="L29" s="291">
        <f>SUMIF('[1]اسفند 93'!$C$4:$C$154,A29,'[1]اسفند 93'!$V$4:$V$154)</f>
        <v>54143.073464000001</v>
      </c>
      <c r="M29" s="208">
        <f t="shared" si="0"/>
        <v>6.5684899561839877E-6</v>
      </c>
      <c r="N29" s="208">
        <f t="shared" si="1"/>
        <v>5.2207293818239978E-5</v>
      </c>
      <c r="O29" s="208">
        <f t="shared" si="2"/>
        <v>7.1840434586452958E-4</v>
      </c>
      <c r="P29" s="208">
        <f t="shared" si="3"/>
        <v>0</v>
      </c>
      <c r="Q29" s="208">
        <f t="shared" si="4"/>
        <v>5.3863773670029E-7</v>
      </c>
      <c r="R29" s="208">
        <f t="shared" si="5"/>
        <v>1.330605277323765E-5</v>
      </c>
      <c r="S29" s="209"/>
    </row>
    <row r="30" spans="1:19">
      <c r="A30" s="203">
        <v>2</v>
      </c>
      <c r="B30" s="204">
        <v>26</v>
      </c>
      <c r="C30" s="205" t="s">
        <v>27</v>
      </c>
      <c r="D30" s="206">
        <v>9.2049740675401639E-3</v>
      </c>
      <c r="E30" s="217">
        <v>1.0999278074281896E-2</v>
      </c>
      <c r="F30" s="217">
        <v>0.44134408291735527</v>
      </c>
      <c r="G30" s="207">
        <v>0</v>
      </c>
      <c r="H30" s="207">
        <v>0</v>
      </c>
      <c r="I30" s="217">
        <v>0</v>
      </c>
      <c r="J30" s="217">
        <v>4.7567912026807418E-3</v>
      </c>
      <c r="K30" s="206">
        <v>2.2891701985235545E-3</v>
      </c>
      <c r="L30" s="220">
        <f>SUMIF('[1]اسفند 93'!$C$4:$C$154,A30,'[1]اسفند 93'!$V$4:$V$154)</f>
        <v>98030.120139999999</v>
      </c>
      <c r="M30" s="208">
        <f t="shared" si="0"/>
        <v>9.5861279762970886E-6</v>
      </c>
      <c r="N30" s="208">
        <f t="shared" si="1"/>
        <v>1.1454729420560073E-5</v>
      </c>
      <c r="O30" s="208">
        <f t="shared" si="2"/>
        <v>4.5961898745010027E-4</v>
      </c>
      <c r="P30" s="208">
        <f t="shared" si="3"/>
        <v>0</v>
      </c>
      <c r="Q30" s="208">
        <f t="shared" si="4"/>
        <v>4.9537574892491973E-6</v>
      </c>
      <c r="R30" s="208">
        <f t="shared" si="5"/>
        <v>2.3839587511664063E-6</v>
      </c>
    </row>
    <row r="31" spans="1:19" s="210" customFormat="1">
      <c r="A31" s="42">
        <v>107</v>
      </c>
      <c r="B31" s="42">
        <v>27</v>
      </c>
      <c r="C31" s="42" t="s">
        <v>37</v>
      </c>
      <c r="D31" s="84">
        <v>2.1934910561559697E-3</v>
      </c>
      <c r="E31" s="216">
        <v>7.4653601187005147</v>
      </c>
      <c r="F31" s="216">
        <v>0.89941070896344388</v>
      </c>
      <c r="G31" s="94">
        <v>0</v>
      </c>
      <c r="H31" s="94">
        <v>0</v>
      </c>
      <c r="I31" s="216">
        <v>0</v>
      </c>
      <c r="J31" s="216">
        <v>0.72764027281931054</v>
      </c>
      <c r="K31" s="84">
        <v>7.087274204721053E-2</v>
      </c>
      <c r="L31" s="291">
        <f>SUMIF('[1]اسفند 93'!$C$4:$C$154,A31,'[1]اسفند 93'!$V$4:$V$154)</f>
        <v>4064649.0533110001</v>
      </c>
      <c r="M31" s="208">
        <f t="shared" si="0"/>
        <v>9.4715278444542058E-5</v>
      </c>
      <c r="N31" s="208">
        <f t="shared" si="1"/>
        <v>0.32235538884331844</v>
      </c>
      <c r="O31" s="208">
        <f t="shared" si="2"/>
        <v>3.8836691627439315E-2</v>
      </c>
      <c r="P31" s="208">
        <f t="shared" si="3"/>
        <v>0</v>
      </c>
      <c r="Q31" s="208">
        <f t="shared" si="4"/>
        <v>3.1419617989380595E-2</v>
      </c>
      <c r="R31" s="208">
        <f t="shared" si="5"/>
        <v>3.0602958139677211E-3</v>
      </c>
      <c r="S31" s="209"/>
    </row>
    <row r="32" spans="1:19">
      <c r="A32" s="203">
        <v>178</v>
      </c>
      <c r="B32" s="204">
        <v>28</v>
      </c>
      <c r="C32" s="205" t="s">
        <v>398</v>
      </c>
      <c r="D32" s="206">
        <v>9.5933400037731781E-4</v>
      </c>
      <c r="E32" s="217">
        <v>2.6421544846916776</v>
      </c>
      <c r="F32" s="217">
        <v>1.4665265200517466</v>
      </c>
      <c r="G32" s="207">
        <v>0</v>
      </c>
      <c r="H32" s="207">
        <v>0</v>
      </c>
      <c r="I32" s="217">
        <v>0</v>
      </c>
      <c r="J32" s="217">
        <v>0.11358499427598556</v>
      </c>
      <c r="K32" s="206">
        <v>0.1442353793015724</v>
      </c>
      <c r="L32" s="220">
        <f>SUMIF('[1]اسفند 93'!$C$4:$C$154,A32,'[1]اسفند 93'!$V$4:$V$154)</f>
        <v>196999.01324599999</v>
      </c>
      <c r="M32" s="208">
        <f t="shared" si="0"/>
        <v>2.0076823731959325E-6</v>
      </c>
      <c r="N32" s="208">
        <f t="shared" si="1"/>
        <v>5.5294683437569154E-3</v>
      </c>
      <c r="O32" s="208">
        <f t="shared" si="2"/>
        <v>3.0691286277503204E-3</v>
      </c>
      <c r="P32" s="208">
        <f t="shared" si="3"/>
        <v>0</v>
      </c>
      <c r="Q32" s="208">
        <f t="shared" si="4"/>
        <v>2.377092762038718E-4</v>
      </c>
      <c r="R32" s="208">
        <f t="shared" si="5"/>
        <v>3.0185402425130501E-4</v>
      </c>
    </row>
    <row r="33" spans="1:26" s="210" customFormat="1">
      <c r="A33" s="42">
        <v>3</v>
      </c>
      <c r="B33" s="42">
        <v>29</v>
      </c>
      <c r="C33" s="42" t="s">
        <v>30</v>
      </c>
      <c r="D33" s="84">
        <v>6.5926494602871533E-4</v>
      </c>
      <c r="E33" s="216">
        <v>2.0547834548091575</v>
      </c>
      <c r="F33" s="216">
        <v>0.80231481602903876</v>
      </c>
      <c r="G33" s="94">
        <v>88.579044999999994</v>
      </c>
      <c r="H33" s="94">
        <v>88.331616999999994</v>
      </c>
      <c r="I33" s="216">
        <v>0</v>
      </c>
      <c r="J33" s="216">
        <v>0.34799966255459153</v>
      </c>
      <c r="K33" s="84">
        <v>0.13409457556505883</v>
      </c>
      <c r="L33" s="291">
        <f>SUMIF('[1]اسفند 93'!$C$4:$C$154,A33,'[1]اسفند 93'!$V$4:$V$154)</f>
        <v>4124295.4392030002</v>
      </c>
      <c r="M33" s="208">
        <f t="shared" si="0"/>
        <v>2.8884900152931272E-5</v>
      </c>
      <c r="N33" s="208">
        <f t="shared" si="1"/>
        <v>9.0027864040980718E-2</v>
      </c>
      <c r="O33" s="208">
        <f t="shared" si="2"/>
        <v>3.5152458039543318E-2</v>
      </c>
      <c r="P33" s="208">
        <f t="shared" si="3"/>
        <v>0</v>
      </c>
      <c r="Q33" s="208">
        <f t="shared" si="4"/>
        <v>1.5247186380368118E-2</v>
      </c>
      <c r="R33" s="208">
        <f t="shared" si="5"/>
        <v>5.875192439061842E-3</v>
      </c>
      <c r="S33" s="209"/>
    </row>
    <row r="34" spans="1:26">
      <c r="A34" s="203">
        <v>172</v>
      </c>
      <c r="B34" s="204">
        <v>30</v>
      </c>
      <c r="C34" s="205" t="s">
        <v>371</v>
      </c>
      <c r="D34" s="206">
        <v>4.7965217945528544E-4</v>
      </c>
      <c r="E34" s="217">
        <v>4.913804836746249</v>
      </c>
      <c r="F34" s="217">
        <v>4.1045652364518466</v>
      </c>
      <c r="G34" s="207">
        <v>0</v>
      </c>
      <c r="H34" s="207">
        <v>0</v>
      </c>
      <c r="I34" s="217">
        <v>0</v>
      </c>
      <c r="J34" s="217">
        <v>0.3685747461117731</v>
      </c>
      <c r="K34" s="206">
        <v>0.21719154301406288</v>
      </c>
      <c r="L34" s="220">
        <f>SUMIF('[1]اسفند 93'!$C$4:$C$154,A34,'[1]اسفند 93'!$V$4:$V$154)</f>
        <v>75945.282560000007</v>
      </c>
      <c r="M34" s="208">
        <f t="shared" si="0"/>
        <v>3.8697984186470565E-7</v>
      </c>
      <c r="N34" s="208">
        <f t="shared" si="1"/>
        <v>3.9644215123499854E-3</v>
      </c>
      <c r="O34" s="208">
        <f t="shared" si="2"/>
        <v>3.3115329694307738E-3</v>
      </c>
      <c r="P34" s="208">
        <f t="shared" si="3"/>
        <v>0</v>
      </c>
      <c r="Q34" s="208">
        <f t="shared" si="4"/>
        <v>2.9736338762733478E-4</v>
      </c>
      <c r="R34" s="208">
        <f t="shared" si="5"/>
        <v>1.7522853553043999E-4</v>
      </c>
    </row>
    <row r="35" spans="1:26" s="210" customFormat="1">
      <c r="A35" s="42">
        <v>123</v>
      </c>
      <c r="B35" s="42">
        <v>31</v>
      </c>
      <c r="C35" s="42" t="s">
        <v>138</v>
      </c>
      <c r="D35" s="84">
        <v>4.5210386510671752E-4</v>
      </c>
      <c r="E35" s="216">
        <v>3.0949068043027776</v>
      </c>
      <c r="F35" s="216">
        <v>1.4148384809458634</v>
      </c>
      <c r="G35" s="94">
        <v>396.69470200000001</v>
      </c>
      <c r="H35" s="94">
        <v>9.9999999999999995E-7</v>
      </c>
      <c r="I35" s="216">
        <v>3.204532364014935E-5</v>
      </c>
      <c r="J35" s="216">
        <v>0.61639930570180756</v>
      </c>
      <c r="K35" s="84">
        <v>7.6300033130672532E-2</v>
      </c>
      <c r="L35" s="291">
        <f>SUMIF('[1]اسفند 93'!$C$4:$C$154,A35,'[1]اسفند 93'!$V$4:$V$154)</f>
        <v>8280163.7090050001</v>
      </c>
      <c r="M35" s="208">
        <f t="shared" si="0"/>
        <v>3.9768413120925445E-5</v>
      </c>
      <c r="N35" s="208">
        <f t="shared" si="1"/>
        <v>0.27223729293980603</v>
      </c>
      <c r="O35" s="208">
        <f t="shared" si="2"/>
        <v>0.12445343991110612</v>
      </c>
      <c r="P35" s="208">
        <f t="shared" si="3"/>
        <v>2.8188028625112551E-6</v>
      </c>
      <c r="Q35" s="208">
        <f t="shared" si="4"/>
        <v>5.422033326526602E-2</v>
      </c>
      <c r="R35" s="208">
        <f t="shared" si="5"/>
        <v>6.7115799551163762E-3</v>
      </c>
      <c r="S35" s="209"/>
    </row>
    <row r="36" spans="1:26">
      <c r="A36" s="203">
        <v>7</v>
      </c>
      <c r="B36" s="204">
        <v>32</v>
      </c>
      <c r="C36" s="205" t="s">
        <v>18</v>
      </c>
      <c r="D36" s="206">
        <v>4.4234448049462006E-4</v>
      </c>
      <c r="E36" s="217">
        <v>1.3513502509197555</v>
      </c>
      <c r="F36" s="217">
        <v>0.71554426311996144</v>
      </c>
      <c r="G36" s="207">
        <v>0</v>
      </c>
      <c r="H36" s="207">
        <v>0</v>
      </c>
      <c r="I36" s="217">
        <v>0</v>
      </c>
      <c r="J36" s="217">
        <v>9.3213940120740649E-2</v>
      </c>
      <c r="K36" s="206">
        <v>3.3421016778628992E-2</v>
      </c>
      <c r="L36" s="220">
        <f>SUMIF('[1]اسفند 93'!$C$4:$C$154,A36,'[1]اسفند 93'!$V$4:$V$154)</f>
        <v>4034600.6699450002</v>
      </c>
      <c r="M36" s="208">
        <f t="shared" si="0"/>
        <v>1.8959299503578787E-5</v>
      </c>
      <c r="N36" s="208">
        <f t="shared" si="1"/>
        <v>5.7920139780597069E-2</v>
      </c>
      <c r="O36" s="208">
        <f t="shared" si="2"/>
        <v>3.0668898541221724E-2</v>
      </c>
      <c r="P36" s="208">
        <f t="shared" si="3"/>
        <v>0</v>
      </c>
      <c r="Q36" s="208">
        <f t="shared" si="4"/>
        <v>3.9952369399560645E-3</v>
      </c>
      <c r="R36" s="208">
        <f t="shared" si="5"/>
        <v>1.4324561394134215E-3</v>
      </c>
    </row>
    <row r="37" spans="1:26" s="210" customFormat="1">
      <c r="A37" s="42">
        <v>104</v>
      </c>
      <c r="B37" s="42">
        <v>33</v>
      </c>
      <c r="C37" s="42" t="s">
        <v>447</v>
      </c>
      <c r="D37" s="84">
        <v>3.2613754249619895E-4</v>
      </c>
      <c r="E37" s="216">
        <v>7.8745717753460056</v>
      </c>
      <c r="F37" s="216">
        <v>1.6164526359062701</v>
      </c>
      <c r="G37" s="94">
        <v>43688.846061999997</v>
      </c>
      <c r="H37" s="94">
        <v>129.55798799999999</v>
      </c>
      <c r="I37" s="216">
        <v>0</v>
      </c>
      <c r="J37" s="216">
        <v>0.64877621381082484</v>
      </c>
      <c r="K37" s="84">
        <v>0.11877743874918374</v>
      </c>
      <c r="L37" s="291">
        <f>SUMIF('[1]اسفند 93'!$C$4:$C$154,A37,'[1]اسفند 93'!$V$4:$V$154)</f>
        <v>7724738.2338060001</v>
      </c>
      <c r="M37" s="208">
        <f t="shared" si="0"/>
        <v>2.6763671106781398E-5</v>
      </c>
      <c r="N37" s="208">
        <f t="shared" si="1"/>
        <v>0.64620726423901487</v>
      </c>
      <c r="O37" s="208">
        <f t="shared" si="2"/>
        <v>0.13265018916854529</v>
      </c>
      <c r="P37" s="208">
        <f t="shared" si="3"/>
        <v>0</v>
      </c>
      <c r="Q37" s="208">
        <f t="shared" si="4"/>
        <v>5.3240216000395517E-2</v>
      </c>
      <c r="R37" s="208">
        <f t="shared" si="5"/>
        <v>9.7471768544588073E-3</v>
      </c>
      <c r="S37" s="209"/>
    </row>
    <row r="38" spans="1:26">
      <c r="A38" s="203">
        <v>175</v>
      </c>
      <c r="B38" s="204">
        <v>34</v>
      </c>
      <c r="C38" s="205" t="s">
        <v>389</v>
      </c>
      <c r="D38" s="206">
        <v>0</v>
      </c>
      <c r="E38" s="217">
        <v>1.1862396204033216E-3</v>
      </c>
      <c r="F38" s="217">
        <v>0</v>
      </c>
      <c r="G38" s="207">
        <v>0</v>
      </c>
      <c r="H38" s="207">
        <v>0</v>
      </c>
      <c r="I38" s="217">
        <v>0</v>
      </c>
      <c r="J38" s="217">
        <v>0</v>
      </c>
      <c r="K38" s="206">
        <v>0</v>
      </c>
      <c r="L38" s="220">
        <f>SUMIF('[1]اسفند 93'!$C$4:$C$154,A38,'[1]اسفند 93'!$V$4:$V$154)</f>
        <v>5300.4970199999998</v>
      </c>
      <c r="M38" s="208">
        <f t="shared" si="0"/>
        <v>0</v>
      </c>
      <c r="N38" s="208">
        <f t="shared" si="1"/>
        <v>6.6795951150179371E-8</v>
      </c>
      <c r="O38" s="208">
        <f t="shared" si="2"/>
        <v>0</v>
      </c>
      <c r="P38" s="208">
        <f t="shared" si="3"/>
        <v>0</v>
      </c>
      <c r="Q38" s="208">
        <f t="shared" si="4"/>
        <v>0</v>
      </c>
      <c r="R38" s="208">
        <f t="shared" si="5"/>
        <v>0</v>
      </c>
    </row>
    <row r="39" spans="1:26" s="210" customFormat="1">
      <c r="A39" s="42">
        <v>183</v>
      </c>
      <c r="B39" s="42">
        <v>35</v>
      </c>
      <c r="C39" s="42" t="s">
        <v>419</v>
      </c>
      <c r="D39" s="84">
        <v>0</v>
      </c>
      <c r="E39" s="216">
        <v>3.4883706502629122</v>
      </c>
      <c r="F39" s="216">
        <v>0.26810335774419358</v>
      </c>
      <c r="G39" s="94">
        <v>0</v>
      </c>
      <c r="H39" s="94">
        <v>0</v>
      </c>
      <c r="I39" s="216">
        <v>0</v>
      </c>
      <c r="J39" s="216">
        <v>1.80501599325671</v>
      </c>
      <c r="K39" s="84">
        <v>5.037976138052238E-2</v>
      </c>
      <c r="L39" s="291">
        <f>SUMIF('[1]اسفند 93'!$C$4:$C$154,A39,'[1]اسفند 93'!$V$4:$V$154)</f>
        <v>2024982</v>
      </c>
      <c r="M39" s="208">
        <f t="shared" si="0"/>
        <v>0</v>
      </c>
      <c r="N39" s="208">
        <f t="shared" si="1"/>
        <v>7.5042087973885729E-2</v>
      </c>
      <c r="O39" s="208">
        <f t="shared" si="2"/>
        <v>5.7674593026453757E-3</v>
      </c>
      <c r="P39" s="208">
        <f t="shared" si="3"/>
        <v>0</v>
      </c>
      <c r="Q39" s="208">
        <f t="shared" si="4"/>
        <v>3.882963782820268E-2</v>
      </c>
      <c r="R39" s="208">
        <f t="shared" si="5"/>
        <v>1.0837731607837011E-3</v>
      </c>
      <c r="S39" s="209"/>
    </row>
    <row r="40" spans="1:26">
      <c r="A40" s="203">
        <v>195</v>
      </c>
      <c r="B40" s="204">
        <v>36</v>
      </c>
      <c r="C40" s="205" t="s">
        <v>454</v>
      </c>
      <c r="D40" s="206">
        <v>0</v>
      </c>
      <c r="E40" s="217">
        <v>1.1368799971057486</v>
      </c>
      <c r="F40" s="217">
        <v>0.15616294634781666</v>
      </c>
      <c r="G40" s="207">
        <v>0</v>
      </c>
      <c r="H40" s="207">
        <v>0</v>
      </c>
      <c r="I40" s="217">
        <v>0</v>
      </c>
      <c r="J40" s="217">
        <v>0.19104158010802519</v>
      </c>
      <c r="K40" s="206">
        <v>0.1379558311227588</v>
      </c>
      <c r="L40" s="220">
        <f>SUMIF('[1]اسفند 93'!$C$4:$C$154,A40,'[1]اسفند 93'!$V$4:$V$154)</f>
        <v>65979.772547999994</v>
      </c>
      <c r="M40" s="208">
        <f t="shared" si="0"/>
        <v>0</v>
      </c>
      <c r="N40" s="208">
        <f t="shared" si="1"/>
        <v>7.9686831312934044E-4</v>
      </c>
      <c r="O40" s="208">
        <f t="shared" si="2"/>
        <v>1.0945860948058995E-4</v>
      </c>
      <c r="P40" s="208">
        <f t="shared" si="3"/>
        <v>0</v>
      </c>
      <c r="Q40" s="208">
        <f t="shared" si="4"/>
        <v>1.3390593735997049E-4</v>
      </c>
      <c r="R40" s="208">
        <f t="shared" si="5"/>
        <v>9.6696776012432058E-5</v>
      </c>
    </row>
    <row r="41" spans="1:26" s="210" customFormat="1">
      <c r="A41" s="42">
        <v>196</v>
      </c>
      <c r="B41" s="42">
        <v>37</v>
      </c>
      <c r="C41" s="42" t="s">
        <v>453</v>
      </c>
      <c r="D41" s="84">
        <v>0</v>
      </c>
      <c r="E41" s="216">
        <v>0.49944121452334483</v>
      </c>
      <c r="F41" s="216">
        <v>0</v>
      </c>
      <c r="G41" s="94">
        <v>0</v>
      </c>
      <c r="H41" s="94">
        <v>0</v>
      </c>
      <c r="I41" s="216">
        <v>0</v>
      </c>
      <c r="J41" s="216">
        <v>0.49944121452334483</v>
      </c>
      <c r="K41" s="84">
        <v>0</v>
      </c>
      <c r="L41" s="291">
        <f>SUMIF('[1]اسفند 93'!$C$4:$C$154,A41,'[1]اسفند 93'!$V$4:$V$154)</f>
        <v>405598.82961100002</v>
      </c>
      <c r="M41" s="208">
        <f t="shared" si="0"/>
        <v>0</v>
      </c>
      <c r="N41" s="208">
        <f t="shared" si="1"/>
        <v>2.1519996161622223E-3</v>
      </c>
      <c r="O41" s="208">
        <f t="shared" si="2"/>
        <v>0</v>
      </c>
      <c r="P41" s="208">
        <f t="shared" si="3"/>
        <v>0</v>
      </c>
      <c r="Q41" s="208">
        <f t="shared" si="4"/>
        <v>2.1519996161622223E-3</v>
      </c>
      <c r="R41" s="208">
        <f t="shared" si="5"/>
        <v>0</v>
      </c>
      <c r="S41" s="209"/>
    </row>
    <row r="42" spans="1:26">
      <c r="A42" s="203">
        <v>191</v>
      </c>
      <c r="B42" s="204">
        <v>38</v>
      </c>
      <c r="C42" s="205" t="s">
        <v>448</v>
      </c>
      <c r="D42" s="206">
        <v>0</v>
      </c>
      <c r="E42" s="217">
        <v>0.13828357829548948</v>
      </c>
      <c r="F42" s="217">
        <v>2.5541269122663457E-3</v>
      </c>
      <c r="G42" s="207">
        <v>0</v>
      </c>
      <c r="H42" s="207">
        <v>0</v>
      </c>
      <c r="I42" s="217">
        <v>0</v>
      </c>
      <c r="J42" s="217">
        <v>0.13747812754978014</v>
      </c>
      <c r="K42" s="206">
        <v>2.5392500667907008E-3</v>
      </c>
      <c r="L42" s="220">
        <f>SUMIF('[1]اسفند 93'!$C$4:$C$154,A42,'[1]اسفند 93'!$V$4:$V$154)</f>
        <v>467010.62688200001</v>
      </c>
      <c r="M42" s="208">
        <f t="shared" si="0"/>
        <v>0</v>
      </c>
      <c r="N42" s="208">
        <f t="shared" si="1"/>
        <v>6.860542996738315E-4</v>
      </c>
      <c r="O42" s="208">
        <f t="shared" si="2"/>
        <v>1.2671567887321069E-5</v>
      </c>
      <c r="P42" s="208">
        <f t="shared" si="3"/>
        <v>0</v>
      </c>
      <c r="Q42" s="208">
        <f t="shared" si="4"/>
        <v>6.8205828688561296E-4</v>
      </c>
      <c r="R42" s="208">
        <f t="shared" si="5"/>
        <v>1.2597760686712332E-5</v>
      </c>
    </row>
    <row r="43" spans="1:26">
      <c r="A43" s="55"/>
      <c r="B43" s="326" t="s">
        <v>47</v>
      </c>
      <c r="C43" s="327"/>
      <c r="D43" s="74">
        <v>3.1326473900685804E-2</v>
      </c>
      <c r="E43" s="218">
        <v>4.0038985172210602</v>
      </c>
      <c r="F43" s="218">
        <v>1.2186752794575719</v>
      </c>
      <c r="G43" s="95">
        <v>1047513.104239</v>
      </c>
      <c r="H43" s="95">
        <v>1313583.9974790001</v>
      </c>
      <c r="I43" s="218">
        <v>9.1552926191529815E-4</v>
      </c>
      <c r="J43" s="218">
        <v>0.3978891121911482</v>
      </c>
      <c r="K43" s="74">
        <v>7.4764552754989902E-2</v>
      </c>
      <c r="L43" s="223">
        <f t="shared" ref="L43:R43" si="6">SUM(L6:L42)</f>
        <v>94132345.818641007</v>
      </c>
      <c r="M43" s="127">
        <f t="shared" si="6"/>
        <v>3.1326473900685804E-2</v>
      </c>
      <c r="N43" s="127">
        <f t="shared" si="6"/>
        <v>4.0038985172210602</v>
      </c>
      <c r="O43" s="127">
        <f t="shared" si="6"/>
        <v>1.2186752794575719</v>
      </c>
      <c r="P43" s="127">
        <f t="shared" si="6"/>
        <v>9.1552926191529815E-4</v>
      </c>
      <c r="Q43" s="127">
        <f t="shared" si="6"/>
        <v>0.3978891121911482</v>
      </c>
      <c r="R43" s="127">
        <f t="shared" si="6"/>
        <v>7.4764552754989902E-2</v>
      </c>
      <c r="S43" s="148"/>
      <c r="Z43" s="149"/>
    </row>
    <row r="44" spans="1:26">
      <c r="A44" s="42">
        <v>128</v>
      </c>
      <c r="B44" s="42">
        <v>39</v>
      </c>
      <c r="C44" s="42" t="s">
        <v>145</v>
      </c>
      <c r="D44" s="84">
        <v>5.4638062710617596</v>
      </c>
      <c r="E44" s="216">
        <v>0.12162427681960672</v>
      </c>
      <c r="F44" s="216">
        <v>1.4601046349027664E-2</v>
      </c>
      <c r="G44" s="94">
        <v>12351.415743</v>
      </c>
      <c r="H44" s="94">
        <v>9811.2343359999995</v>
      </c>
      <c r="I44" s="216">
        <v>7.5272513868345076E-2</v>
      </c>
      <c r="J44" s="216">
        <v>0</v>
      </c>
      <c r="K44" s="84">
        <v>4.82123023060159E-3</v>
      </c>
      <c r="L44" s="291">
        <f>SUMIF('[1]اسفند 93'!$C$4:$C$154,A44,'[1]اسفند 93'!$V$4:$V$154)</f>
        <v>17487.441776</v>
      </c>
      <c r="M44" s="208">
        <f t="shared" ref="M44:M57" si="7">$L44/$L$58*D44</f>
        <v>7.5789078942201674E-2</v>
      </c>
      <c r="N44" s="208">
        <f t="shared" ref="N44:N57" si="8">$L44/$L$58*E44</f>
        <v>1.6870641929583104E-3</v>
      </c>
      <c r="O44" s="208">
        <f t="shared" ref="O44:O57" si="9">$L44/$L$58*F44</f>
        <v>2.025327765089596E-4</v>
      </c>
      <c r="P44" s="208">
        <f t="shared" ref="P44:P57" si="10">$L44/$L$58*I44</f>
        <v>1.0441136110481784E-3</v>
      </c>
      <c r="Q44" s="208">
        <f t="shared" ref="Q44:Q57" si="11">$L44/$L$58*J44</f>
        <v>0</v>
      </c>
      <c r="R44" s="208">
        <f t="shared" ref="R44:R57" si="12">$L44/$L$58*K44</f>
        <v>6.6875833515705349E-5</v>
      </c>
      <c r="S44" s="148"/>
      <c r="Z44" s="149"/>
    </row>
    <row r="45" spans="1:26" s="210" customFormat="1">
      <c r="A45" s="203">
        <v>129</v>
      </c>
      <c r="B45" s="204">
        <v>40</v>
      </c>
      <c r="C45" s="205" t="s">
        <v>148</v>
      </c>
      <c r="D45" s="206">
        <v>3.4707874410332415</v>
      </c>
      <c r="E45" s="217">
        <v>8.1438753669572192E-2</v>
      </c>
      <c r="F45" s="217">
        <v>4.3696621366705907E-2</v>
      </c>
      <c r="G45" s="207">
        <v>6821.0960859999996</v>
      </c>
      <c r="H45" s="207">
        <v>7787.3113000000003</v>
      </c>
      <c r="I45" s="217">
        <v>0.14905153874891197</v>
      </c>
      <c r="J45" s="217">
        <v>0</v>
      </c>
      <c r="K45" s="206">
        <v>4.844377018808655E-2</v>
      </c>
      <c r="L45" s="220">
        <f>SUMIF('[1]اسفند 93'!$C$4:$C$154,A45,'[1]اسفند 93'!$V$4:$V$154)</f>
        <v>5619.9907860000003</v>
      </c>
      <c r="M45" s="208">
        <f t="shared" si="7"/>
        <v>1.547207906985615E-2</v>
      </c>
      <c r="N45" s="208">
        <f t="shared" si="8"/>
        <v>3.6303774216465788E-4</v>
      </c>
      <c r="O45" s="208">
        <f t="shared" si="9"/>
        <v>1.9479083417161771E-4</v>
      </c>
      <c r="P45" s="208">
        <f t="shared" si="10"/>
        <v>6.6444207033328575E-4</v>
      </c>
      <c r="Q45" s="208">
        <f t="shared" si="11"/>
        <v>0</v>
      </c>
      <c r="R45" s="208">
        <f t="shared" si="12"/>
        <v>2.159526780380662E-4</v>
      </c>
      <c r="S45" s="209"/>
    </row>
    <row r="46" spans="1:26">
      <c r="A46" s="42">
        <v>13</v>
      </c>
      <c r="B46" s="42">
        <v>41</v>
      </c>
      <c r="C46" s="42" t="s">
        <v>21</v>
      </c>
      <c r="D46" s="84">
        <v>2.5764209821179076</v>
      </c>
      <c r="E46" s="216">
        <v>2.9754974255478798E-4</v>
      </c>
      <c r="F46" s="216">
        <v>4.0751377784677481E-4</v>
      </c>
      <c r="G46" s="94">
        <v>56025.088688000003</v>
      </c>
      <c r="H46" s="94">
        <v>50748.320577999999</v>
      </c>
      <c r="I46" s="216">
        <v>1.0865524060017883E-2</v>
      </c>
      <c r="J46" s="216">
        <v>0</v>
      </c>
      <c r="K46" s="84">
        <v>1.1747736929011036E-4</v>
      </c>
      <c r="L46" s="291">
        <f>SUMIF('[1]اسفند 93'!$C$4:$C$154,A46,'[1]اسفند 93'!$V$4:$V$154)</f>
        <v>153020.742214</v>
      </c>
      <c r="M46" s="208">
        <f t="shared" si="7"/>
        <v>0.31271750097449108</v>
      </c>
      <c r="N46" s="208">
        <f t="shared" si="8"/>
        <v>3.6115608649812715E-5</v>
      </c>
      <c r="O46" s="208">
        <f t="shared" si="9"/>
        <v>4.9462681411700023E-5</v>
      </c>
      <c r="P46" s="208">
        <f t="shared" si="10"/>
        <v>1.3188215568846425E-3</v>
      </c>
      <c r="Q46" s="208">
        <f t="shared" si="11"/>
        <v>0</v>
      </c>
      <c r="R46" s="208">
        <f t="shared" si="12"/>
        <v>1.4259016519599004E-5</v>
      </c>
    </row>
    <row r="47" spans="1:26" s="210" customFormat="1">
      <c r="A47" s="203">
        <v>120</v>
      </c>
      <c r="B47" s="204">
        <v>42</v>
      </c>
      <c r="C47" s="205" t="s">
        <v>140</v>
      </c>
      <c r="D47" s="206">
        <v>1.9172834466436728</v>
      </c>
      <c r="E47" s="217">
        <v>0.4707324449009942</v>
      </c>
      <c r="F47" s="217">
        <v>0.41032540130012468</v>
      </c>
      <c r="G47" s="207">
        <v>7308.5563149999998</v>
      </c>
      <c r="H47" s="207">
        <v>7062.9685300000001</v>
      </c>
      <c r="I47" s="217">
        <v>1.2161457241827602E-2</v>
      </c>
      <c r="J47" s="217">
        <v>0</v>
      </c>
      <c r="K47" s="206">
        <v>0</v>
      </c>
      <c r="L47" s="220">
        <f>SUMIF('[1]اسفند 93'!$C$4:$C$154,A47,'[1]اسفند 93'!$V$4:$V$154)</f>
        <v>11258.145451</v>
      </c>
      <c r="M47" s="208">
        <f t="shared" si="7"/>
        <v>1.7121358988200479E-2</v>
      </c>
      <c r="N47" s="208">
        <f t="shared" si="8"/>
        <v>4.2036451056060757E-3</v>
      </c>
      <c r="O47" s="208">
        <f t="shared" si="9"/>
        <v>3.6642096451284471E-3</v>
      </c>
      <c r="P47" s="208">
        <f t="shared" si="10"/>
        <v>1.0860192613746518E-4</v>
      </c>
      <c r="Q47" s="208">
        <f t="shared" si="11"/>
        <v>0</v>
      </c>
      <c r="R47" s="208">
        <f t="shared" si="12"/>
        <v>0</v>
      </c>
      <c r="S47" s="209"/>
    </row>
    <row r="48" spans="1:26">
      <c r="A48" s="42">
        <v>145</v>
      </c>
      <c r="B48" s="42">
        <v>43</v>
      </c>
      <c r="C48" s="42" t="s">
        <v>178</v>
      </c>
      <c r="D48" s="84">
        <v>1.6503772745016434</v>
      </c>
      <c r="E48" s="216">
        <v>0</v>
      </c>
      <c r="F48" s="216">
        <v>1.676994208792398E-2</v>
      </c>
      <c r="G48" s="94">
        <v>34373.879430000001</v>
      </c>
      <c r="H48" s="94">
        <v>34544.494565000001</v>
      </c>
      <c r="I48" s="216">
        <v>3.1216387643316551E-2</v>
      </c>
      <c r="J48" s="216">
        <v>0</v>
      </c>
      <c r="K48" s="84">
        <v>9.9182715096771817E-4</v>
      </c>
      <c r="L48" s="291">
        <f>SUMIF('[1]اسفند 93'!$C$4:$C$154,A48,'[1]اسفند 93'!$V$4:$V$154)</f>
        <v>58039.216497000001</v>
      </c>
      <c r="M48" s="208">
        <f t="shared" si="7"/>
        <v>7.5978345335760589E-2</v>
      </c>
      <c r="N48" s="208">
        <f t="shared" si="8"/>
        <v>0</v>
      </c>
      <c r="O48" s="208">
        <f t="shared" si="9"/>
        <v>7.7203707958336013E-4</v>
      </c>
      <c r="P48" s="208">
        <f t="shared" si="10"/>
        <v>1.43710745242482E-3</v>
      </c>
      <c r="Q48" s="208">
        <f t="shared" si="11"/>
        <v>0</v>
      </c>
      <c r="R48" s="208">
        <f t="shared" si="12"/>
        <v>4.5660702527768483E-5</v>
      </c>
    </row>
    <row r="49" spans="1:26" s="210" customFormat="1">
      <c r="A49" s="203">
        <v>135</v>
      </c>
      <c r="B49" s="204">
        <v>44</v>
      </c>
      <c r="C49" s="205" t="s">
        <v>158</v>
      </c>
      <c r="D49" s="206">
        <v>1.6068984307735783</v>
      </c>
      <c r="E49" s="217">
        <v>0.2130507908021067</v>
      </c>
      <c r="F49" s="217">
        <v>0.33059300964845179</v>
      </c>
      <c r="G49" s="207">
        <v>5824.6742690000001</v>
      </c>
      <c r="H49" s="207">
        <v>4901.0763280000001</v>
      </c>
      <c r="I49" s="217">
        <v>4.8594548606428076E-2</v>
      </c>
      <c r="J49" s="217">
        <v>0</v>
      </c>
      <c r="K49" s="206">
        <v>0</v>
      </c>
      <c r="L49" s="220">
        <f>SUMIF('[1]اسفند 93'!$C$4:$C$154,A49,'[1]اسفند 93'!$V$4:$V$154)</f>
        <v>11955.143625000001</v>
      </c>
      <c r="M49" s="208">
        <f t="shared" si="7"/>
        <v>1.5238010901898035E-2</v>
      </c>
      <c r="N49" s="208">
        <f t="shared" si="8"/>
        <v>2.0203332150480809E-3</v>
      </c>
      <c r="O49" s="208">
        <f t="shared" si="9"/>
        <v>3.1349709406892912E-3</v>
      </c>
      <c r="P49" s="208">
        <f t="shared" si="10"/>
        <v>4.6081584701099487E-4</v>
      </c>
      <c r="Q49" s="208">
        <f t="shared" si="11"/>
        <v>0</v>
      </c>
      <c r="R49" s="208">
        <f t="shared" si="12"/>
        <v>0</v>
      </c>
      <c r="S49" s="209"/>
    </row>
    <row r="50" spans="1:26">
      <c r="A50" s="42">
        <v>17</v>
      </c>
      <c r="B50" s="42">
        <v>45</v>
      </c>
      <c r="C50" s="42" t="s">
        <v>51</v>
      </c>
      <c r="D50" s="84">
        <v>1.4579839228684577</v>
      </c>
      <c r="E50" s="216">
        <v>3.0072821687400011E-3</v>
      </c>
      <c r="F50" s="216">
        <v>4.2574023726057574E-3</v>
      </c>
      <c r="G50" s="94">
        <v>54226.221174999999</v>
      </c>
      <c r="H50" s="94">
        <v>44302.233663999999</v>
      </c>
      <c r="I50" s="216">
        <v>0.11359757936838634</v>
      </c>
      <c r="J50" s="216">
        <v>0</v>
      </c>
      <c r="K50" s="84">
        <v>1.5712214727814093E-3</v>
      </c>
      <c r="L50" s="291">
        <f>SUMIF('[1]اسفند 93'!$C$4:$C$154,A50,'[1]اسفند 93'!$V$4:$V$154)</f>
        <v>116378.15974</v>
      </c>
      <c r="M50" s="208">
        <f t="shared" si="7"/>
        <v>0.13458891001059023</v>
      </c>
      <c r="N50" s="208">
        <f t="shared" si="8"/>
        <v>2.7760719637339771E-4</v>
      </c>
      <c r="O50" s="208">
        <f t="shared" si="9"/>
        <v>3.93007862307688E-4</v>
      </c>
      <c r="P50" s="208">
        <f t="shared" si="10"/>
        <v>1.0486380643315252E-2</v>
      </c>
      <c r="Q50" s="208">
        <f t="shared" si="11"/>
        <v>0</v>
      </c>
      <c r="R50" s="208">
        <f t="shared" si="12"/>
        <v>1.4504205573874721E-4</v>
      </c>
    </row>
    <row r="51" spans="1:26" s="210" customFormat="1">
      <c r="A51" s="203">
        <v>151</v>
      </c>
      <c r="B51" s="204">
        <v>46</v>
      </c>
      <c r="C51" s="205" t="s">
        <v>223</v>
      </c>
      <c r="D51" s="206">
        <v>1.2185826974554257</v>
      </c>
      <c r="E51" s="217">
        <v>0</v>
      </c>
      <c r="F51" s="217">
        <v>0.41381252624284404</v>
      </c>
      <c r="G51" s="207">
        <v>183473.11809199999</v>
      </c>
      <c r="H51" s="207">
        <v>158926.56318699999</v>
      </c>
      <c r="I51" s="217">
        <v>3.6673271050221633E-2</v>
      </c>
      <c r="J51" s="217">
        <v>0</v>
      </c>
      <c r="K51" s="206">
        <v>0</v>
      </c>
      <c r="L51" s="220">
        <f>SUMIF('[1]اسفند 93'!$C$4:$C$154,A51,'[1]اسفند 93'!$V$4:$V$154)</f>
        <v>535786.44339899998</v>
      </c>
      <c r="M51" s="208">
        <f t="shared" si="7"/>
        <v>0.51788315304923538</v>
      </c>
      <c r="N51" s="208">
        <f t="shared" si="8"/>
        <v>0</v>
      </c>
      <c r="O51" s="208">
        <f t="shared" si="9"/>
        <v>0.17586540192094971</v>
      </c>
      <c r="P51" s="208">
        <f t="shared" si="10"/>
        <v>1.5585704018099882E-2</v>
      </c>
      <c r="Q51" s="208">
        <f t="shared" si="11"/>
        <v>0</v>
      </c>
      <c r="R51" s="208">
        <f t="shared" si="12"/>
        <v>0</v>
      </c>
      <c r="S51" s="209"/>
    </row>
    <row r="52" spans="1:26">
      <c r="A52" s="42">
        <v>180</v>
      </c>
      <c r="B52" s="42">
        <v>47</v>
      </c>
      <c r="C52" s="42" t="s">
        <v>407</v>
      </c>
      <c r="D52" s="84">
        <v>0.55863697945993585</v>
      </c>
      <c r="E52" s="216">
        <v>0.94298234876490317</v>
      </c>
      <c r="F52" s="216">
        <v>4.0884275466986558E-2</v>
      </c>
      <c r="G52" s="94">
        <v>20598.662963999999</v>
      </c>
      <c r="H52" s="94">
        <v>26050.841887999999</v>
      </c>
      <c r="I52" s="216">
        <v>8.8148973906297751E-2</v>
      </c>
      <c r="J52" s="216">
        <v>0</v>
      </c>
      <c r="K52" s="84">
        <v>3.3451656127318458E-2</v>
      </c>
      <c r="L52" s="291">
        <f>SUMIF('[1]اسفند 93'!$C$4:$C$154,A52,'[1]اسفند 93'!$V$4:$V$154)</f>
        <v>42651.021333999997</v>
      </c>
      <c r="M52" s="208">
        <f t="shared" si="7"/>
        <v>1.8899232663968698E-2</v>
      </c>
      <c r="N52" s="208">
        <f t="shared" si="8"/>
        <v>3.1902010541000551E-2</v>
      </c>
      <c r="O52" s="208">
        <f t="shared" si="9"/>
        <v>1.3831548264050812E-3</v>
      </c>
      <c r="P52" s="208">
        <f t="shared" si="10"/>
        <v>2.9821655712011542E-3</v>
      </c>
      <c r="Q52" s="208">
        <f t="shared" si="11"/>
        <v>0</v>
      </c>
      <c r="R52" s="208">
        <f t="shared" si="12"/>
        <v>1.1317020809407522E-3</v>
      </c>
    </row>
    <row r="53" spans="1:26" s="210" customFormat="1">
      <c r="A53" s="203">
        <v>143</v>
      </c>
      <c r="B53" s="204">
        <v>48</v>
      </c>
      <c r="C53" s="205" t="s">
        <v>170</v>
      </c>
      <c r="D53" s="206">
        <v>0.53325219482848896</v>
      </c>
      <c r="E53" s="217">
        <v>0</v>
      </c>
      <c r="F53" s="217">
        <v>0.2304917174637055</v>
      </c>
      <c r="G53" s="207">
        <v>114346.991002</v>
      </c>
      <c r="H53" s="207">
        <v>114146.889581</v>
      </c>
      <c r="I53" s="217">
        <v>1.463394638696635E-2</v>
      </c>
      <c r="J53" s="217">
        <v>0</v>
      </c>
      <c r="K53" s="206">
        <v>0</v>
      </c>
      <c r="L53" s="220">
        <f>SUMIF('[1]اسفند 93'!$C$4:$C$154,A53,'[1]اسفند 93'!$V$4:$V$154)</f>
        <v>196945.64126999999</v>
      </c>
      <c r="M53" s="208">
        <f t="shared" si="7"/>
        <v>8.3303659574235286E-2</v>
      </c>
      <c r="N53" s="208">
        <f t="shared" si="8"/>
        <v>0</v>
      </c>
      <c r="O53" s="208">
        <f t="shared" si="9"/>
        <v>3.6006984598446784E-2</v>
      </c>
      <c r="P53" s="208">
        <f t="shared" si="10"/>
        <v>2.2860877083488509E-3</v>
      </c>
      <c r="Q53" s="208">
        <f t="shared" si="11"/>
        <v>0</v>
      </c>
      <c r="R53" s="208">
        <f t="shared" si="12"/>
        <v>0</v>
      </c>
      <c r="S53" s="209"/>
    </row>
    <row r="54" spans="1:26">
      <c r="A54" s="42">
        <v>179</v>
      </c>
      <c r="B54" s="42">
        <v>49</v>
      </c>
      <c r="C54" s="42" t="s">
        <v>400</v>
      </c>
      <c r="D54" s="84">
        <v>0.37527698480908561</v>
      </c>
      <c r="E54" s="216">
        <v>1.0928346001689113</v>
      </c>
      <c r="F54" s="216">
        <v>0</v>
      </c>
      <c r="G54" s="94">
        <v>5890.5695589999996</v>
      </c>
      <c r="H54" s="94">
        <v>1304.221288</v>
      </c>
      <c r="I54" s="216">
        <v>5.2964653665528175E-2</v>
      </c>
      <c r="J54" s="216">
        <v>7.9287631129543786E-4</v>
      </c>
      <c r="K54" s="84">
        <v>0</v>
      </c>
      <c r="L54" s="291">
        <f>SUMIF('[1]اسفند 93'!$C$4:$C$154,A54,'[1]اسفند 93'!$V$4:$V$154)</f>
        <v>49717.975400000003</v>
      </c>
      <c r="M54" s="208">
        <f t="shared" si="7"/>
        <v>1.4799615113972896E-2</v>
      </c>
      <c r="N54" s="208">
        <f t="shared" si="8"/>
        <v>4.3097584238906347E-2</v>
      </c>
      <c r="O54" s="208">
        <f t="shared" si="9"/>
        <v>0</v>
      </c>
      <c r="P54" s="208">
        <f t="shared" si="10"/>
        <v>2.0887411715201812E-3</v>
      </c>
      <c r="Q54" s="208">
        <f t="shared" si="11"/>
        <v>3.1268275740726821E-5</v>
      </c>
      <c r="R54" s="208">
        <f t="shared" si="12"/>
        <v>0</v>
      </c>
    </row>
    <row r="55" spans="1:26" s="210" customFormat="1">
      <c r="A55" s="203">
        <v>32</v>
      </c>
      <c r="B55" s="204">
        <v>50</v>
      </c>
      <c r="C55" s="205" t="s">
        <v>98</v>
      </c>
      <c r="D55" s="206">
        <v>0.30986211355169946</v>
      </c>
      <c r="E55" s="217">
        <v>4.4255410701313169E-2</v>
      </c>
      <c r="F55" s="217">
        <v>0.26181605646300038</v>
      </c>
      <c r="G55" s="207">
        <v>31481.137776</v>
      </c>
      <c r="H55" s="207">
        <v>31481.137776</v>
      </c>
      <c r="I55" s="217">
        <v>0</v>
      </c>
      <c r="J55" s="217">
        <v>0</v>
      </c>
      <c r="K55" s="206">
        <v>0</v>
      </c>
      <c r="L55" s="220">
        <f>SUMIF('[1]اسفند 93'!$C$4:$C$154,A55,'[1]اسفند 93'!$V$4:$V$154)</f>
        <v>51787.431312000001</v>
      </c>
      <c r="M55" s="208">
        <f t="shared" si="7"/>
        <v>1.2728519859277334E-2</v>
      </c>
      <c r="N55" s="208">
        <f t="shared" si="8"/>
        <v>1.8179243261959924E-3</v>
      </c>
      <c r="O55" s="208">
        <f t="shared" si="9"/>
        <v>1.0754883312350978E-2</v>
      </c>
      <c r="P55" s="208">
        <f t="shared" si="10"/>
        <v>0</v>
      </c>
      <c r="Q55" s="208">
        <f t="shared" si="11"/>
        <v>0</v>
      </c>
      <c r="R55" s="208">
        <f t="shared" si="12"/>
        <v>0</v>
      </c>
      <c r="S55" s="209"/>
    </row>
    <row r="56" spans="1:26">
      <c r="A56" s="42">
        <v>112</v>
      </c>
      <c r="B56" s="42">
        <v>51</v>
      </c>
      <c r="C56" s="42" t="s">
        <v>54</v>
      </c>
      <c r="D56" s="84">
        <v>0.18699324759916494</v>
      </c>
      <c r="E56" s="216">
        <v>9.3945720250521918E-4</v>
      </c>
      <c r="F56" s="216">
        <v>3.0271398747390398E-2</v>
      </c>
      <c r="G56" s="94">
        <v>4386.796711</v>
      </c>
      <c r="H56" s="94">
        <v>4372.5714310000003</v>
      </c>
      <c r="I56" s="216">
        <v>0</v>
      </c>
      <c r="J56" s="216">
        <v>0</v>
      </c>
      <c r="K56" s="84">
        <v>0</v>
      </c>
      <c r="L56" s="291">
        <f>SUMIF('[1]اسفند 93'!$C$4:$C$154,A56,'[1]اسفند 93'!$V$4:$V$154)</f>
        <v>9268.7657039999995</v>
      </c>
      <c r="M56" s="208">
        <f t="shared" si="7"/>
        <v>1.3747789817671124E-3</v>
      </c>
      <c r="N56" s="208">
        <f t="shared" si="8"/>
        <v>6.9069125909960007E-6</v>
      </c>
      <c r="O56" s="208">
        <f t="shared" si="9"/>
        <v>2.2255607237653782E-4</v>
      </c>
      <c r="P56" s="208">
        <f t="shared" si="10"/>
        <v>0</v>
      </c>
      <c r="Q56" s="208">
        <f t="shared" si="11"/>
        <v>0</v>
      </c>
      <c r="R56" s="208">
        <f t="shared" si="12"/>
        <v>0</v>
      </c>
    </row>
    <row r="57" spans="1:26" s="210" customFormat="1">
      <c r="A57" s="203">
        <v>111</v>
      </c>
      <c r="B57" s="204">
        <v>52</v>
      </c>
      <c r="C57" s="205" t="s">
        <v>53</v>
      </c>
      <c r="D57" s="206">
        <v>0.16243134043452978</v>
      </c>
      <c r="E57" s="217">
        <v>0</v>
      </c>
      <c r="F57" s="217">
        <v>4.7681979172173178E-2</v>
      </c>
      <c r="G57" s="207">
        <v>7960.6591330000001</v>
      </c>
      <c r="H57" s="207">
        <v>7972.8326139999999</v>
      </c>
      <c r="I57" s="217">
        <v>0</v>
      </c>
      <c r="J57" s="217">
        <v>0</v>
      </c>
      <c r="K57" s="206">
        <v>0</v>
      </c>
      <c r="L57" s="220">
        <f>SUMIF('[1]اسفند 93'!$C$4:$C$154,A57,'[1]اسفند 93'!$V$4:$V$154)</f>
        <v>18280.588693999998</v>
      </c>
      <c r="M57" s="208">
        <f t="shared" si="7"/>
        <v>2.3552936485283743E-3</v>
      </c>
      <c r="N57" s="208">
        <f t="shared" si="8"/>
        <v>0</v>
      </c>
      <c r="O57" s="208">
        <f t="shared" si="9"/>
        <v>6.9140020880852017E-4</v>
      </c>
      <c r="P57" s="208">
        <f t="shared" si="10"/>
        <v>0</v>
      </c>
      <c r="Q57" s="208">
        <f t="shared" si="11"/>
        <v>0</v>
      </c>
      <c r="R57" s="208">
        <f t="shared" si="12"/>
        <v>0</v>
      </c>
      <c r="S57" s="209"/>
    </row>
    <row r="58" spans="1:26">
      <c r="A58" s="55"/>
      <c r="B58" s="326" t="s">
        <v>465</v>
      </c>
      <c r="C58" s="327"/>
      <c r="D58" s="74">
        <v>1.2224604581717815</v>
      </c>
      <c r="E58" s="218">
        <v>8.3725164886535905E-2</v>
      </c>
      <c r="F58" s="218">
        <v>0.2331328599826297</v>
      </c>
      <c r="G58" s="95">
        <v>545068.866943</v>
      </c>
      <c r="H58" s="95">
        <v>503412.69706600008</v>
      </c>
      <c r="I58" s="218">
        <v>3.7418867965276527E-2</v>
      </c>
      <c r="J58" s="218">
        <v>3.1268275740726821E-5</v>
      </c>
      <c r="K58" s="74">
        <v>1.552616533764933E-3</v>
      </c>
      <c r="L58" s="223">
        <f t="shared" ref="L58:R58" si="13">SUM(L45:L57)</f>
        <v>1260709.2654259999</v>
      </c>
      <c r="M58" s="127">
        <f t="shared" si="13"/>
        <v>1.2224604581717815</v>
      </c>
      <c r="N58" s="127">
        <f t="shared" si="13"/>
        <v>8.3725164886535905E-2</v>
      </c>
      <c r="O58" s="127">
        <f t="shared" si="13"/>
        <v>0.2331328599826297</v>
      </c>
      <c r="P58" s="127">
        <f t="shared" si="13"/>
        <v>3.7418867965276527E-2</v>
      </c>
      <c r="Q58" s="127">
        <f t="shared" si="13"/>
        <v>3.1268275740726821E-5</v>
      </c>
      <c r="R58" s="127">
        <f t="shared" si="13"/>
        <v>1.552616533764933E-3</v>
      </c>
      <c r="S58" s="148"/>
      <c r="Z58" s="149"/>
    </row>
    <row r="59" spans="1:26">
      <c r="A59" s="42">
        <v>53</v>
      </c>
      <c r="B59" s="42">
        <v>53</v>
      </c>
      <c r="C59" s="42" t="s">
        <v>84</v>
      </c>
      <c r="D59" s="84">
        <v>9.4329988986301299</v>
      </c>
      <c r="E59" s="216">
        <v>0.22495261484657678</v>
      </c>
      <c r="F59" s="216">
        <v>0.1009087043571827</v>
      </c>
      <c r="G59" s="94">
        <v>17407.547278999999</v>
      </c>
      <c r="H59" s="94">
        <v>12519.049666000001</v>
      </c>
      <c r="I59" s="216">
        <v>0.15380426678136586</v>
      </c>
      <c r="J59" s="216">
        <v>0</v>
      </c>
      <c r="K59" s="84">
        <v>4.8589426239581852E-2</v>
      </c>
      <c r="L59" s="291">
        <f>SUMIF('[1]اسفند 93'!$C$4:$C$154,A59,'[1]اسفند 93'!$V$4:$V$154)</f>
        <v>14949.993031</v>
      </c>
      <c r="M59" s="208">
        <f t="shared" ref="M59:M90" si="14">$L59/$L$150*D59</f>
        <v>1.1571055253386886E-2</v>
      </c>
      <c r="N59" s="208">
        <f t="shared" ref="N59:N90" si="15">$L59/$L$150*E59</f>
        <v>2.7593972645980068E-4</v>
      </c>
      <c r="O59" s="208">
        <f t="shared" ref="O59:O90" si="16">$L59/$L$150*F59</f>
        <v>1.2378038057803719E-4</v>
      </c>
      <c r="P59" s="208">
        <f t="shared" ref="P59:P90" si="17">$L59/$L$150*I59</f>
        <v>1.8866509879401008E-4</v>
      </c>
      <c r="Q59" s="208">
        <f t="shared" ref="Q59:Q90" si="18">$L59/$L$150*J59</f>
        <v>0</v>
      </c>
      <c r="R59" s="208">
        <f t="shared" ref="R59:R90" si="19">$L59/$L$150*K59</f>
        <v>5.9602565609354203E-5</v>
      </c>
      <c r="S59" s="209"/>
      <c r="Z59" s="149"/>
    </row>
    <row r="60" spans="1:26" s="210" customFormat="1">
      <c r="A60" s="203">
        <v>47</v>
      </c>
      <c r="B60" s="204">
        <v>54</v>
      </c>
      <c r="C60" s="205" t="s">
        <v>121</v>
      </c>
      <c r="D60" s="206">
        <v>5.9271663184679957</v>
      </c>
      <c r="E60" s="217">
        <v>6.2809174036876025E-2</v>
      </c>
      <c r="F60" s="217">
        <v>0.40766002098635884</v>
      </c>
      <c r="G60" s="207">
        <v>11577.547001999999</v>
      </c>
      <c r="H60" s="207">
        <v>10608.176762999999</v>
      </c>
      <c r="I60" s="217">
        <v>0.18993968848210613</v>
      </c>
      <c r="J60" s="217">
        <v>0</v>
      </c>
      <c r="K60" s="206">
        <v>0</v>
      </c>
      <c r="L60" s="220">
        <f>SUMIF('[1]اسفند 93'!$C$4:$C$154,A60,'[1]اسفند 93'!$V$4:$V$154)</f>
        <v>12466.228231999999</v>
      </c>
      <c r="M60" s="208">
        <f t="shared" si="14"/>
        <v>6.0626763020759323E-3</v>
      </c>
      <c r="N60" s="208">
        <f t="shared" si="15"/>
        <v>6.4245150300549519E-5</v>
      </c>
      <c r="O60" s="208">
        <f t="shared" si="16"/>
        <v>4.1698015809628743E-4</v>
      </c>
      <c r="P60" s="208">
        <f t="shared" si="17"/>
        <v>1.9428218921344371E-4</v>
      </c>
      <c r="Q60" s="208">
        <f t="shared" si="18"/>
        <v>0</v>
      </c>
      <c r="R60" s="208">
        <f t="shared" si="19"/>
        <v>0</v>
      </c>
      <c r="S60" s="209"/>
    </row>
    <row r="61" spans="1:26">
      <c r="A61" s="42">
        <v>30</v>
      </c>
      <c r="B61" s="42">
        <v>55</v>
      </c>
      <c r="C61" s="42" t="s">
        <v>173</v>
      </c>
      <c r="D61" s="84">
        <v>5.7915809544604429</v>
      </c>
      <c r="E61" s="216">
        <v>0</v>
      </c>
      <c r="F61" s="216">
        <v>4.4311868537159238E-2</v>
      </c>
      <c r="G61" s="94">
        <v>13362.99539</v>
      </c>
      <c r="H61" s="94">
        <v>8244.0075940000006</v>
      </c>
      <c r="I61" s="216">
        <v>0.19435067471688372</v>
      </c>
      <c r="J61" s="216">
        <v>0</v>
      </c>
      <c r="K61" s="84">
        <v>0</v>
      </c>
      <c r="L61" s="291">
        <f>SUMIF('[1]اسفند 93'!$C$4:$C$154,A61,'[1]اسفند 93'!$V$4:$V$154)</f>
        <v>13793.576706</v>
      </c>
      <c r="M61" s="208">
        <f t="shared" si="14"/>
        <v>6.5547513106133269E-3</v>
      </c>
      <c r="N61" s="208">
        <f t="shared" si="15"/>
        <v>0</v>
      </c>
      <c r="O61" s="208">
        <f t="shared" si="16"/>
        <v>5.0150948532623817E-5</v>
      </c>
      <c r="P61" s="208">
        <f t="shared" si="17"/>
        <v>2.1996072399505282E-4</v>
      </c>
      <c r="Q61" s="208">
        <f t="shared" si="18"/>
        <v>0</v>
      </c>
      <c r="R61" s="208">
        <f t="shared" si="19"/>
        <v>0</v>
      </c>
    </row>
    <row r="62" spans="1:26" s="210" customFormat="1">
      <c r="A62" s="203">
        <v>153</v>
      </c>
      <c r="B62" s="204">
        <v>56</v>
      </c>
      <c r="C62" s="205" t="s">
        <v>222</v>
      </c>
      <c r="D62" s="206">
        <v>5.5287573581908473</v>
      </c>
      <c r="E62" s="217">
        <v>0.51316452123649225</v>
      </c>
      <c r="F62" s="217">
        <v>6.9669695337277654E-2</v>
      </c>
      <c r="G62" s="207">
        <v>6550.5757430000003</v>
      </c>
      <c r="H62" s="207">
        <v>6550.5757430000003</v>
      </c>
      <c r="I62" s="217">
        <v>0</v>
      </c>
      <c r="J62" s="217">
        <v>0</v>
      </c>
      <c r="K62" s="206">
        <v>0</v>
      </c>
      <c r="L62" s="220">
        <f>SUMIF('[1]اسفند 93'!$C$4:$C$154,A62,'[1]اسفند 93'!$V$4:$V$154)</f>
        <v>6114.9781279999997</v>
      </c>
      <c r="M62" s="208">
        <f t="shared" si="14"/>
        <v>2.7739883436972926E-3</v>
      </c>
      <c r="N62" s="208">
        <f t="shared" si="15"/>
        <v>2.5747420407229476E-4</v>
      </c>
      <c r="O62" s="208">
        <f t="shared" si="16"/>
        <v>3.4955942222393078E-5</v>
      </c>
      <c r="P62" s="208">
        <f t="shared" si="17"/>
        <v>0</v>
      </c>
      <c r="Q62" s="208">
        <f t="shared" si="18"/>
        <v>0</v>
      </c>
      <c r="R62" s="208">
        <f t="shared" si="19"/>
        <v>0</v>
      </c>
      <c r="S62" s="209"/>
    </row>
    <row r="63" spans="1:26">
      <c r="A63" s="42">
        <v>140</v>
      </c>
      <c r="B63" s="42">
        <v>57</v>
      </c>
      <c r="C63" s="42" t="s">
        <v>168</v>
      </c>
      <c r="D63" s="84">
        <v>5.511469191287194</v>
      </c>
      <c r="E63" s="216">
        <v>1.6092662245944687</v>
      </c>
      <c r="F63" s="216">
        <v>1.1780547681457636</v>
      </c>
      <c r="G63" s="94">
        <v>51414.476621000002</v>
      </c>
      <c r="H63" s="94">
        <v>57363.207714999997</v>
      </c>
      <c r="I63" s="216">
        <v>0.10753574694646068</v>
      </c>
      <c r="J63" s="216">
        <v>0</v>
      </c>
      <c r="K63" s="84">
        <v>2.1670634849161489E-2</v>
      </c>
      <c r="L63" s="291">
        <f>SUMIF('[1]اسفند 93'!$C$4:$C$154,A63,'[1]اسفند 93'!$V$4:$V$154)</f>
        <v>51645.623133000001</v>
      </c>
      <c r="M63" s="208">
        <f t="shared" si="14"/>
        <v>2.3355173577108292E-2</v>
      </c>
      <c r="N63" s="208">
        <f t="shared" si="15"/>
        <v>6.8193599025460063E-3</v>
      </c>
      <c r="O63" s="208">
        <f t="shared" si="16"/>
        <v>4.9920760941346391E-3</v>
      </c>
      <c r="P63" s="208">
        <f t="shared" si="17"/>
        <v>4.5568902746456649E-4</v>
      </c>
      <c r="Q63" s="208">
        <f t="shared" si="18"/>
        <v>0</v>
      </c>
      <c r="R63" s="208">
        <f t="shared" si="19"/>
        <v>9.1830584706597044E-5</v>
      </c>
    </row>
    <row r="64" spans="1:26" s="210" customFormat="1">
      <c r="A64" s="203">
        <v>163</v>
      </c>
      <c r="B64" s="204">
        <v>58</v>
      </c>
      <c r="C64" s="205" t="s">
        <v>355</v>
      </c>
      <c r="D64" s="206">
        <v>4.8878730909009933</v>
      </c>
      <c r="E64" s="217">
        <v>0.3025430900102436</v>
      </c>
      <c r="F64" s="217">
        <v>9.0010243620006231E-2</v>
      </c>
      <c r="G64" s="207">
        <v>4808.3112680000004</v>
      </c>
      <c r="H64" s="207">
        <v>6527.3117270000002</v>
      </c>
      <c r="I64" s="217">
        <v>5.0579666021422116E-2</v>
      </c>
      <c r="J64" s="217">
        <v>0</v>
      </c>
      <c r="K64" s="206">
        <v>0</v>
      </c>
      <c r="L64" s="220">
        <f>SUMIF('[1]اسفند 93'!$C$4:$C$154,A64,'[1]اسفند 93'!$V$4:$V$154)</f>
        <v>23273.974103</v>
      </c>
      <c r="M64" s="208">
        <f t="shared" si="14"/>
        <v>9.3341045604216633E-3</v>
      </c>
      <c r="N64" s="208">
        <f t="shared" si="15"/>
        <v>5.7775003230865958E-4</v>
      </c>
      <c r="O64" s="208">
        <f t="shared" si="16"/>
        <v>1.7188765130219356E-4</v>
      </c>
      <c r="P64" s="208">
        <f t="shared" si="17"/>
        <v>9.6589228585747627E-5</v>
      </c>
      <c r="Q64" s="208">
        <f t="shared" si="18"/>
        <v>0</v>
      </c>
      <c r="R64" s="208">
        <f t="shared" si="19"/>
        <v>0</v>
      </c>
      <c r="S64" s="122"/>
    </row>
    <row r="65" spans="1:19">
      <c r="A65" s="42">
        <v>168</v>
      </c>
      <c r="B65" s="42">
        <v>59</v>
      </c>
      <c r="C65" s="42" t="s">
        <v>366</v>
      </c>
      <c r="D65" s="84">
        <v>4.7068185242192486</v>
      </c>
      <c r="E65" s="216">
        <v>0.90969260185321366</v>
      </c>
      <c r="F65" s="216">
        <v>6.8637544736971118E-4</v>
      </c>
      <c r="G65" s="94">
        <v>18016.105876000001</v>
      </c>
      <c r="H65" s="94">
        <v>14903.747342999999</v>
      </c>
      <c r="I65" s="216">
        <v>0.20367988978616927</v>
      </c>
      <c r="J65" s="216">
        <v>0</v>
      </c>
      <c r="K65" s="84">
        <v>0</v>
      </c>
      <c r="L65" s="291">
        <f>SUMIF('[1]اسفند 93'!$C$4:$C$154,A65,'[1]اسفند 93'!$V$4:$V$154)</f>
        <v>16938.871719999999</v>
      </c>
      <c r="M65" s="208">
        <f t="shared" si="14"/>
        <v>6.5417527634058087E-3</v>
      </c>
      <c r="N65" s="208">
        <f t="shared" si="15"/>
        <v>1.2643325977838098E-3</v>
      </c>
      <c r="O65" s="208">
        <f t="shared" si="16"/>
        <v>9.5395615030845262E-7</v>
      </c>
      <c r="P65" s="208">
        <f t="shared" si="17"/>
        <v>2.8308367424891983E-4</v>
      </c>
      <c r="Q65" s="208">
        <f t="shared" si="18"/>
        <v>0</v>
      </c>
      <c r="R65" s="208">
        <f t="shared" si="19"/>
        <v>0</v>
      </c>
    </row>
    <row r="66" spans="1:19" s="210" customFormat="1">
      <c r="A66" s="203">
        <v>146</v>
      </c>
      <c r="B66" s="204">
        <v>60</v>
      </c>
      <c r="C66" s="205" t="s">
        <v>180</v>
      </c>
      <c r="D66" s="206">
        <v>4.4073559570376855</v>
      </c>
      <c r="E66" s="217">
        <v>0</v>
      </c>
      <c r="F66" s="217">
        <v>3.0747555854701487E-3</v>
      </c>
      <c r="G66" s="207">
        <v>3317.938635</v>
      </c>
      <c r="H66" s="207">
        <v>2876.832727</v>
      </c>
      <c r="I66" s="217">
        <v>0.24396346626694268</v>
      </c>
      <c r="J66" s="217">
        <v>0</v>
      </c>
      <c r="K66" s="206">
        <v>0</v>
      </c>
      <c r="L66" s="220">
        <f>SUMIF('[1]اسفند 93'!$C$4:$C$154,A66,'[1]اسفند 93'!$V$4:$V$154)</f>
        <v>3052.0089600000001</v>
      </c>
      <c r="M66" s="208">
        <f t="shared" si="14"/>
        <v>1.1036875031815462E-3</v>
      </c>
      <c r="N66" s="208">
        <f t="shared" si="15"/>
        <v>0</v>
      </c>
      <c r="O66" s="208">
        <f t="shared" si="16"/>
        <v>7.6997849688137745E-7</v>
      </c>
      <c r="P66" s="208">
        <f t="shared" si="17"/>
        <v>6.1093188654690508E-5</v>
      </c>
      <c r="Q66" s="208">
        <f t="shared" si="18"/>
        <v>0</v>
      </c>
      <c r="R66" s="208">
        <f t="shared" si="19"/>
        <v>0</v>
      </c>
      <c r="S66" s="209"/>
    </row>
    <row r="67" spans="1:19">
      <c r="A67" s="42">
        <v>63</v>
      </c>
      <c r="B67" s="42">
        <v>61</v>
      </c>
      <c r="C67" s="42" t="s">
        <v>124</v>
      </c>
      <c r="D67" s="84">
        <v>3.4772987805909841</v>
      </c>
      <c r="E67" s="216">
        <v>0</v>
      </c>
      <c r="F67" s="216">
        <v>2.0330849854779644E-2</v>
      </c>
      <c r="G67" s="94">
        <v>7036.7240760000004</v>
      </c>
      <c r="H67" s="94">
        <v>7337.2511999999997</v>
      </c>
      <c r="I67" s="216">
        <v>0.58037625671191551</v>
      </c>
      <c r="J67" s="216">
        <v>0</v>
      </c>
      <c r="K67" s="84">
        <v>0</v>
      </c>
      <c r="L67" s="291">
        <f>SUMIF('[1]اسفند 93'!$C$4:$C$154,A67,'[1]اسفند 93'!$V$4:$V$154)</f>
        <v>6691.965776</v>
      </c>
      <c r="M67" s="208">
        <f t="shared" si="14"/>
        <v>1.9093164440355697E-3</v>
      </c>
      <c r="N67" s="208">
        <f t="shared" si="15"/>
        <v>0</v>
      </c>
      <c r="O67" s="208">
        <f t="shared" si="16"/>
        <v>1.116327022734343E-5</v>
      </c>
      <c r="P67" s="208">
        <f t="shared" si="17"/>
        <v>3.1867320025906389E-4</v>
      </c>
      <c r="Q67" s="208">
        <f t="shared" si="18"/>
        <v>0</v>
      </c>
      <c r="R67" s="208">
        <f t="shared" si="19"/>
        <v>0</v>
      </c>
      <c r="S67" s="209"/>
    </row>
    <row r="68" spans="1:19" s="210" customFormat="1">
      <c r="A68" s="203">
        <v>54</v>
      </c>
      <c r="B68" s="204">
        <v>62</v>
      </c>
      <c r="C68" s="205" t="s">
        <v>110</v>
      </c>
      <c r="D68" s="206">
        <v>3.3779106926992908</v>
      </c>
      <c r="E68" s="217">
        <v>9.1519933683000876E-2</v>
      </c>
      <c r="F68" s="217">
        <v>0.36608197089505023</v>
      </c>
      <c r="G68" s="207">
        <v>15803.278591</v>
      </c>
      <c r="H68" s="207">
        <v>14401.221738</v>
      </c>
      <c r="I68" s="217">
        <v>0.11843812355502389</v>
      </c>
      <c r="J68" s="217">
        <v>0</v>
      </c>
      <c r="K68" s="206">
        <v>3.5801551488490162E-3</v>
      </c>
      <c r="L68" s="220">
        <f>SUMIF('[1]اسفند 93'!$C$4:$C$154,A68,'[1]اسفند 93'!$V$4:$V$154)</f>
        <v>14543.20659</v>
      </c>
      <c r="M68" s="208">
        <f t="shared" si="14"/>
        <v>4.0307933197392329E-3</v>
      </c>
      <c r="N68" s="208">
        <f t="shared" si="15"/>
        <v>1.092089077753654E-4</v>
      </c>
      <c r="O68" s="208">
        <f t="shared" si="16"/>
        <v>4.3683829947013407E-4</v>
      </c>
      <c r="P68" s="208">
        <f t="shared" si="17"/>
        <v>1.4132984577118878E-4</v>
      </c>
      <c r="Q68" s="208">
        <f t="shared" si="18"/>
        <v>0</v>
      </c>
      <c r="R68" s="208">
        <f t="shared" si="19"/>
        <v>4.2721275872687207E-6</v>
      </c>
      <c r="S68" s="122"/>
    </row>
    <row r="69" spans="1:19">
      <c r="A69" s="42">
        <v>49</v>
      </c>
      <c r="B69" s="42">
        <v>63</v>
      </c>
      <c r="C69" s="42" t="s">
        <v>381</v>
      </c>
      <c r="D69" s="84">
        <v>3.3630167240995545</v>
      </c>
      <c r="E69" s="216">
        <v>2.7040947720834405E-2</v>
      </c>
      <c r="F69" s="216">
        <v>0.53747102755601339</v>
      </c>
      <c r="G69" s="94">
        <v>32719.426088</v>
      </c>
      <c r="H69" s="94">
        <v>27642.338779000002</v>
      </c>
      <c r="I69" s="216">
        <v>3.9761601344882609E-2</v>
      </c>
      <c r="J69" s="216">
        <v>0</v>
      </c>
      <c r="K69" s="84">
        <v>2.2771825849099613E-2</v>
      </c>
      <c r="L69" s="291">
        <f>SUMIF('[1]اسفند 93'!$C$4:$C$154,A69,'[1]اسفند 93'!$V$4:$V$154)</f>
        <v>44083.542441999998</v>
      </c>
      <c r="M69" s="208">
        <f t="shared" si="14"/>
        <v>1.2164316364164856E-2</v>
      </c>
      <c r="N69" s="208">
        <f t="shared" si="15"/>
        <v>9.7809398480212543E-5</v>
      </c>
      <c r="O69" s="208">
        <f t="shared" si="16"/>
        <v>1.9440782345543199E-3</v>
      </c>
      <c r="P69" s="208">
        <f t="shared" si="17"/>
        <v>1.4382108017451441E-4</v>
      </c>
      <c r="Q69" s="208">
        <f t="shared" si="18"/>
        <v>0</v>
      </c>
      <c r="R69" s="208">
        <f t="shared" si="19"/>
        <v>8.2367623043052879E-5</v>
      </c>
      <c r="S69" s="209"/>
    </row>
    <row r="70" spans="1:19" s="210" customFormat="1">
      <c r="A70" s="203">
        <v>24</v>
      </c>
      <c r="B70" s="204">
        <v>64</v>
      </c>
      <c r="C70" s="205" t="s">
        <v>103</v>
      </c>
      <c r="D70" s="206">
        <v>3.3210502779263407</v>
      </c>
      <c r="E70" s="217">
        <v>2.9240136300058141E-2</v>
      </c>
      <c r="F70" s="217">
        <v>9.8235214043612643E-2</v>
      </c>
      <c r="G70" s="207">
        <v>21073.817674000002</v>
      </c>
      <c r="H70" s="207">
        <v>22858.449034000001</v>
      </c>
      <c r="I70" s="217">
        <v>3.9101703871538551E-2</v>
      </c>
      <c r="J70" s="217">
        <v>0</v>
      </c>
      <c r="K70" s="206">
        <v>0</v>
      </c>
      <c r="L70" s="220">
        <f>SUMIF('[1]اسفند 93'!$C$4:$C$154,A70,'[1]اسفند 93'!$V$4:$V$154)</f>
        <v>26902.250097</v>
      </c>
      <c r="M70" s="208">
        <f t="shared" si="14"/>
        <v>7.330713552055737E-3</v>
      </c>
      <c r="N70" s="208">
        <f t="shared" si="15"/>
        <v>6.4543155176992263E-5</v>
      </c>
      <c r="O70" s="208">
        <f t="shared" si="16"/>
        <v>2.1683929920153394E-4</v>
      </c>
      <c r="P70" s="208">
        <f t="shared" si="17"/>
        <v>8.631106622647631E-5</v>
      </c>
      <c r="Q70" s="208">
        <f t="shared" si="18"/>
        <v>0</v>
      </c>
      <c r="R70" s="208">
        <f t="shared" si="19"/>
        <v>0</v>
      </c>
      <c r="S70" s="122"/>
    </row>
    <row r="71" spans="1:19">
      <c r="A71" s="42">
        <v>127</v>
      </c>
      <c r="B71" s="42">
        <v>65</v>
      </c>
      <c r="C71" s="42" t="s">
        <v>146</v>
      </c>
      <c r="D71" s="84">
        <v>3.2109671216551008</v>
      </c>
      <c r="E71" s="216">
        <v>0.7654620907666394</v>
      </c>
      <c r="F71" s="216">
        <v>0</v>
      </c>
      <c r="G71" s="94">
        <v>6135771.1155230002</v>
      </c>
      <c r="H71" s="94">
        <v>6748865.5334350001</v>
      </c>
      <c r="I71" s="216">
        <v>5.8518079636948488E-2</v>
      </c>
      <c r="J71" s="216">
        <v>1.7117938693140804E-2</v>
      </c>
      <c r="K71" s="84">
        <v>0</v>
      </c>
      <c r="L71" s="291">
        <f>SUMIF('[1]اسفند 93'!$C$4:$C$154,A71,'[1]اسفند 93'!$V$4:$V$154)</f>
        <v>5932189.3320479998</v>
      </c>
      <c r="M71" s="208">
        <f t="shared" si="14"/>
        <v>1.5629067098387615</v>
      </c>
      <c r="N71" s="208">
        <f t="shared" si="15"/>
        <v>0.372581154667734</v>
      </c>
      <c r="O71" s="208">
        <f t="shared" si="16"/>
        <v>0</v>
      </c>
      <c r="P71" s="208">
        <f t="shared" si="17"/>
        <v>2.8483100525901174E-2</v>
      </c>
      <c r="Q71" s="208">
        <f t="shared" si="18"/>
        <v>8.3319885344475403E-3</v>
      </c>
      <c r="R71" s="208">
        <f t="shared" si="19"/>
        <v>0</v>
      </c>
      <c r="S71" s="209"/>
    </row>
    <row r="72" spans="1:19" s="210" customFormat="1">
      <c r="A72" s="203">
        <v>109</v>
      </c>
      <c r="B72" s="204">
        <v>66</v>
      </c>
      <c r="C72" s="205" t="s">
        <v>130</v>
      </c>
      <c r="D72" s="206">
        <v>3.170422268002925</v>
      </c>
      <c r="E72" s="217">
        <v>0.13469131979994053</v>
      </c>
      <c r="F72" s="217">
        <v>0.2004613762601932</v>
      </c>
      <c r="G72" s="207">
        <v>18778.054650999999</v>
      </c>
      <c r="H72" s="207">
        <v>18677.643635</v>
      </c>
      <c r="I72" s="217">
        <v>2.1963253727498694E-3</v>
      </c>
      <c r="J72" s="217">
        <v>0</v>
      </c>
      <c r="K72" s="206">
        <v>0</v>
      </c>
      <c r="L72" s="220">
        <f>SUMIF('[1]اسفند 93'!$C$4:$C$154,A72,'[1]اسفند 93'!$V$4:$V$154)</f>
        <v>18299.252209999999</v>
      </c>
      <c r="M72" s="208">
        <f t="shared" si="14"/>
        <v>4.7602816145366151E-3</v>
      </c>
      <c r="N72" s="208">
        <f t="shared" si="15"/>
        <v>2.0223445304186745E-4</v>
      </c>
      <c r="O72" s="208">
        <f t="shared" si="16"/>
        <v>3.0098596438297032E-4</v>
      </c>
      <c r="P72" s="208">
        <f t="shared" si="17"/>
        <v>3.2977081308564149E-6</v>
      </c>
      <c r="Q72" s="208">
        <f t="shared" si="18"/>
        <v>0</v>
      </c>
      <c r="R72" s="208">
        <f t="shared" si="19"/>
        <v>0</v>
      </c>
      <c r="S72" s="209"/>
    </row>
    <row r="73" spans="1:19">
      <c r="A73" s="42">
        <v>141</v>
      </c>
      <c r="B73" s="42">
        <v>67</v>
      </c>
      <c r="C73" s="42" t="s">
        <v>171</v>
      </c>
      <c r="D73" s="84">
        <v>3.1394060899271126</v>
      </c>
      <c r="E73" s="216">
        <v>8.5580130695060097E-2</v>
      </c>
      <c r="F73" s="216">
        <v>0.53507288762966687</v>
      </c>
      <c r="G73" s="94">
        <v>72031.055624999994</v>
      </c>
      <c r="H73" s="94">
        <v>69765.616521000004</v>
      </c>
      <c r="I73" s="216">
        <v>5.4580638909204886E-2</v>
      </c>
      <c r="J73" s="216">
        <v>0</v>
      </c>
      <c r="K73" s="84">
        <v>1.1761720674060033E-2</v>
      </c>
      <c r="L73" s="291">
        <f>SUMIF('[1]اسفند 93'!$C$4:$C$154,A73,'[1]اسفند 93'!$V$4:$V$154)</f>
        <v>68010.387514999995</v>
      </c>
      <c r="M73" s="208">
        <f t="shared" si="14"/>
        <v>1.7518823584121452E-2</v>
      </c>
      <c r="N73" s="208">
        <f t="shared" si="15"/>
        <v>4.7756268829421281E-4</v>
      </c>
      <c r="O73" s="208">
        <f t="shared" si="16"/>
        <v>2.985866515678514E-3</v>
      </c>
      <c r="P73" s="208">
        <f t="shared" si="17"/>
        <v>3.0457626594627496E-4</v>
      </c>
      <c r="Q73" s="208">
        <f t="shared" si="18"/>
        <v>0</v>
      </c>
      <c r="R73" s="208">
        <f t="shared" si="19"/>
        <v>6.5633914069191242E-5</v>
      </c>
    </row>
    <row r="74" spans="1:19" s="210" customFormat="1">
      <c r="A74" s="203">
        <v>31</v>
      </c>
      <c r="B74" s="204">
        <v>68</v>
      </c>
      <c r="C74" s="205" t="s">
        <v>123</v>
      </c>
      <c r="D74" s="206">
        <v>3.1285880768991499</v>
      </c>
      <c r="E74" s="217">
        <v>1.3755443422962605E-2</v>
      </c>
      <c r="F74" s="217">
        <v>0.50342158014792282</v>
      </c>
      <c r="G74" s="207">
        <v>12001.360812000001</v>
      </c>
      <c r="H74" s="207">
        <v>11012.931658</v>
      </c>
      <c r="I74" s="217">
        <v>4.9368381830529724E-2</v>
      </c>
      <c r="J74" s="217">
        <v>0</v>
      </c>
      <c r="K74" s="206">
        <v>1.0448229025180232E-4</v>
      </c>
      <c r="L74" s="220">
        <f>SUMIF('[1]اسفند 93'!$C$4:$C$154,A74,'[1]اسفند 93'!$V$4:$V$154)</f>
        <v>9841.9199779999999</v>
      </c>
      <c r="M74" s="208">
        <f t="shared" si="14"/>
        <v>2.5264482618093487E-3</v>
      </c>
      <c r="N74" s="208">
        <f t="shared" si="15"/>
        <v>1.1108019103878006E-5</v>
      </c>
      <c r="O74" s="208">
        <f t="shared" si="16"/>
        <v>4.0653117152534429E-4</v>
      </c>
      <c r="P74" s="208">
        <f t="shared" si="17"/>
        <v>3.9866757591080155E-5</v>
      </c>
      <c r="Q74" s="208">
        <f t="shared" si="18"/>
        <v>0</v>
      </c>
      <c r="R74" s="208">
        <f t="shared" si="19"/>
        <v>8.4373236139848296E-8</v>
      </c>
      <c r="S74" s="209"/>
    </row>
    <row r="75" spans="1:19">
      <c r="A75" s="42">
        <v>46</v>
      </c>
      <c r="B75" s="42">
        <v>69</v>
      </c>
      <c r="C75" s="42" t="s">
        <v>112</v>
      </c>
      <c r="D75" s="84">
        <v>3.0950662817742765</v>
      </c>
      <c r="E75" s="216">
        <v>0.58473627325926725</v>
      </c>
      <c r="F75" s="216">
        <v>0.69283648649964458</v>
      </c>
      <c r="G75" s="94">
        <v>105831.635788</v>
      </c>
      <c r="H75" s="94">
        <v>105725.33798700001</v>
      </c>
      <c r="I75" s="216">
        <v>0.16423808812765203</v>
      </c>
      <c r="J75" s="216">
        <v>2.522100424328147E-2</v>
      </c>
      <c r="K75" s="84">
        <v>1.2358557284299859E-2</v>
      </c>
      <c r="L75" s="291">
        <f>SUMIF('[1]اسفند 93'!$C$4:$C$154,A75,'[1]اسفند 93'!$V$4:$V$154)</f>
        <v>117341.323808</v>
      </c>
      <c r="M75" s="208">
        <f t="shared" si="14"/>
        <v>2.9799098857242568E-2</v>
      </c>
      <c r="N75" s="208">
        <f t="shared" si="15"/>
        <v>5.6298031854360425E-3</v>
      </c>
      <c r="O75" s="208">
        <f t="shared" si="16"/>
        <v>6.6705850775098923E-3</v>
      </c>
      <c r="P75" s="208">
        <f t="shared" si="17"/>
        <v>1.5812737365465412E-3</v>
      </c>
      <c r="Q75" s="208">
        <f t="shared" si="18"/>
        <v>2.4282620477311328E-4</v>
      </c>
      <c r="R75" s="208">
        <f t="shared" si="19"/>
        <v>1.1898739371637308E-4</v>
      </c>
    </row>
    <row r="76" spans="1:19" s="210" customFormat="1">
      <c r="A76" s="203">
        <v>171</v>
      </c>
      <c r="B76" s="204">
        <v>70</v>
      </c>
      <c r="C76" s="205" t="s">
        <v>374</v>
      </c>
      <c r="D76" s="206">
        <v>3.056852335996862</v>
      </c>
      <c r="E76" s="217">
        <v>1.3899074991740998</v>
      </c>
      <c r="F76" s="217">
        <v>0.26870664023785928</v>
      </c>
      <c r="G76" s="207">
        <v>25010.849628</v>
      </c>
      <c r="H76" s="207">
        <v>24437.752519000001</v>
      </c>
      <c r="I76" s="217">
        <v>9.2895032125304672E-2</v>
      </c>
      <c r="J76" s="217">
        <v>0</v>
      </c>
      <c r="K76" s="206">
        <v>8.1112398609501733E-3</v>
      </c>
      <c r="L76" s="220">
        <f>SUMIF('[1]اسفند 93'!$C$4:$C$154,A76,'[1]اسفند 93'!$V$4:$V$154)</f>
        <v>25151.651818999999</v>
      </c>
      <c r="M76" s="208">
        <f t="shared" si="14"/>
        <v>6.3084572746740725E-3</v>
      </c>
      <c r="N76" s="208">
        <f t="shared" si="15"/>
        <v>2.8683662508118936E-3</v>
      </c>
      <c r="O76" s="208">
        <f t="shared" si="16"/>
        <v>5.545326280240356E-4</v>
      </c>
      <c r="P76" s="208">
        <f t="shared" si="17"/>
        <v>1.9170842316819112E-4</v>
      </c>
      <c r="Q76" s="208">
        <f t="shared" si="18"/>
        <v>0</v>
      </c>
      <c r="R76" s="208">
        <f t="shared" si="19"/>
        <v>1.6739248247249966E-5</v>
      </c>
      <c r="S76" s="209"/>
    </row>
    <row r="77" spans="1:19">
      <c r="A77" s="42">
        <v>33</v>
      </c>
      <c r="B77" s="42">
        <v>71</v>
      </c>
      <c r="C77" s="42" t="s">
        <v>100</v>
      </c>
      <c r="D77" s="84">
        <v>3.0357428542905667</v>
      </c>
      <c r="E77" s="216">
        <v>0.10397607180977822</v>
      </c>
      <c r="F77" s="216">
        <v>6.4047915051595267E-2</v>
      </c>
      <c r="G77" s="94">
        <v>13642.132548</v>
      </c>
      <c r="H77" s="94">
        <v>13619.539112</v>
      </c>
      <c r="I77" s="216">
        <v>1.3119603152636156E-2</v>
      </c>
      <c r="J77" s="216">
        <v>0</v>
      </c>
      <c r="K77" s="84">
        <v>1.5437913819184567E-2</v>
      </c>
      <c r="L77" s="291">
        <f>SUMIF('[1]اسفند 93'!$C$4:$C$154,A77,'[1]اسفند 93'!$V$4:$V$154)</f>
        <v>12466.87386</v>
      </c>
      <c r="M77" s="208">
        <f t="shared" si="14"/>
        <v>3.1053084149738866E-3</v>
      </c>
      <c r="N77" s="208">
        <f t="shared" si="15"/>
        <v>1.0635873532255678E-4</v>
      </c>
      <c r="O77" s="208">
        <f t="shared" si="16"/>
        <v>6.5515604949922674E-5</v>
      </c>
      <c r="P77" s="208">
        <f t="shared" si="17"/>
        <v>1.3420245398393521E-5</v>
      </c>
      <c r="Q77" s="208">
        <f t="shared" si="18"/>
        <v>0</v>
      </c>
      <c r="R77" s="208">
        <f t="shared" si="19"/>
        <v>1.5791681309436411E-5</v>
      </c>
      <c r="S77" s="209"/>
    </row>
    <row r="78" spans="1:19" s="210" customFormat="1">
      <c r="A78" s="203">
        <v>37</v>
      </c>
      <c r="B78" s="204">
        <v>72</v>
      </c>
      <c r="C78" s="205" t="s">
        <v>105</v>
      </c>
      <c r="D78" s="206">
        <v>2.8143098669189857</v>
      </c>
      <c r="E78" s="217">
        <v>0.69633115111838517</v>
      </c>
      <c r="F78" s="217">
        <v>1.5207310420076378E-2</v>
      </c>
      <c r="G78" s="207">
        <v>11673.891232</v>
      </c>
      <c r="H78" s="207">
        <v>11749.236484999999</v>
      </c>
      <c r="I78" s="217">
        <v>7.9193161957796021E-2</v>
      </c>
      <c r="J78" s="217">
        <v>0</v>
      </c>
      <c r="K78" s="206">
        <v>0</v>
      </c>
      <c r="L78" s="220">
        <f>SUMIF('[1]اسفند 93'!$C$4:$C$154,A78,'[1]اسفند 93'!$V$4:$V$154)</f>
        <v>17362.543771000001</v>
      </c>
      <c r="M78" s="208">
        <f t="shared" si="14"/>
        <v>4.0092899040014441E-3</v>
      </c>
      <c r="N78" s="208">
        <f t="shared" si="15"/>
        <v>9.9199931281092704E-4</v>
      </c>
      <c r="O78" s="208">
        <f t="shared" si="16"/>
        <v>2.1664464475255778E-5</v>
      </c>
      <c r="P78" s="208">
        <f t="shared" si="17"/>
        <v>1.1281925577404188E-4</v>
      </c>
      <c r="Q78" s="208">
        <f t="shared" si="18"/>
        <v>0</v>
      </c>
      <c r="R78" s="208">
        <f t="shared" si="19"/>
        <v>0</v>
      </c>
      <c r="S78" s="122"/>
    </row>
    <row r="79" spans="1:19">
      <c r="A79" s="42">
        <v>137</v>
      </c>
      <c r="B79" s="42">
        <v>73</v>
      </c>
      <c r="C79" s="42" t="s">
        <v>159</v>
      </c>
      <c r="D79" s="84">
        <v>2.7622627841920688</v>
      </c>
      <c r="E79" s="216">
        <v>0.76746695441057455</v>
      </c>
      <c r="F79" s="216">
        <v>0.51429727542487191</v>
      </c>
      <c r="G79" s="94">
        <v>9717.451008</v>
      </c>
      <c r="H79" s="94">
        <v>9096.3888609999995</v>
      </c>
      <c r="I79" s="216">
        <v>3.7334421023543715E-2</v>
      </c>
      <c r="J79" s="216">
        <v>0</v>
      </c>
      <c r="K79" s="84">
        <v>3.2386426439703769E-2</v>
      </c>
      <c r="L79" s="291">
        <f>SUMIF('[1]اسفند 93'!$C$4:$C$154,A79,'[1]اسفند 93'!$V$4:$V$154)</f>
        <v>8932.8775600000008</v>
      </c>
      <c r="M79" s="208">
        <f t="shared" si="14"/>
        <v>2.0245968974914783E-3</v>
      </c>
      <c r="N79" s="208">
        <f t="shared" si="15"/>
        <v>5.6251390118241607E-4</v>
      </c>
      <c r="O79" s="208">
        <f t="shared" si="16"/>
        <v>3.7695351585387575E-4</v>
      </c>
      <c r="P79" s="208">
        <f t="shared" si="17"/>
        <v>2.7364215094406968E-5</v>
      </c>
      <c r="Q79" s="208">
        <f t="shared" si="18"/>
        <v>0</v>
      </c>
      <c r="R79" s="208">
        <f t="shared" si="19"/>
        <v>2.3737588931039583E-5</v>
      </c>
    </row>
    <row r="80" spans="1:19" s="210" customFormat="1">
      <c r="A80" s="203">
        <v>170</v>
      </c>
      <c r="B80" s="204">
        <v>74</v>
      </c>
      <c r="C80" s="205" t="s">
        <v>372</v>
      </c>
      <c r="D80" s="206">
        <v>2.7398585426966293</v>
      </c>
      <c r="E80" s="217">
        <v>1.1319184352892218E-2</v>
      </c>
      <c r="F80" s="217">
        <v>7.6570952975447354E-3</v>
      </c>
      <c r="G80" s="207">
        <v>9516.6554759999999</v>
      </c>
      <c r="H80" s="207">
        <v>6550.7915190000003</v>
      </c>
      <c r="I80" s="217">
        <v>0.12582452335609054</v>
      </c>
      <c r="J80" s="217">
        <v>0</v>
      </c>
      <c r="K80" s="206">
        <v>0</v>
      </c>
      <c r="L80" s="220">
        <f>SUMIF('[1]اسفند 93'!$C$4:$C$154,A80,'[1]اسفند 93'!$V$4:$V$154)</f>
        <v>10628.620285999999</v>
      </c>
      <c r="M80" s="208">
        <f t="shared" si="14"/>
        <v>2.3893910157243856E-3</v>
      </c>
      <c r="N80" s="208">
        <f t="shared" si="15"/>
        <v>9.8712969945920927E-6</v>
      </c>
      <c r="O80" s="208">
        <f t="shared" si="16"/>
        <v>6.6776420845770039E-6</v>
      </c>
      <c r="P80" s="208">
        <f t="shared" si="17"/>
        <v>1.0972974735000201E-4</v>
      </c>
      <c r="Q80" s="208">
        <f t="shared" si="18"/>
        <v>0</v>
      </c>
      <c r="R80" s="208">
        <f t="shared" si="19"/>
        <v>0</v>
      </c>
      <c r="S80" s="209"/>
    </row>
    <row r="81" spans="1:19">
      <c r="A81" s="42">
        <v>35</v>
      </c>
      <c r="B81" s="42">
        <v>75</v>
      </c>
      <c r="C81" s="42" t="s">
        <v>383</v>
      </c>
      <c r="D81" s="84">
        <v>2.7025245150036956</v>
      </c>
      <c r="E81" s="216">
        <v>2.6607538802660754E-3</v>
      </c>
      <c r="F81" s="216">
        <v>0.17147080561714709</v>
      </c>
      <c r="G81" s="94">
        <v>4397.9840210000002</v>
      </c>
      <c r="H81" s="94">
        <v>3855.2155149999999</v>
      </c>
      <c r="I81" s="216">
        <v>4.294716952395531E-2</v>
      </c>
      <c r="J81" s="216">
        <v>0</v>
      </c>
      <c r="K81" s="84">
        <v>0</v>
      </c>
      <c r="L81" s="291">
        <f>SUMIF('[1]اسفند 93'!$C$4:$C$154,A81,'[1]اسفند 93'!$V$4:$V$154)</f>
        <v>6574.9290929999997</v>
      </c>
      <c r="M81" s="208">
        <f t="shared" si="14"/>
        <v>1.4579509365839202E-3</v>
      </c>
      <c r="N81" s="208">
        <f t="shared" si="15"/>
        <v>1.4354166225751775E-6</v>
      </c>
      <c r="O81" s="208">
        <f t="shared" si="16"/>
        <v>9.2504626788178116E-5</v>
      </c>
      <c r="P81" s="208">
        <f t="shared" si="17"/>
        <v>2.3169027952737521E-5</v>
      </c>
      <c r="Q81" s="208">
        <f t="shared" si="18"/>
        <v>0</v>
      </c>
      <c r="R81" s="208">
        <f t="shared" si="19"/>
        <v>0</v>
      </c>
    </row>
    <row r="82" spans="1:19" s="210" customFormat="1">
      <c r="A82" s="203">
        <v>174</v>
      </c>
      <c r="B82" s="204">
        <v>76</v>
      </c>
      <c r="C82" s="205" t="s">
        <v>390</v>
      </c>
      <c r="D82" s="206">
        <v>2.6621209232579397</v>
      </c>
      <c r="E82" s="217">
        <v>0.7422292950497732</v>
      </c>
      <c r="F82" s="217">
        <v>6.0235660594568974E-2</v>
      </c>
      <c r="G82" s="207">
        <v>12521.345579000001</v>
      </c>
      <c r="H82" s="207">
        <v>8667.370997</v>
      </c>
      <c r="I82" s="217">
        <v>5.2784570546288045E-2</v>
      </c>
      <c r="J82" s="217">
        <v>0</v>
      </c>
      <c r="K82" s="206">
        <v>3.0625238762256462E-2</v>
      </c>
      <c r="L82" s="220">
        <f>SUMIF('[1]اسفند 93'!$C$4:$C$154,A82,'[1]اسفند 93'!$V$4:$V$154)</f>
        <v>46393.114474000002</v>
      </c>
      <c r="M82" s="208">
        <f t="shared" si="14"/>
        <v>1.0133594012916006E-2</v>
      </c>
      <c r="N82" s="208">
        <f t="shared" si="15"/>
        <v>2.8253601385328495E-3</v>
      </c>
      <c r="O82" s="208">
        <f t="shared" si="16"/>
        <v>2.2929226250855068E-4</v>
      </c>
      <c r="P82" s="208">
        <f t="shared" si="17"/>
        <v>2.0092904247474695E-4</v>
      </c>
      <c r="Q82" s="208">
        <f t="shared" si="18"/>
        <v>0</v>
      </c>
      <c r="R82" s="208">
        <f t="shared" si="19"/>
        <v>1.1657762555185601E-4</v>
      </c>
      <c r="S82" s="209"/>
    </row>
    <row r="83" spans="1:19">
      <c r="A83" s="42">
        <v>117</v>
      </c>
      <c r="B83" s="42">
        <v>77</v>
      </c>
      <c r="C83" s="42" t="s">
        <v>134</v>
      </c>
      <c r="D83" s="84">
        <v>2.6143749397938647</v>
      </c>
      <c r="E83" s="216">
        <v>9.7800422500763512E-2</v>
      </c>
      <c r="F83" s="216">
        <v>0.8254651243540817</v>
      </c>
      <c r="G83" s="94">
        <v>20783.795944000001</v>
      </c>
      <c r="H83" s="94">
        <v>19016.372996999999</v>
      </c>
      <c r="I83" s="216">
        <v>0.11366925392116234</v>
      </c>
      <c r="J83" s="216">
        <v>0</v>
      </c>
      <c r="K83" s="84">
        <v>0.15876666788358046</v>
      </c>
      <c r="L83" s="291">
        <f>SUMIF('[1]اسفند 93'!$C$4:$C$154,A83,'[1]اسفند 93'!$V$4:$V$154)</f>
        <v>19031.531903999999</v>
      </c>
      <c r="M83" s="208">
        <f t="shared" si="14"/>
        <v>4.0824776208718862E-3</v>
      </c>
      <c r="N83" s="208">
        <f t="shared" si="15"/>
        <v>1.5272026597786442E-4</v>
      </c>
      <c r="O83" s="208">
        <f t="shared" si="16"/>
        <v>1.2890052018519871E-3</v>
      </c>
      <c r="P83" s="208">
        <f t="shared" si="17"/>
        <v>1.7750024231449305E-4</v>
      </c>
      <c r="Q83" s="208">
        <f t="shared" si="18"/>
        <v>0</v>
      </c>
      <c r="R83" s="208">
        <f t="shared" si="19"/>
        <v>2.4792211656764961E-4</v>
      </c>
    </row>
    <row r="84" spans="1:19" s="210" customFormat="1">
      <c r="A84" s="203">
        <v>159</v>
      </c>
      <c r="B84" s="204">
        <v>78</v>
      </c>
      <c r="C84" s="205" t="s">
        <v>237</v>
      </c>
      <c r="D84" s="206">
        <v>2.5277465273329653</v>
      </c>
      <c r="E84" s="217">
        <v>0.61141910546659306</v>
      </c>
      <c r="F84" s="217">
        <v>0.85632247377139703</v>
      </c>
      <c r="G84" s="207">
        <v>47905.31912</v>
      </c>
      <c r="H84" s="207">
        <v>46912.547946999999</v>
      </c>
      <c r="I84" s="217">
        <v>7.3354160881236698E-3</v>
      </c>
      <c r="J84" s="217">
        <v>0</v>
      </c>
      <c r="K84" s="206">
        <v>2.1984633897991299E-2</v>
      </c>
      <c r="L84" s="220">
        <f>SUMIF('[1]اسفند 93'!$C$4:$C$154,A84,'[1]اسفند 93'!$V$4:$V$154)</f>
        <v>44188.786851999997</v>
      </c>
      <c r="M84" s="208">
        <f t="shared" si="14"/>
        <v>9.1649013493607275E-3</v>
      </c>
      <c r="N84" s="208">
        <f t="shared" si="15"/>
        <v>2.2168345299352788E-3</v>
      </c>
      <c r="O84" s="208">
        <f t="shared" si="16"/>
        <v>3.1047855908384781E-3</v>
      </c>
      <c r="P84" s="208">
        <f t="shared" si="17"/>
        <v>2.6596165429252871E-5</v>
      </c>
      <c r="Q84" s="208">
        <f t="shared" si="18"/>
        <v>0</v>
      </c>
      <c r="R84" s="208">
        <f t="shared" si="19"/>
        <v>7.9710128645490305E-5</v>
      </c>
      <c r="S84" s="122"/>
    </row>
    <row r="85" spans="1:19">
      <c r="A85" s="42">
        <v>27</v>
      </c>
      <c r="B85" s="42">
        <v>79</v>
      </c>
      <c r="C85" s="42" t="s">
        <v>380</v>
      </c>
      <c r="D85" s="84">
        <v>2.5225093173611874</v>
      </c>
      <c r="E85" s="216">
        <v>5.0845584171548578E-3</v>
      </c>
      <c r="F85" s="216">
        <v>2.8370362182675656E-2</v>
      </c>
      <c r="G85" s="94">
        <v>28337.394844999999</v>
      </c>
      <c r="H85" s="94">
        <v>26947.771627999999</v>
      </c>
      <c r="I85" s="216">
        <v>3.2113765119434277E-2</v>
      </c>
      <c r="J85" s="216">
        <v>0</v>
      </c>
      <c r="K85" s="84">
        <v>0</v>
      </c>
      <c r="L85" s="291">
        <f>SUMIF('[1]اسفند 93'!$C$4:$C$154,A85,'[1]اسفند 93'!$V$4:$V$154)</f>
        <v>24765.363711999998</v>
      </c>
      <c r="M85" s="208">
        <f t="shared" si="14"/>
        <v>5.1257767056119841E-3</v>
      </c>
      <c r="N85" s="208">
        <f t="shared" si="15"/>
        <v>1.0331898841206128E-5</v>
      </c>
      <c r="O85" s="208">
        <f t="shared" si="16"/>
        <v>5.7649000780642888E-5</v>
      </c>
      <c r="P85" s="208">
        <f t="shared" si="17"/>
        <v>6.5255651602860412E-5</v>
      </c>
      <c r="Q85" s="208">
        <f t="shared" si="18"/>
        <v>0</v>
      </c>
      <c r="R85" s="208">
        <f t="shared" si="19"/>
        <v>0</v>
      </c>
      <c r="S85" s="209"/>
    </row>
    <row r="86" spans="1:19" s="210" customFormat="1">
      <c r="A86" s="203">
        <v>167</v>
      </c>
      <c r="B86" s="204">
        <v>80</v>
      </c>
      <c r="C86" s="205" t="s">
        <v>364</v>
      </c>
      <c r="D86" s="206">
        <v>2.5215686031390137</v>
      </c>
      <c r="E86" s="217">
        <v>0.11654210264075734</v>
      </c>
      <c r="F86" s="217">
        <v>0.19237668161434979</v>
      </c>
      <c r="G86" s="207">
        <v>19737.551312</v>
      </c>
      <c r="H86" s="207">
        <v>19090.489312999998</v>
      </c>
      <c r="I86" s="217">
        <v>9.8830186442476001E-3</v>
      </c>
      <c r="J86" s="217">
        <v>4.1903145388001908E-3</v>
      </c>
      <c r="K86" s="206">
        <v>4.6411711663926165E-2</v>
      </c>
      <c r="L86" s="220">
        <f>SUMIF('[1]اسفند 93'!$C$4:$C$154,A86,'[1]اسفند 93'!$V$4:$V$154)</f>
        <v>19126.011799</v>
      </c>
      <c r="M86" s="208">
        <f t="shared" si="14"/>
        <v>3.9571034227727743E-3</v>
      </c>
      <c r="N86" s="208">
        <f t="shared" si="15"/>
        <v>1.8288979037999733E-4</v>
      </c>
      <c r="O86" s="208">
        <f t="shared" si="16"/>
        <v>3.0189717001161598E-4</v>
      </c>
      <c r="P86" s="208">
        <f t="shared" si="17"/>
        <v>1.5509443945247006E-5</v>
      </c>
      <c r="Q86" s="208">
        <f t="shared" si="18"/>
        <v>6.5758702671579147E-6</v>
      </c>
      <c r="R86" s="208">
        <f t="shared" si="19"/>
        <v>7.2834006123584496E-5</v>
      </c>
      <c r="S86" s="122"/>
    </row>
    <row r="87" spans="1:19">
      <c r="A87" s="42">
        <v>124</v>
      </c>
      <c r="B87" s="42">
        <v>81</v>
      </c>
      <c r="C87" s="42" t="s">
        <v>133</v>
      </c>
      <c r="D87" s="84">
        <v>2.4725081612628075</v>
      </c>
      <c r="E87" s="216">
        <v>0.12603266364677324</v>
      </c>
      <c r="F87" s="216">
        <v>0.2445646382880676</v>
      </c>
      <c r="G87" s="94">
        <v>97152.658714000005</v>
      </c>
      <c r="H87" s="94">
        <v>92591.778833999997</v>
      </c>
      <c r="I87" s="216">
        <v>7.5235289901304403E-2</v>
      </c>
      <c r="J87" s="216">
        <v>0</v>
      </c>
      <c r="K87" s="84">
        <v>5.3386810327183447E-2</v>
      </c>
      <c r="L87" s="291">
        <f>SUMIF('[1]اسفند 93'!$C$4:$C$154,A87,'[1]اسفند 93'!$V$4:$V$154)</f>
        <v>87927.264169999995</v>
      </c>
      <c r="M87" s="208">
        <f t="shared" si="14"/>
        <v>1.7837890255784285E-2</v>
      </c>
      <c r="N87" s="208">
        <f t="shared" si="15"/>
        <v>9.0926163884817767E-4</v>
      </c>
      <c r="O87" s="208">
        <f t="shared" si="16"/>
        <v>1.7644096171557306E-3</v>
      </c>
      <c r="P87" s="208">
        <f t="shared" si="17"/>
        <v>5.4278439426309172E-4</v>
      </c>
      <c r="Q87" s="208">
        <f t="shared" si="18"/>
        <v>0</v>
      </c>
      <c r="R87" s="208">
        <f t="shared" si="19"/>
        <v>3.8515871399036686E-4</v>
      </c>
      <c r="S87" s="209"/>
    </row>
    <row r="88" spans="1:19" s="210" customFormat="1">
      <c r="A88" s="203">
        <v>165</v>
      </c>
      <c r="B88" s="204">
        <v>82</v>
      </c>
      <c r="C88" s="205" t="s">
        <v>357</v>
      </c>
      <c r="D88" s="206">
        <v>2.339299861021741</v>
      </c>
      <c r="E88" s="217">
        <v>7.4388222677196067E-2</v>
      </c>
      <c r="F88" s="217">
        <v>8.638003314809399E-2</v>
      </c>
      <c r="G88" s="207">
        <v>9345.0715280000004</v>
      </c>
      <c r="H88" s="207">
        <v>8919.5268950000009</v>
      </c>
      <c r="I88" s="217">
        <v>7.6001378705907813E-2</v>
      </c>
      <c r="J88" s="217">
        <v>0</v>
      </c>
      <c r="K88" s="206">
        <v>3.8086994157108853E-2</v>
      </c>
      <c r="L88" s="220">
        <f>SUMIF('[1]اسفند 93'!$C$4:$C$154,A88,'[1]اسفند 93'!$V$4:$V$154)</f>
        <v>9156.7979469999991</v>
      </c>
      <c r="M88" s="208">
        <f t="shared" si="14"/>
        <v>1.7575663119417868E-3</v>
      </c>
      <c r="N88" s="208">
        <f t="shared" si="15"/>
        <v>5.5889472042955322E-5</v>
      </c>
      <c r="O88" s="208">
        <f t="shared" si="16"/>
        <v>6.4899177234676821E-5</v>
      </c>
      <c r="P88" s="208">
        <f t="shared" si="17"/>
        <v>5.7101470871840482E-5</v>
      </c>
      <c r="Q88" s="208">
        <f t="shared" si="18"/>
        <v>0</v>
      </c>
      <c r="R88" s="208">
        <f t="shared" si="19"/>
        <v>2.8615578091993932E-5</v>
      </c>
      <c r="S88" s="122"/>
    </row>
    <row r="89" spans="1:19">
      <c r="A89" s="42">
        <v>19</v>
      </c>
      <c r="B89" s="42">
        <v>83</v>
      </c>
      <c r="C89" s="42" t="s">
        <v>81</v>
      </c>
      <c r="D89" s="84">
        <v>2.2898199383810867</v>
      </c>
      <c r="E89" s="216">
        <v>4.9307924541419149E-3</v>
      </c>
      <c r="F89" s="216">
        <v>0.13837472592372324</v>
      </c>
      <c r="G89" s="94">
        <v>44640.830589999998</v>
      </c>
      <c r="H89" s="94">
        <v>46140.962196</v>
      </c>
      <c r="I89" s="216">
        <v>8.0806622621240567E-2</v>
      </c>
      <c r="J89" s="216">
        <v>0</v>
      </c>
      <c r="K89" s="84">
        <v>8.993839843985231E-2</v>
      </c>
      <c r="L89" s="291">
        <f>SUMIF('[1]اسفند 93'!$C$4:$C$154,A89,'[1]اسفند 93'!$V$4:$V$154)</f>
        <v>32218.373459999999</v>
      </c>
      <c r="M89" s="208">
        <f t="shared" si="14"/>
        <v>6.0532294654261163E-3</v>
      </c>
      <c r="N89" s="208">
        <f t="shared" si="15"/>
        <v>1.3034744641281583E-5</v>
      </c>
      <c r="O89" s="208">
        <f t="shared" si="16"/>
        <v>3.6579905441121348E-4</v>
      </c>
      <c r="P89" s="208">
        <f t="shared" si="17"/>
        <v>2.136154991288472E-4</v>
      </c>
      <c r="Q89" s="208">
        <f t="shared" si="18"/>
        <v>0</v>
      </c>
      <c r="R89" s="208">
        <f t="shared" si="19"/>
        <v>2.3775570925207951E-4</v>
      </c>
      <c r="S89" s="209"/>
    </row>
    <row r="90" spans="1:19" s="210" customFormat="1">
      <c r="A90" s="203">
        <v>103</v>
      </c>
      <c r="B90" s="204">
        <v>84</v>
      </c>
      <c r="C90" s="205" t="s">
        <v>128</v>
      </c>
      <c r="D90" s="206">
        <v>2.2736425470695316</v>
      </c>
      <c r="E90" s="217">
        <v>3.9337950660166141E-2</v>
      </c>
      <c r="F90" s="217">
        <v>0.13251449017597455</v>
      </c>
      <c r="G90" s="207">
        <v>41432.981376000003</v>
      </c>
      <c r="H90" s="207">
        <v>40580.884654000001</v>
      </c>
      <c r="I90" s="217">
        <v>0.14369140583951542</v>
      </c>
      <c r="J90" s="217">
        <v>0</v>
      </c>
      <c r="K90" s="206">
        <v>1.1343270037886522E-4</v>
      </c>
      <c r="L90" s="220">
        <f>SUMIF('[1]اسفند 93'!$C$4:$C$154,A90,'[1]اسفند 93'!$V$4:$V$154)</f>
        <v>44608.981957999997</v>
      </c>
      <c r="M90" s="208">
        <f t="shared" si="14"/>
        <v>8.3219804894483149E-3</v>
      </c>
      <c r="N90" s="208">
        <f t="shared" si="15"/>
        <v>1.4398466386491825E-4</v>
      </c>
      <c r="O90" s="208">
        <f t="shared" si="16"/>
        <v>4.8502918949815273E-4</v>
      </c>
      <c r="P90" s="208">
        <f t="shared" si="17"/>
        <v>5.25938906904735E-4</v>
      </c>
      <c r="Q90" s="208">
        <f t="shared" si="18"/>
        <v>0</v>
      </c>
      <c r="R90" s="208">
        <f t="shared" si="19"/>
        <v>4.1518607251392373E-7</v>
      </c>
      <c r="S90" s="209"/>
    </row>
    <row r="91" spans="1:19">
      <c r="A91" s="42">
        <v>44</v>
      </c>
      <c r="B91" s="42">
        <v>85</v>
      </c>
      <c r="C91" s="42" t="s">
        <v>71</v>
      </c>
      <c r="D91" s="84">
        <v>2.1495846870375184</v>
      </c>
      <c r="E91" s="216">
        <v>0.37095760460575383</v>
      </c>
      <c r="F91" s="216">
        <v>0.21401335802696747</v>
      </c>
      <c r="G91" s="94">
        <v>127166.011734</v>
      </c>
      <c r="H91" s="94">
        <v>120767.140418</v>
      </c>
      <c r="I91" s="216">
        <v>1.3845490641978601E-2</v>
      </c>
      <c r="J91" s="216">
        <v>0</v>
      </c>
      <c r="K91" s="84">
        <v>1.6024465851138297E-2</v>
      </c>
      <c r="L91" s="291">
        <f>SUMIF('[1]اسفند 93'!$C$4:$C$154,A91,'[1]اسفند 93'!$V$4:$V$154)</f>
        <v>118211.679183</v>
      </c>
      <c r="M91" s="208">
        <f t="shared" ref="M91:M122" si="20">$L91/$L$150*D91</f>
        <v>2.0849571778996105E-2</v>
      </c>
      <c r="N91" s="208">
        <f t="shared" ref="N91:N122" si="21">$L91/$L$150*E91</f>
        <v>3.5980472185309755E-3</v>
      </c>
      <c r="O91" s="208">
        <f t="shared" ref="O91:O122" si="22">$L91/$L$150*F91</f>
        <v>2.0757902197362323E-3</v>
      </c>
      <c r="P91" s="208">
        <f t="shared" ref="P91:P122" si="23">$L91/$L$150*I91</f>
        <v>1.3429224384417716E-4</v>
      </c>
      <c r="Q91" s="208">
        <f t="shared" ref="Q91:Q122" si="24">$L91/$L$150*J91</f>
        <v>0</v>
      </c>
      <c r="R91" s="208">
        <f t="shared" ref="R91:R122" si="25">$L91/$L$150*K91</f>
        <v>1.5542688455034965E-4</v>
      </c>
    </row>
    <row r="92" spans="1:19" s="210" customFormat="1">
      <c r="A92" s="203">
        <v>152</v>
      </c>
      <c r="B92" s="204">
        <v>86</v>
      </c>
      <c r="C92" s="205" t="s">
        <v>221</v>
      </c>
      <c r="D92" s="206">
        <v>2.0680293861240311</v>
      </c>
      <c r="E92" s="217">
        <v>0.54075304540420821</v>
      </c>
      <c r="F92" s="217">
        <v>0.19729789590254707</v>
      </c>
      <c r="G92" s="207">
        <v>56715.750645</v>
      </c>
      <c r="H92" s="207">
        <v>50456.786359999998</v>
      </c>
      <c r="I92" s="217">
        <v>3.2358137924770249E-2</v>
      </c>
      <c r="J92" s="217">
        <v>0</v>
      </c>
      <c r="K92" s="206">
        <v>2.7356272707843555E-3</v>
      </c>
      <c r="L92" s="220">
        <f>SUMIF('[1]اسفند 93'!$C$4:$C$154,A92,'[1]اسفند 93'!$V$4:$V$154)</f>
        <v>47675.360696999996</v>
      </c>
      <c r="M92" s="208">
        <f t="shared" si="20"/>
        <v>8.0897087575965629E-3</v>
      </c>
      <c r="N92" s="208">
        <f t="shared" si="21"/>
        <v>2.1153155155606046E-3</v>
      </c>
      <c r="O92" s="208">
        <f t="shared" si="22"/>
        <v>7.7178908919163893E-4</v>
      </c>
      <c r="P92" s="208">
        <f t="shared" si="23"/>
        <v>1.2657842944879301E-4</v>
      </c>
      <c r="Q92" s="208">
        <f t="shared" si="24"/>
        <v>0</v>
      </c>
      <c r="R92" s="208">
        <f t="shared" si="25"/>
        <v>1.0701215388172875E-5</v>
      </c>
      <c r="S92" s="122"/>
    </row>
    <row r="93" spans="1:19">
      <c r="A93" s="42">
        <v>147</v>
      </c>
      <c r="B93" s="42">
        <v>87</v>
      </c>
      <c r="C93" s="42" t="s">
        <v>184</v>
      </c>
      <c r="D93" s="84">
        <v>2.0561595815262148</v>
      </c>
      <c r="E93" s="216">
        <v>2.3802726690456582</v>
      </c>
      <c r="F93" s="216">
        <v>1.8299935950224174E-3</v>
      </c>
      <c r="G93" s="94">
        <v>19570.010886</v>
      </c>
      <c r="H93" s="94">
        <v>19916.062987000001</v>
      </c>
      <c r="I93" s="216">
        <v>0</v>
      </c>
      <c r="J93" s="216">
        <v>0</v>
      </c>
      <c r="K93" s="84">
        <v>0</v>
      </c>
      <c r="L93" s="291">
        <f>SUMIF('[1]اسفند 93'!$C$4:$C$154,A93,'[1]اسفند 93'!$V$4:$V$154)</f>
        <v>30221.502159</v>
      </c>
      <c r="M93" s="208">
        <f t="shared" si="20"/>
        <v>5.0986483314799675E-3</v>
      </c>
      <c r="N93" s="208">
        <f t="shared" si="21"/>
        <v>5.9023498864269868E-3</v>
      </c>
      <c r="O93" s="208">
        <f t="shared" si="22"/>
        <v>4.5378256987983292E-6</v>
      </c>
      <c r="P93" s="208">
        <f t="shared" si="23"/>
        <v>0</v>
      </c>
      <c r="Q93" s="208">
        <f t="shared" si="24"/>
        <v>0</v>
      </c>
      <c r="R93" s="208">
        <f t="shared" si="25"/>
        <v>0</v>
      </c>
    </row>
    <row r="94" spans="1:19" s="210" customFormat="1">
      <c r="A94" s="203">
        <v>43</v>
      </c>
      <c r="B94" s="204">
        <v>88</v>
      </c>
      <c r="C94" s="205" t="s">
        <v>108</v>
      </c>
      <c r="D94" s="206">
        <v>2.0044939129171384</v>
      </c>
      <c r="E94" s="217">
        <v>0.52239388314494817</v>
      </c>
      <c r="F94" s="217">
        <v>0.67639092428862924</v>
      </c>
      <c r="G94" s="207">
        <v>37536.075487000002</v>
      </c>
      <c r="H94" s="207">
        <v>38154.963947999997</v>
      </c>
      <c r="I94" s="217">
        <v>0.1048678334651483</v>
      </c>
      <c r="J94" s="217">
        <v>0</v>
      </c>
      <c r="K94" s="206">
        <v>3.4626376713753723E-2</v>
      </c>
      <c r="L94" s="220">
        <f>SUMIF('[1]اسفند 93'!$C$4:$C$154,A94,'[1]اسفند 93'!$V$4:$V$154)</f>
        <v>35908.654576000001</v>
      </c>
      <c r="M94" s="208">
        <f t="shared" si="20"/>
        <v>5.9058997199033731E-3</v>
      </c>
      <c r="N94" s="208">
        <f t="shared" si="21"/>
        <v>1.5391445532778332E-3</v>
      </c>
      <c r="O94" s="208">
        <f t="shared" si="22"/>
        <v>1.9928705917035784E-3</v>
      </c>
      <c r="P94" s="208">
        <f t="shared" si="23"/>
        <v>3.089752003224442E-4</v>
      </c>
      <c r="Q94" s="208">
        <f t="shared" si="24"/>
        <v>0</v>
      </c>
      <c r="R94" s="208">
        <f t="shared" si="25"/>
        <v>1.0202071815594502E-4</v>
      </c>
      <c r="S94" s="122"/>
    </row>
    <row r="95" spans="1:19">
      <c r="A95" s="42">
        <v>60</v>
      </c>
      <c r="B95" s="42">
        <v>89</v>
      </c>
      <c r="C95" s="42" t="s">
        <v>384</v>
      </c>
      <c r="D95" s="84">
        <v>1.9935965182127087</v>
      </c>
      <c r="E95" s="216">
        <v>1.1407515883895213E-3</v>
      </c>
      <c r="F95" s="216">
        <v>0.62697544948418615</v>
      </c>
      <c r="G95" s="94">
        <v>25596.145891</v>
      </c>
      <c r="H95" s="94">
        <v>26177.286511999999</v>
      </c>
      <c r="I95" s="216">
        <v>0.13120543333048101</v>
      </c>
      <c r="J95" s="216">
        <v>0</v>
      </c>
      <c r="K95" s="84">
        <v>1.5187486572018859E-3</v>
      </c>
      <c r="L95" s="291">
        <f>SUMIF('[1]اسفند 93'!$C$4:$C$154,A95,'[1]اسفند 93'!$V$4:$V$154)</f>
        <v>20942.630324000002</v>
      </c>
      <c r="M95" s="208">
        <f t="shared" si="20"/>
        <v>3.4257107195600476E-3</v>
      </c>
      <c r="N95" s="208">
        <f t="shared" si="21"/>
        <v>1.9602185843525728E-6</v>
      </c>
      <c r="O95" s="208">
        <f t="shared" si="22"/>
        <v>1.0773677113584275E-3</v>
      </c>
      <c r="P95" s="208">
        <f t="shared" si="23"/>
        <v>2.2545778712921744E-4</v>
      </c>
      <c r="Q95" s="208">
        <f t="shared" si="24"/>
        <v>0</v>
      </c>
      <c r="R95" s="208">
        <f t="shared" si="25"/>
        <v>2.6097525290414915E-6</v>
      </c>
      <c r="S95" s="209"/>
    </row>
    <row r="96" spans="1:19" s="210" customFormat="1">
      <c r="A96" s="203">
        <v>4</v>
      </c>
      <c r="B96" s="204">
        <v>90</v>
      </c>
      <c r="C96" s="205" t="s">
        <v>32</v>
      </c>
      <c r="D96" s="206">
        <v>1.9311149233238669</v>
      </c>
      <c r="E96" s="217">
        <v>2.3120138288677615E-2</v>
      </c>
      <c r="F96" s="217">
        <v>0.1368378812199037</v>
      </c>
      <c r="G96" s="207">
        <v>30263.131377999998</v>
      </c>
      <c r="H96" s="207">
        <v>26012.146448</v>
      </c>
      <c r="I96" s="217">
        <v>7.5617962017103121E-2</v>
      </c>
      <c r="J96" s="217">
        <v>0</v>
      </c>
      <c r="K96" s="206">
        <v>0</v>
      </c>
      <c r="L96" s="220">
        <f>SUMIF('[1]اسفند 93'!$C$4:$C$154,A96,'[1]اسفند 93'!$V$4:$V$154)</f>
        <v>30234.943008999999</v>
      </c>
      <c r="M96" s="208">
        <f t="shared" si="20"/>
        <v>4.7907054293448185E-3</v>
      </c>
      <c r="N96" s="208">
        <f t="shared" si="21"/>
        <v>5.7356385520612041E-5</v>
      </c>
      <c r="O96" s="208">
        <f t="shared" si="22"/>
        <v>3.3946709881558504E-4</v>
      </c>
      <c r="P96" s="208">
        <f t="shared" si="23"/>
        <v>1.8759286504181348E-4</v>
      </c>
      <c r="Q96" s="208">
        <f t="shared" si="24"/>
        <v>0</v>
      </c>
      <c r="R96" s="208">
        <f t="shared" si="25"/>
        <v>0</v>
      </c>
      <c r="S96" s="209"/>
    </row>
    <row r="97" spans="1:19">
      <c r="A97" s="42">
        <v>58</v>
      </c>
      <c r="B97" s="42">
        <v>91</v>
      </c>
      <c r="C97" s="42" t="s">
        <v>77</v>
      </c>
      <c r="D97" s="84">
        <v>1.9231833893199834</v>
      </c>
      <c r="E97" s="216">
        <v>0.18823529411764706</v>
      </c>
      <c r="F97" s="216">
        <v>0.20492282019190655</v>
      </c>
      <c r="G97" s="94">
        <v>10047.354122000001</v>
      </c>
      <c r="H97" s="94">
        <v>9481.8002969999998</v>
      </c>
      <c r="I97" s="216">
        <v>0</v>
      </c>
      <c r="J97" s="216">
        <v>0</v>
      </c>
      <c r="K97" s="84">
        <v>1.9961890935486799E-3</v>
      </c>
      <c r="L97" s="291">
        <f>SUMIF('[1]اسفند 93'!$C$4:$C$154,A97,'[1]اسفند 93'!$V$4:$V$154)</f>
        <v>11068.045756</v>
      </c>
      <c r="M97" s="208">
        <f t="shared" si="20"/>
        <v>1.7465211074578417E-3</v>
      </c>
      <c r="N97" s="208">
        <f t="shared" si="21"/>
        <v>1.7094413157408268E-4</v>
      </c>
      <c r="O97" s="208">
        <f t="shared" si="22"/>
        <v>1.8609875316752972E-4</v>
      </c>
      <c r="P97" s="208">
        <f t="shared" si="23"/>
        <v>0</v>
      </c>
      <c r="Q97" s="208">
        <f t="shared" si="24"/>
        <v>0</v>
      </c>
      <c r="R97" s="208">
        <f t="shared" si="25"/>
        <v>1.8128205587261512E-6</v>
      </c>
      <c r="S97" s="209"/>
    </row>
    <row r="98" spans="1:19" s="210" customFormat="1">
      <c r="A98" s="203">
        <v>142</v>
      </c>
      <c r="B98" s="204">
        <v>92</v>
      </c>
      <c r="C98" s="205" t="s">
        <v>174</v>
      </c>
      <c r="D98" s="206">
        <v>1.8769255543897061</v>
      </c>
      <c r="E98" s="217">
        <v>0.20889572782126153</v>
      </c>
      <c r="F98" s="217">
        <v>0.22213875493735916</v>
      </c>
      <c r="G98" s="207">
        <v>185799.17920399999</v>
      </c>
      <c r="H98" s="207">
        <v>180902.71124100001</v>
      </c>
      <c r="I98" s="217">
        <v>2.1605403330595178E-3</v>
      </c>
      <c r="J98" s="217">
        <v>1.9416025688895527E-2</v>
      </c>
      <c r="K98" s="206">
        <v>2.0491374803972819E-2</v>
      </c>
      <c r="L98" s="220">
        <f>SUMIF('[1]اسفند 93'!$C$4:$C$154,A98,'[1]اسفند 93'!$V$4:$V$154)</f>
        <v>68873.098241999993</v>
      </c>
      <c r="M98" s="208">
        <f t="shared" si="20"/>
        <v>1.0606665206847801E-2</v>
      </c>
      <c r="N98" s="208">
        <f t="shared" si="21"/>
        <v>1.1804874428604426E-3</v>
      </c>
      <c r="O98" s="208">
        <f t="shared" si="22"/>
        <v>1.2553249102374199E-3</v>
      </c>
      <c r="P98" s="208">
        <f t="shared" si="23"/>
        <v>1.22093963317075E-5</v>
      </c>
      <c r="Q98" s="208">
        <f t="shared" si="24"/>
        <v>1.09721604912899E-4</v>
      </c>
      <c r="R98" s="208">
        <f t="shared" si="25"/>
        <v>1.1579849380038264E-4</v>
      </c>
      <c r="S98" s="122"/>
    </row>
    <row r="99" spans="1:19">
      <c r="A99" s="42">
        <v>56</v>
      </c>
      <c r="B99" s="42">
        <v>93</v>
      </c>
      <c r="C99" s="42" t="s">
        <v>96</v>
      </c>
      <c r="D99" s="84">
        <v>1.8651744079718928</v>
      </c>
      <c r="E99" s="216">
        <v>0.14860654879879923</v>
      </c>
      <c r="F99" s="216">
        <v>0.12701161793696683</v>
      </c>
      <c r="G99" s="94">
        <v>28540.335776</v>
      </c>
      <c r="H99" s="94">
        <v>28190.729393000001</v>
      </c>
      <c r="I99" s="216">
        <v>9.5925215924117541E-2</v>
      </c>
      <c r="J99" s="216">
        <v>0</v>
      </c>
      <c r="K99" s="84">
        <v>0</v>
      </c>
      <c r="L99" s="291">
        <f>SUMIF('[1]اسفند 93'!$C$4:$C$154,A99,'[1]اسفند 93'!$V$4:$V$154)</f>
        <v>31793.562645000002</v>
      </c>
      <c r="M99" s="208">
        <f t="shared" si="20"/>
        <v>4.8656496795786075E-3</v>
      </c>
      <c r="N99" s="208">
        <f t="shared" si="21"/>
        <v>3.8766745000130647E-4</v>
      </c>
      <c r="O99" s="208">
        <f t="shared" si="22"/>
        <v>3.3133311044608544E-4</v>
      </c>
      <c r="P99" s="208">
        <f t="shared" si="23"/>
        <v>2.5023852682613302E-4</v>
      </c>
      <c r="Q99" s="208">
        <f t="shared" si="24"/>
        <v>0</v>
      </c>
      <c r="R99" s="208">
        <f t="shared" si="25"/>
        <v>0</v>
      </c>
    </row>
    <row r="100" spans="1:19" s="210" customFormat="1">
      <c r="A100" s="203">
        <v>164</v>
      </c>
      <c r="B100" s="204">
        <v>94</v>
      </c>
      <c r="C100" s="205" t="s">
        <v>356</v>
      </c>
      <c r="D100" s="206">
        <v>1.8455730087525153</v>
      </c>
      <c r="E100" s="217">
        <v>4.2857142857142858E-2</v>
      </c>
      <c r="F100" s="217">
        <v>0</v>
      </c>
      <c r="G100" s="207">
        <v>2034.1398469999999</v>
      </c>
      <c r="H100" s="207">
        <v>2201.5061219999998</v>
      </c>
      <c r="I100" s="217">
        <v>8.0917530463038186E-3</v>
      </c>
      <c r="J100" s="217">
        <v>0</v>
      </c>
      <c r="K100" s="206">
        <v>0</v>
      </c>
      <c r="L100" s="220">
        <f>SUMIF('[1]اسفند 93'!$C$4:$C$154,A100,'[1]اسفند 93'!$V$4:$V$154)</f>
        <v>5021.2797280000004</v>
      </c>
      <c r="M100" s="208">
        <f t="shared" si="20"/>
        <v>7.6037501750963207E-4</v>
      </c>
      <c r="N100" s="208">
        <f t="shared" si="21"/>
        <v>1.7657118193573815E-5</v>
      </c>
      <c r="O100" s="208">
        <f t="shared" si="22"/>
        <v>0</v>
      </c>
      <c r="P100" s="208">
        <f t="shared" si="23"/>
        <v>3.3337975984086084E-6</v>
      </c>
      <c r="Q100" s="208">
        <f t="shared" si="24"/>
        <v>0</v>
      </c>
      <c r="R100" s="208">
        <f t="shared" si="25"/>
        <v>0</v>
      </c>
      <c r="S100" s="209"/>
    </row>
    <row r="101" spans="1:19">
      <c r="A101" s="42">
        <v>158</v>
      </c>
      <c r="B101" s="42">
        <v>95</v>
      </c>
      <c r="C101" s="42" t="s">
        <v>236</v>
      </c>
      <c r="D101" s="84">
        <v>1.8120867615256435</v>
      </c>
      <c r="E101" s="216">
        <v>5.7396778374375117E-2</v>
      </c>
      <c r="F101" s="216">
        <v>0.12182929087206074</v>
      </c>
      <c r="G101" s="94">
        <v>4049.9749689999999</v>
      </c>
      <c r="H101" s="94">
        <v>4015.3202740000002</v>
      </c>
      <c r="I101" s="216">
        <v>0</v>
      </c>
      <c r="J101" s="216">
        <v>7.8848807411787899E-4</v>
      </c>
      <c r="K101" s="84">
        <v>0</v>
      </c>
      <c r="L101" s="291">
        <f>SUMIF('[1]اسفند 93'!$C$4:$C$154,A101,'[1]اسفند 93'!$V$4:$V$154)</f>
        <v>5160.4164330000003</v>
      </c>
      <c r="M101" s="208">
        <f t="shared" si="20"/>
        <v>7.6726595923503292E-4</v>
      </c>
      <c r="N101" s="208">
        <f t="shared" si="21"/>
        <v>2.4302696289960346E-5</v>
      </c>
      <c r="O101" s="208">
        <f t="shared" si="22"/>
        <v>5.1584432770302931E-5</v>
      </c>
      <c r="P101" s="208">
        <f t="shared" si="23"/>
        <v>0</v>
      </c>
      <c r="Q101" s="208">
        <f t="shared" si="24"/>
        <v>3.3385821881072048E-7</v>
      </c>
      <c r="R101" s="208">
        <f t="shared" si="25"/>
        <v>0</v>
      </c>
      <c r="S101" s="209"/>
    </row>
    <row r="102" spans="1:19" s="210" customFormat="1">
      <c r="A102" s="203">
        <v>48</v>
      </c>
      <c r="B102" s="204">
        <v>96</v>
      </c>
      <c r="C102" s="205" t="s">
        <v>89</v>
      </c>
      <c r="D102" s="206">
        <v>1.8057604590616609</v>
      </c>
      <c r="E102" s="217">
        <v>6.029285099052541E-3</v>
      </c>
      <c r="F102" s="217">
        <v>1.6517201195723769E-2</v>
      </c>
      <c r="G102" s="207">
        <v>15709.79384</v>
      </c>
      <c r="H102" s="207">
        <v>15286.787912</v>
      </c>
      <c r="I102" s="217">
        <v>4.0548405521233379E-2</v>
      </c>
      <c r="J102" s="217">
        <v>0</v>
      </c>
      <c r="K102" s="206">
        <v>0</v>
      </c>
      <c r="L102" s="220">
        <f>SUMIF('[1]اسفند 93'!$C$4:$C$154,A102,'[1]اسفند 93'!$V$4:$V$154)</f>
        <v>18295.201783</v>
      </c>
      <c r="M102" s="208">
        <f t="shared" si="20"/>
        <v>2.7106880191844914E-3</v>
      </c>
      <c r="N102" s="208">
        <f t="shared" si="21"/>
        <v>9.0507635164090305E-6</v>
      </c>
      <c r="O102" s="208">
        <f t="shared" si="22"/>
        <v>2.4794528624784402E-5</v>
      </c>
      <c r="P102" s="208">
        <f t="shared" si="23"/>
        <v>6.0868581151985666E-5</v>
      </c>
      <c r="Q102" s="208">
        <f t="shared" si="24"/>
        <v>0</v>
      </c>
      <c r="R102" s="208">
        <f t="shared" si="25"/>
        <v>0</v>
      </c>
      <c r="S102" s="122"/>
    </row>
    <row r="103" spans="1:19">
      <c r="A103" s="42">
        <v>169</v>
      </c>
      <c r="B103" s="42">
        <v>97</v>
      </c>
      <c r="C103" s="42" t="s">
        <v>370</v>
      </c>
      <c r="D103" s="84">
        <v>1.7069212465322174</v>
      </c>
      <c r="E103" s="216">
        <v>8.9406796078887213E-2</v>
      </c>
      <c r="F103" s="216">
        <v>0.14671238715176876</v>
      </c>
      <c r="G103" s="94">
        <v>39967.835570000003</v>
      </c>
      <c r="H103" s="94">
        <v>37901.368931999998</v>
      </c>
      <c r="I103" s="216">
        <v>7.0788379537888788E-2</v>
      </c>
      <c r="J103" s="216">
        <v>0</v>
      </c>
      <c r="K103" s="84">
        <v>2.0544842121850808E-2</v>
      </c>
      <c r="L103" s="291">
        <f>SUMIF('[1]اسفند 93'!$C$4:$C$154,A103,'[1]اسفند 93'!$V$4:$V$154)</f>
        <v>51715.540737000003</v>
      </c>
      <c r="M103" s="208">
        <f t="shared" si="20"/>
        <v>7.2429710226767996E-3</v>
      </c>
      <c r="N103" s="208">
        <f t="shared" si="21"/>
        <v>3.7937944386441918E-4</v>
      </c>
      <c r="O103" s="208">
        <f t="shared" si="22"/>
        <v>6.2254399314956587E-4</v>
      </c>
      <c r="P103" s="208">
        <f t="shared" si="23"/>
        <v>3.0037600315586585E-4</v>
      </c>
      <c r="Q103" s="208">
        <f t="shared" si="24"/>
        <v>0</v>
      </c>
      <c r="R103" s="208">
        <f t="shared" si="25"/>
        <v>8.717783345678595E-5</v>
      </c>
    </row>
    <row r="104" spans="1:19" s="210" customFormat="1">
      <c r="A104" s="203">
        <v>161</v>
      </c>
      <c r="B104" s="204">
        <v>98</v>
      </c>
      <c r="C104" s="205" t="s">
        <v>349</v>
      </c>
      <c r="D104" s="206">
        <v>1.6873445210115392</v>
      </c>
      <c r="E104" s="217">
        <v>0.2984097824214938</v>
      </c>
      <c r="F104" s="217">
        <v>0.61530512658591197</v>
      </c>
      <c r="G104" s="207">
        <v>15540.982859</v>
      </c>
      <c r="H104" s="207">
        <v>14768.335105</v>
      </c>
      <c r="I104" s="217">
        <v>5.407925480032124E-2</v>
      </c>
      <c r="J104" s="217">
        <v>0</v>
      </c>
      <c r="K104" s="206">
        <v>2.9203475213550415E-4</v>
      </c>
      <c r="L104" s="220">
        <f>SUMIF('[1]اسفند 93'!$C$4:$C$154,A104,'[1]اسفند 93'!$V$4:$V$154)</f>
        <v>13962.408589999999</v>
      </c>
      <c r="M104" s="208">
        <f t="shared" si="20"/>
        <v>1.9330643073388327E-3</v>
      </c>
      <c r="N104" s="208">
        <f t="shared" si="21"/>
        <v>3.4186574951150229E-4</v>
      </c>
      <c r="O104" s="208">
        <f t="shared" si="22"/>
        <v>7.0490902332902684E-4</v>
      </c>
      <c r="P104" s="208">
        <f t="shared" si="23"/>
        <v>6.1954553987180846E-5</v>
      </c>
      <c r="Q104" s="208">
        <f t="shared" si="24"/>
        <v>0</v>
      </c>
      <c r="R104" s="208">
        <f t="shared" si="25"/>
        <v>3.3456235453164189E-7</v>
      </c>
      <c r="S104" s="209"/>
    </row>
    <row r="105" spans="1:19">
      <c r="A105" s="42">
        <v>125</v>
      </c>
      <c r="B105" s="42">
        <v>99</v>
      </c>
      <c r="C105" s="42" t="s">
        <v>144</v>
      </c>
      <c r="D105" s="84">
        <v>1.6707124968094311</v>
      </c>
      <c r="E105" s="216">
        <v>2.1522820679212632E-2</v>
      </c>
      <c r="F105" s="216">
        <v>7.5059485182781743E-2</v>
      </c>
      <c r="G105" s="94">
        <v>8650.0919639999993</v>
      </c>
      <c r="H105" s="94">
        <v>7956.5688449999998</v>
      </c>
      <c r="I105" s="216">
        <v>2.9327671829971182E-2</v>
      </c>
      <c r="J105" s="216">
        <v>0</v>
      </c>
      <c r="K105" s="84">
        <v>0</v>
      </c>
      <c r="L105" s="291">
        <f>SUMIF('[1]اسفند 93'!$C$4:$C$154,A105,'[1]اسفند 93'!$V$4:$V$154)</f>
        <v>8450.5068699999993</v>
      </c>
      <c r="M105" s="208">
        <f t="shared" si="20"/>
        <v>1.158421671809679E-3</v>
      </c>
      <c r="N105" s="208">
        <f t="shared" si="21"/>
        <v>1.492327492664786E-5</v>
      </c>
      <c r="O105" s="208">
        <f t="shared" si="22"/>
        <v>5.2043983915043295E-5</v>
      </c>
      <c r="P105" s="208">
        <f t="shared" si="23"/>
        <v>2.0334923391332031E-5</v>
      </c>
      <c r="Q105" s="208">
        <f t="shared" si="24"/>
        <v>0</v>
      </c>
      <c r="R105" s="208">
        <f t="shared" si="25"/>
        <v>0</v>
      </c>
    </row>
    <row r="106" spans="1:19" s="210" customFormat="1">
      <c r="A106" s="203">
        <v>131</v>
      </c>
      <c r="B106" s="204">
        <v>100</v>
      </c>
      <c r="C106" s="205" t="s">
        <v>152</v>
      </c>
      <c r="D106" s="206">
        <v>1.649000134586647</v>
      </c>
      <c r="E106" s="217">
        <v>0.11199765170518226</v>
      </c>
      <c r="F106" s="217">
        <v>0.3265997758445856</v>
      </c>
      <c r="G106" s="207">
        <v>27713.990085000001</v>
      </c>
      <c r="H106" s="207">
        <v>25507.310678999998</v>
      </c>
      <c r="I106" s="217">
        <v>5.2433821822557999E-2</v>
      </c>
      <c r="J106" s="217">
        <v>0</v>
      </c>
      <c r="K106" s="206">
        <v>4.0583004613224574E-2</v>
      </c>
      <c r="L106" s="220">
        <f>SUMIF('[1]اسفند 93'!$C$4:$C$154,A106,'[1]اسفند 93'!$V$4:$V$154)</f>
        <v>29965.210544000001</v>
      </c>
      <c r="M106" s="208">
        <f t="shared" si="20"/>
        <v>4.054340484749651E-3</v>
      </c>
      <c r="N106" s="208">
        <f t="shared" si="21"/>
        <v>2.7536481288343504E-4</v>
      </c>
      <c r="O106" s="208">
        <f t="shared" si="22"/>
        <v>8.0299974860146802E-4</v>
      </c>
      <c r="P106" s="208">
        <f t="shared" si="23"/>
        <v>1.2891725241649841E-4</v>
      </c>
      <c r="Q106" s="208">
        <f t="shared" si="24"/>
        <v>0</v>
      </c>
      <c r="R106" s="208">
        <f t="shared" si="25"/>
        <v>9.9780051647735388E-5</v>
      </c>
      <c r="S106" s="209"/>
    </row>
    <row r="107" spans="1:19">
      <c r="A107" s="42">
        <v>40</v>
      </c>
      <c r="B107" s="42">
        <v>101</v>
      </c>
      <c r="C107" s="42" t="s">
        <v>116</v>
      </c>
      <c r="D107" s="84">
        <v>1.6393969529723695</v>
      </c>
      <c r="E107" s="216">
        <v>0</v>
      </c>
      <c r="F107" s="216">
        <v>9.210159084566006E-3</v>
      </c>
      <c r="G107" s="94">
        <v>12271.436983</v>
      </c>
      <c r="H107" s="94">
        <v>10766.547667000001</v>
      </c>
      <c r="I107" s="216">
        <v>0.12055729513996889</v>
      </c>
      <c r="J107" s="216">
        <v>0</v>
      </c>
      <c r="K107" s="84">
        <v>3.8880248833592535E-4</v>
      </c>
      <c r="L107" s="291">
        <f>SUMIF('[1]اسفند 93'!$C$4:$C$154,A107,'[1]اسفند 93'!$V$4:$V$154)</f>
        <v>12756.009834</v>
      </c>
      <c r="M107" s="208">
        <f t="shared" si="20"/>
        <v>1.7158572829115508E-3</v>
      </c>
      <c r="N107" s="208">
        <f t="shared" si="21"/>
        <v>0</v>
      </c>
      <c r="O107" s="208">
        <f t="shared" si="22"/>
        <v>9.6397144775545483E-6</v>
      </c>
      <c r="P107" s="208">
        <f t="shared" si="23"/>
        <v>1.2618000326216255E-4</v>
      </c>
      <c r="Q107" s="208">
        <f t="shared" si="24"/>
        <v>0</v>
      </c>
      <c r="R107" s="208">
        <f t="shared" si="25"/>
        <v>4.0693596509116768E-7</v>
      </c>
    </row>
    <row r="108" spans="1:19" s="210" customFormat="1">
      <c r="A108" s="203">
        <v>21</v>
      </c>
      <c r="B108" s="204">
        <v>102</v>
      </c>
      <c r="C108" s="205" t="s">
        <v>92</v>
      </c>
      <c r="D108" s="206">
        <v>1.5757012888736588</v>
      </c>
      <c r="E108" s="217">
        <v>0.22717692489093266</v>
      </c>
      <c r="F108" s="217">
        <v>0.45488444758872776</v>
      </c>
      <c r="G108" s="207">
        <v>156708.05655400001</v>
      </c>
      <c r="H108" s="207">
        <v>153677.163004</v>
      </c>
      <c r="I108" s="217">
        <v>1.7164899691479326E-2</v>
      </c>
      <c r="J108" s="217">
        <v>7.8407483100141496E-3</v>
      </c>
      <c r="K108" s="206">
        <v>1.9700125766388934E-2</v>
      </c>
      <c r="L108" s="220">
        <f>SUMIF('[1]اسفند 93'!$C$4:$C$154,A108,'[1]اسفند 93'!$V$4:$V$154)</f>
        <v>106080.611487</v>
      </c>
      <c r="M108" s="208">
        <f t="shared" si="20"/>
        <v>1.3714882721218754E-2</v>
      </c>
      <c r="N108" s="208">
        <f t="shared" si="21"/>
        <v>1.9773448837332791E-3</v>
      </c>
      <c r="O108" s="208">
        <f t="shared" si="22"/>
        <v>3.9593080836059424E-3</v>
      </c>
      <c r="P108" s="208">
        <f t="shared" si="23"/>
        <v>1.4940305491429898E-4</v>
      </c>
      <c r="Q108" s="208">
        <f t="shared" si="24"/>
        <v>6.8245767315013253E-5</v>
      </c>
      <c r="R108" s="208">
        <f t="shared" si="25"/>
        <v>1.7146962840426262E-4</v>
      </c>
      <c r="S108" s="209"/>
    </row>
    <row r="109" spans="1:19">
      <c r="A109" s="42">
        <v>65</v>
      </c>
      <c r="B109" s="42">
        <v>103</v>
      </c>
      <c r="C109" s="42" t="s">
        <v>79</v>
      </c>
      <c r="D109" s="84">
        <v>1.4516173666419412</v>
      </c>
      <c r="E109" s="216">
        <v>9.4715834834516621E-2</v>
      </c>
      <c r="F109" s="216">
        <v>0.24513440005651513</v>
      </c>
      <c r="G109" s="94">
        <v>43965.920463000002</v>
      </c>
      <c r="H109" s="94">
        <v>41571.610703999999</v>
      </c>
      <c r="I109" s="216">
        <v>0</v>
      </c>
      <c r="J109" s="216">
        <v>0</v>
      </c>
      <c r="K109" s="84">
        <v>1.3536022264859053E-2</v>
      </c>
      <c r="L109" s="291">
        <f>SUMIF('[1]اسفند 93'!$C$4:$C$154,A109,'[1]اسفند 93'!$V$4:$V$154)</f>
        <v>47324.263713</v>
      </c>
      <c r="M109" s="208">
        <f t="shared" si="20"/>
        <v>5.6366129560408715E-3</v>
      </c>
      <c r="N109" s="208">
        <f t="shared" si="21"/>
        <v>3.6778045925800137E-4</v>
      </c>
      <c r="O109" s="208">
        <f t="shared" si="22"/>
        <v>9.5185395757991023E-4</v>
      </c>
      <c r="P109" s="208">
        <f t="shared" si="23"/>
        <v>0</v>
      </c>
      <c r="Q109" s="208">
        <f t="shared" si="24"/>
        <v>0</v>
      </c>
      <c r="R109" s="208">
        <f t="shared" si="25"/>
        <v>5.2560213334911062E-5</v>
      </c>
    </row>
    <row r="110" spans="1:19" s="210" customFormat="1">
      <c r="A110" s="203">
        <v>61</v>
      </c>
      <c r="B110" s="204">
        <v>104</v>
      </c>
      <c r="C110" s="205" t="s">
        <v>118</v>
      </c>
      <c r="D110" s="206">
        <v>1.3500372149683697</v>
      </c>
      <c r="E110" s="217">
        <v>0.29343396553110179</v>
      </c>
      <c r="F110" s="217">
        <v>1.1247410503923667</v>
      </c>
      <c r="G110" s="207">
        <v>198845.52403</v>
      </c>
      <c r="H110" s="207">
        <v>201253.87373799999</v>
      </c>
      <c r="I110" s="217">
        <v>1.8309262824843606E-2</v>
      </c>
      <c r="J110" s="217">
        <v>3.0943625870934134E-4</v>
      </c>
      <c r="K110" s="206">
        <v>6.5187905168101251E-3</v>
      </c>
      <c r="L110" s="220">
        <f>SUMIF('[1]اسفند 93'!$C$4:$C$154,A110,'[1]اسفند 93'!$V$4:$V$154)</f>
        <v>197481.93899699999</v>
      </c>
      <c r="M110" s="208">
        <f t="shared" si="20"/>
        <v>2.1875365424126682E-2</v>
      </c>
      <c r="N110" s="208">
        <f t="shared" si="21"/>
        <v>4.7546653919416848E-3</v>
      </c>
      <c r="O110" s="208">
        <f t="shared" si="22"/>
        <v>1.8224772778153053E-2</v>
      </c>
      <c r="P110" s="208">
        <f t="shared" si="23"/>
        <v>2.966746475571903E-4</v>
      </c>
      <c r="Q110" s="208">
        <f t="shared" si="24"/>
        <v>5.0139589929008273E-6</v>
      </c>
      <c r="R110" s="208">
        <f t="shared" si="25"/>
        <v>1.0562740278377744E-4</v>
      </c>
      <c r="S110" s="122"/>
    </row>
    <row r="111" spans="1:19">
      <c r="A111" s="42">
        <v>160</v>
      </c>
      <c r="B111" s="42">
        <v>105</v>
      </c>
      <c r="C111" s="42" t="s">
        <v>238</v>
      </c>
      <c r="D111" s="84">
        <v>1.3358426751698846</v>
      </c>
      <c r="E111" s="216">
        <v>2.4970337611908099E-2</v>
      </c>
      <c r="F111" s="216">
        <v>0.94396505231366623</v>
      </c>
      <c r="G111" s="94">
        <v>8270.5377709999993</v>
      </c>
      <c r="H111" s="94">
        <v>8567.0556230000002</v>
      </c>
      <c r="I111" s="216">
        <v>4.1438249950661137E-3</v>
      </c>
      <c r="J111" s="216">
        <v>0</v>
      </c>
      <c r="K111" s="84">
        <v>1.3124136569962502E-2</v>
      </c>
      <c r="L111" s="291">
        <f>SUMIF('[1]اسفند 93'!$C$4:$C$154,A111,'[1]اسفند 93'!$V$4:$V$154)</f>
        <v>9871</v>
      </c>
      <c r="M111" s="208">
        <f t="shared" si="20"/>
        <v>1.0819287434882766E-3</v>
      </c>
      <c r="N111" s="208">
        <f t="shared" si="21"/>
        <v>2.0224032739105319E-5</v>
      </c>
      <c r="O111" s="208">
        <f t="shared" si="22"/>
        <v>7.6453832620423424E-4</v>
      </c>
      <c r="P111" s="208">
        <f t="shared" si="23"/>
        <v>3.3561761826309607E-6</v>
      </c>
      <c r="Q111" s="208">
        <f t="shared" si="24"/>
        <v>0</v>
      </c>
      <c r="R111" s="208">
        <f t="shared" si="25"/>
        <v>1.062953059700857E-5</v>
      </c>
      <c r="S111" s="209"/>
    </row>
    <row r="112" spans="1:19" s="210" customFormat="1">
      <c r="A112" s="203">
        <v>36</v>
      </c>
      <c r="B112" s="204">
        <v>106</v>
      </c>
      <c r="C112" s="205" t="s">
        <v>74</v>
      </c>
      <c r="D112" s="206">
        <v>1.3208141937597713</v>
      </c>
      <c r="E112" s="217">
        <v>7.2705249369709429E-2</v>
      </c>
      <c r="F112" s="217">
        <v>0.21304525415850928</v>
      </c>
      <c r="G112" s="207">
        <v>125862.029488</v>
      </c>
      <c r="H112" s="207">
        <v>126114.556098</v>
      </c>
      <c r="I112" s="217">
        <v>1.961248682322916E-2</v>
      </c>
      <c r="J112" s="217">
        <v>4.1214561421585335E-4</v>
      </c>
      <c r="K112" s="206">
        <v>1.3553250005944408E-3</v>
      </c>
      <c r="L112" s="220">
        <f>SUMIF('[1]اسفند 93'!$C$4:$C$154,A112,'[1]اسفند 93'!$V$4:$V$154)</f>
        <v>129432.546049</v>
      </c>
      <c r="M112" s="208">
        <f t="shared" si="20"/>
        <v>1.4027084556669896E-2</v>
      </c>
      <c r="N112" s="208">
        <f t="shared" si="21"/>
        <v>7.7213183007947977E-4</v>
      </c>
      <c r="O112" s="208">
        <f t="shared" si="22"/>
        <v>2.2625466992991501E-3</v>
      </c>
      <c r="P112" s="208">
        <f t="shared" si="23"/>
        <v>2.082851716280433E-4</v>
      </c>
      <c r="Q112" s="208">
        <f t="shared" si="24"/>
        <v>4.376998223959052E-6</v>
      </c>
      <c r="R112" s="208">
        <f t="shared" si="25"/>
        <v>1.4393590313403805E-5</v>
      </c>
      <c r="S112" s="209"/>
    </row>
    <row r="113" spans="1:19">
      <c r="A113" s="42">
        <v>122</v>
      </c>
      <c r="B113" s="42">
        <v>107</v>
      </c>
      <c r="C113" s="42" t="s">
        <v>142</v>
      </c>
      <c r="D113" s="84">
        <v>1.3207349144914073</v>
      </c>
      <c r="E113" s="216">
        <v>0.11459591267998143</v>
      </c>
      <c r="F113" s="216">
        <v>1.0821528100325128</v>
      </c>
      <c r="G113" s="94">
        <v>38380.674798</v>
      </c>
      <c r="H113" s="94">
        <v>35178.004793</v>
      </c>
      <c r="I113" s="216">
        <v>7.0301941435782389E-2</v>
      </c>
      <c r="J113" s="216">
        <v>0</v>
      </c>
      <c r="K113" s="84">
        <v>8.2063937184520472E-2</v>
      </c>
      <c r="L113" s="291">
        <f>SUMIF('[1]اسفند 93'!$C$4:$C$154,A113,'[1]اسفند 93'!$V$4:$V$154)</f>
        <v>44823.595908000003</v>
      </c>
      <c r="M113" s="208">
        <f t="shared" si="20"/>
        <v>4.8574075839943262E-3</v>
      </c>
      <c r="N113" s="208">
        <f t="shared" si="21"/>
        <v>4.2146160386836263E-4</v>
      </c>
      <c r="O113" s="208">
        <f t="shared" si="22"/>
        <v>3.9799487458214667E-3</v>
      </c>
      <c r="P113" s="208">
        <f t="shared" si="23"/>
        <v>2.5855694413227085E-4</v>
      </c>
      <c r="Q113" s="208">
        <f t="shared" si="24"/>
        <v>0</v>
      </c>
      <c r="R113" s="208">
        <f t="shared" si="25"/>
        <v>3.0181528971392774E-4</v>
      </c>
      <c r="S113" s="209"/>
    </row>
    <row r="114" spans="1:19" s="210" customFormat="1">
      <c r="A114" s="203">
        <v>144</v>
      </c>
      <c r="B114" s="204">
        <v>108</v>
      </c>
      <c r="C114" s="205" t="s">
        <v>175</v>
      </c>
      <c r="D114" s="206">
        <v>1.2661795791460742</v>
      </c>
      <c r="E114" s="217">
        <v>6.6922064629331771E-2</v>
      </c>
      <c r="F114" s="217">
        <v>0.75306331334990495</v>
      </c>
      <c r="G114" s="207">
        <v>73537.213902999996</v>
      </c>
      <c r="H114" s="207">
        <v>73903.303985000006</v>
      </c>
      <c r="I114" s="217">
        <v>4.5222798572503567E-2</v>
      </c>
      <c r="J114" s="217">
        <v>0</v>
      </c>
      <c r="K114" s="206">
        <v>3.0324471848781967E-2</v>
      </c>
      <c r="L114" s="220">
        <f>SUMIF('[1]اسفند 93'!$C$4:$C$154,A114,'[1]اسفند 93'!$V$4:$V$154)</f>
        <v>90217.684315999999</v>
      </c>
      <c r="M114" s="208">
        <f t="shared" si="20"/>
        <v>9.3727962011932401E-3</v>
      </c>
      <c r="N114" s="208">
        <f t="shared" si="21"/>
        <v>4.9538539671981736E-4</v>
      </c>
      <c r="O114" s="208">
        <f t="shared" si="22"/>
        <v>5.5744928119786825E-3</v>
      </c>
      <c r="P114" s="208">
        <f t="shared" si="23"/>
        <v>3.3475826150469685E-4</v>
      </c>
      <c r="Q114" s="208">
        <f t="shared" si="24"/>
        <v>0</v>
      </c>
      <c r="R114" s="208">
        <f t="shared" si="25"/>
        <v>2.2447455260583146E-4</v>
      </c>
      <c r="S114" s="209"/>
    </row>
    <row r="115" spans="1:19">
      <c r="A115" s="42">
        <v>15</v>
      </c>
      <c r="B115" s="42">
        <v>109</v>
      </c>
      <c r="C115" s="42" t="s">
        <v>62</v>
      </c>
      <c r="D115" s="84">
        <v>1.2613574519915864</v>
      </c>
      <c r="E115" s="216">
        <v>7.5555849218672574E-2</v>
      </c>
      <c r="F115" s="216">
        <v>0.17641811754600417</v>
      </c>
      <c r="G115" s="94">
        <v>76050.892619999999</v>
      </c>
      <c r="H115" s="94">
        <v>72302.075419000001</v>
      </c>
      <c r="I115" s="216">
        <v>4.7167778575318052E-3</v>
      </c>
      <c r="J115" s="216">
        <v>0</v>
      </c>
      <c r="K115" s="84">
        <v>0</v>
      </c>
      <c r="L115" s="291">
        <f>SUMIF('[1]اسفند 93'!$C$4:$C$154,A115,'[1]اسفند 93'!$V$4:$V$154)</f>
        <v>82238.764272</v>
      </c>
      <c r="M115" s="208">
        <f t="shared" si="20"/>
        <v>8.5113205436629924E-3</v>
      </c>
      <c r="N115" s="208">
        <f t="shared" si="21"/>
        <v>5.0983172980301292E-4</v>
      </c>
      <c r="O115" s="208">
        <f t="shared" si="22"/>
        <v>1.1904247648220764E-3</v>
      </c>
      <c r="P115" s="208">
        <f t="shared" si="23"/>
        <v>3.182762207121994E-5</v>
      </c>
      <c r="Q115" s="208">
        <f t="shared" si="24"/>
        <v>0</v>
      </c>
      <c r="R115" s="208">
        <f t="shared" si="25"/>
        <v>0</v>
      </c>
      <c r="S115" s="209"/>
    </row>
    <row r="116" spans="1:19" s="210" customFormat="1">
      <c r="A116" s="203">
        <v>29</v>
      </c>
      <c r="B116" s="204">
        <v>110</v>
      </c>
      <c r="C116" s="205" t="s">
        <v>385</v>
      </c>
      <c r="D116" s="206">
        <v>1.2417172989380723</v>
      </c>
      <c r="E116" s="217">
        <v>0.55970634447635048</v>
      </c>
      <c r="F116" s="217">
        <v>0.6421682830362464</v>
      </c>
      <c r="G116" s="207">
        <v>30814.609601</v>
      </c>
      <c r="H116" s="207">
        <v>30083.398485999998</v>
      </c>
      <c r="I116" s="217">
        <v>3.3299250370187562E-3</v>
      </c>
      <c r="J116" s="217">
        <v>0</v>
      </c>
      <c r="K116" s="206">
        <v>0</v>
      </c>
      <c r="L116" s="220">
        <f>SUMIF('[1]اسفند 93'!$C$4:$C$154,A116,'[1]اسفند 93'!$V$4:$V$154)</f>
        <v>32773.411937999997</v>
      </c>
      <c r="M116" s="208">
        <f t="shared" si="20"/>
        <v>3.3390781352157835E-3</v>
      </c>
      <c r="N116" s="208">
        <f t="shared" si="21"/>
        <v>1.5050955789863265E-3</v>
      </c>
      <c r="O116" s="208">
        <f t="shared" si="22"/>
        <v>1.7268423938759433E-3</v>
      </c>
      <c r="P116" s="208">
        <f t="shared" si="23"/>
        <v>8.954437449269575E-6</v>
      </c>
      <c r="Q116" s="208">
        <f t="shared" si="24"/>
        <v>0</v>
      </c>
      <c r="R116" s="208">
        <f t="shared" si="25"/>
        <v>0</v>
      </c>
      <c r="S116" s="209"/>
    </row>
    <row r="117" spans="1:19">
      <c r="A117" s="42">
        <v>26</v>
      </c>
      <c r="B117" s="42">
        <v>111</v>
      </c>
      <c r="C117" s="42" t="s">
        <v>68</v>
      </c>
      <c r="D117" s="84">
        <v>1.2289599172840129</v>
      </c>
      <c r="E117" s="216">
        <v>0.11565401695599516</v>
      </c>
      <c r="F117" s="216">
        <v>0.26754138070246264</v>
      </c>
      <c r="G117" s="94">
        <v>85515.282831000004</v>
      </c>
      <c r="H117" s="94">
        <v>81742.136434999993</v>
      </c>
      <c r="I117" s="216">
        <v>7.4571022848618954E-2</v>
      </c>
      <c r="J117" s="216">
        <v>8.1574688728161433E-3</v>
      </c>
      <c r="K117" s="84">
        <v>4.2163435604434312E-3</v>
      </c>
      <c r="L117" s="291">
        <f>SUMIF('[1]اسفند 93'!$C$4:$C$154,A117,'[1]اسفند 93'!$V$4:$V$154)</f>
        <v>89943.373412999994</v>
      </c>
      <c r="M117" s="208">
        <f t="shared" si="20"/>
        <v>9.0696198506773264E-3</v>
      </c>
      <c r="N117" s="208">
        <f t="shared" si="21"/>
        <v>8.5351682609210446E-4</v>
      </c>
      <c r="O117" s="208">
        <f t="shared" si="22"/>
        <v>1.974432675281395E-3</v>
      </c>
      <c r="P117" s="208">
        <f t="shared" si="23"/>
        <v>5.5032781753194219E-4</v>
      </c>
      <c r="Q117" s="208">
        <f t="shared" si="24"/>
        <v>6.0201427711069695E-5</v>
      </c>
      <c r="R117" s="208">
        <f t="shared" si="25"/>
        <v>3.1116257507880828E-5</v>
      </c>
    </row>
    <row r="118" spans="1:19" s="210" customFormat="1">
      <c r="A118" s="203">
        <v>155</v>
      </c>
      <c r="B118" s="204">
        <v>112</v>
      </c>
      <c r="C118" s="205" t="s">
        <v>241</v>
      </c>
      <c r="D118" s="206">
        <v>1.1954760864885241</v>
      </c>
      <c r="E118" s="217">
        <v>9.8844027475288986E-3</v>
      </c>
      <c r="F118" s="217">
        <v>0.54665773161333553</v>
      </c>
      <c r="G118" s="207">
        <v>7413.056431</v>
      </c>
      <c r="H118" s="207">
        <v>7236.5434240000004</v>
      </c>
      <c r="I118" s="217">
        <v>2.8762550318600184E-3</v>
      </c>
      <c r="J118" s="217">
        <v>0</v>
      </c>
      <c r="K118" s="206">
        <v>4.7537170021240008E-3</v>
      </c>
      <c r="L118" s="220">
        <f>SUMIF('[1]اسفند 93'!$C$4:$C$154,A118,'[1]اسفند 93'!$V$4:$V$154)</f>
        <v>9951.9569350000002</v>
      </c>
      <c r="M118" s="208">
        <f t="shared" si="20"/>
        <v>9.7618375174988016E-4</v>
      </c>
      <c r="N118" s="208">
        <f t="shared" si="21"/>
        <v>8.07125585107403E-6</v>
      </c>
      <c r="O118" s="208">
        <f t="shared" si="22"/>
        <v>4.4638148884838238E-4</v>
      </c>
      <c r="P118" s="208">
        <f t="shared" si="23"/>
        <v>2.3486487598742416E-6</v>
      </c>
      <c r="Q118" s="208">
        <f t="shared" si="24"/>
        <v>0</v>
      </c>
      <c r="R118" s="208">
        <f t="shared" si="25"/>
        <v>3.8817182128010272E-6</v>
      </c>
      <c r="S118" s="209"/>
    </row>
    <row r="119" spans="1:19">
      <c r="A119" s="42">
        <v>42</v>
      </c>
      <c r="B119" s="42">
        <v>113</v>
      </c>
      <c r="C119" s="42" t="s">
        <v>382</v>
      </c>
      <c r="D119" s="84">
        <v>1.1745725624707535</v>
      </c>
      <c r="E119" s="216">
        <v>9.5086569957884892E-2</v>
      </c>
      <c r="F119" s="216">
        <v>0.10238652316331305</v>
      </c>
      <c r="G119" s="94">
        <v>6700.7983329999997</v>
      </c>
      <c r="H119" s="94">
        <v>7056.9930560000003</v>
      </c>
      <c r="I119" s="216">
        <v>3.5889008194457235E-2</v>
      </c>
      <c r="J119" s="216">
        <v>0</v>
      </c>
      <c r="K119" s="84">
        <v>0</v>
      </c>
      <c r="L119" s="291">
        <f>SUMIF('[1]اسفند 93'!$C$4:$C$154,A119,'[1]اسفند 93'!$V$4:$V$154)</f>
        <v>11011.681892000001</v>
      </c>
      <c r="M119" s="208">
        <f t="shared" si="20"/>
        <v>1.0612451098426033E-3</v>
      </c>
      <c r="N119" s="208">
        <f t="shared" si="21"/>
        <v>8.5912237867402574E-5</v>
      </c>
      <c r="O119" s="208">
        <f t="shared" si="22"/>
        <v>9.2507862428088973E-5</v>
      </c>
      <c r="P119" s="208">
        <f t="shared" si="23"/>
        <v>3.2426293326102805E-5</v>
      </c>
      <c r="Q119" s="208">
        <f t="shared" si="24"/>
        <v>0</v>
      </c>
      <c r="R119" s="208">
        <f t="shared" si="25"/>
        <v>0</v>
      </c>
    </row>
    <row r="120" spans="1:19" s="210" customFormat="1">
      <c r="A120" s="203">
        <v>133</v>
      </c>
      <c r="B120" s="204">
        <v>114</v>
      </c>
      <c r="C120" s="205" t="s">
        <v>153</v>
      </c>
      <c r="D120" s="206">
        <v>1.1394901880615906</v>
      </c>
      <c r="E120" s="217">
        <v>8.3067283741411462E-3</v>
      </c>
      <c r="F120" s="217">
        <v>0.2854122343779445</v>
      </c>
      <c r="G120" s="207">
        <v>10713.35425</v>
      </c>
      <c r="H120" s="207">
        <v>8204.7177520000005</v>
      </c>
      <c r="I120" s="217">
        <v>0.11173266838778897</v>
      </c>
      <c r="J120" s="217">
        <v>0</v>
      </c>
      <c r="K120" s="206">
        <v>0.10438575947544679</v>
      </c>
      <c r="L120" s="220">
        <f>SUMIF('[1]اسفند 93'!$C$4:$C$154,A120,'[1]اسفند 93'!$V$4:$V$154)</f>
        <v>10456.235151999999</v>
      </c>
      <c r="M120" s="208">
        <f t="shared" si="20"/>
        <v>9.7761560426445427E-4</v>
      </c>
      <c r="N120" s="208">
        <f t="shared" si="21"/>
        <v>7.1266846911258762E-6</v>
      </c>
      <c r="O120" s="208">
        <f t="shared" si="22"/>
        <v>2.4486692110136954E-4</v>
      </c>
      <c r="P120" s="208">
        <f t="shared" si="23"/>
        <v>9.5860062040397417E-5</v>
      </c>
      <c r="Q120" s="208">
        <f t="shared" si="24"/>
        <v>0</v>
      </c>
      <c r="R120" s="208">
        <f t="shared" si="25"/>
        <v>8.9556846031110384E-5</v>
      </c>
      <c r="S120" s="209"/>
    </row>
    <row r="121" spans="1:19">
      <c r="A121" s="42">
        <v>148</v>
      </c>
      <c r="B121" s="42">
        <v>115</v>
      </c>
      <c r="C121" s="42" t="s">
        <v>186</v>
      </c>
      <c r="D121" s="84">
        <v>1.1348032941909894</v>
      </c>
      <c r="E121" s="216">
        <v>0.12968045700004463</v>
      </c>
      <c r="F121" s="216">
        <v>0.4487046458695943</v>
      </c>
      <c r="G121" s="94">
        <v>133812.984173</v>
      </c>
      <c r="H121" s="94">
        <v>120278.57240999999</v>
      </c>
      <c r="I121" s="216">
        <v>4.376784833684326E-2</v>
      </c>
      <c r="J121" s="216">
        <v>0</v>
      </c>
      <c r="K121" s="84">
        <v>6.3247288666936491E-2</v>
      </c>
      <c r="L121" s="291">
        <f>SUMIF('[1]اسفند 93'!$C$4:$C$154,A121,'[1]اسفند 93'!$V$4:$V$154)</f>
        <v>143111.342512</v>
      </c>
      <c r="M121" s="208">
        <f t="shared" si="20"/>
        <v>1.3325295145192229E-2</v>
      </c>
      <c r="N121" s="208">
        <f t="shared" si="21"/>
        <v>1.5227576205803415E-3</v>
      </c>
      <c r="O121" s="208">
        <f t="shared" si="22"/>
        <v>5.2688618986551925E-3</v>
      </c>
      <c r="P121" s="208">
        <f t="shared" si="23"/>
        <v>5.1393884732616076E-4</v>
      </c>
      <c r="Q121" s="208">
        <f t="shared" si="24"/>
        <v>0</v>
      </c>
      <c r="R121" s="208">
        <f t="shared" si="25"/>
        <v>7.426739003440516E-4</v>
      </c>
    </row>
    <row r="122" spans="1:19" s="210" customFormat="1">
      <c r="A122" s="203">
        <v>64</v>
      </c>
      <c r="B122" s="204">
        <v>116</v>
      </c>
      <c r="C122" s="205" t="s">
        <v>126</v>
      </c>
      <c r="D122" s="206">
        <v>1.0940672322149203</v>
      </c>
      <c r="E122" s="217">
        <v>0.36310625694187337</v>
      </c>
      <c r="F122" s="217">
        <v>0.63252499074416879</v>
      </c>
      <c r="G122" s="207">
        <v>103902.12586299999</v>
      </c>
      <c r="H122" s="207">
        <v>102004.87692900001</v>
      </c>
      <c r="I122" s="217">
        <v>0</v>
      </c>
      <c r="J122" s="217">
        <v>7.1039885188064339E-3</v>
      </c>
      <c r="K122" s="206">
        <v>1.4040542964779046E-2</v>
      </c>
      <c r="L122" s="220">
        <f>SUMIF('[1]اسفند 93'!$C$4:$C$154,A122,'[1]اسفند 93'!$V$4:$V$154)</f>
        <v>86258.315761000005</v>
      </c>
      <c r="M122" s="208">
        <f t="shared" si="20"/>
        <v>7.7433194862409063E-3</v>
      </c>
      <c r="N122" s="208">
        <f t="shared" si="21"/>
        <v>2.5699039987349525E-3</v>
      </c>
      <c r="O122" s="208">
        <f t="shared" si="22"/>
        <v>4.4767295300930203E-3</v>
      </c>
      <c r="P122" s="208">
        <f t="shared" si="23"/>
        <v>0</v>
      </c>
      <c r="Q122" s="208">
        <f t="shared" si="24"/>
        <v>5.0278859569116123E-5</v>
      </c>
      <c r="R122" s="208">
        <f t="shared" si="25"/>
        <v>9.9372695512024123E-5</v>
      </c>
      <c r="S122" s="122"/>
    </row>
    <row r="123" spans="1:19">
      <c r="A123" s="42">
        <v>166</v>
      </c>
      <c r="B123" s="42">
        <v>117</v>
      </c>
      <c r="C123" s="42" t="s">
        <v>358</v>
      </c>
      <c r="D123" s="84">
        <v>1.0741484689713321</v>
      </c>
      <c r="E123" s="216">
        <v>8.6677908937605394E-2</v>
      </c>
      <c r="F123" s="216">
        <v>0</v>
      </c>
      <c r="G123" s="94">
        <v>18911.291705</v>
      </c>
      <c r="H123" s="94">
        <v>18017.603880999999</v>
      </c>
      <c r="I123" s="216">
        <v>2.2662781859640234E-2</v>
      </c>
      <c r="J123" s="216">
        <v>0</v>
      </c>
      <c r="K123" s="84">
        <v>0</v>
      </c>
      <c r="L123" s="291">
        <f>SUMIF('[1]اسفند 93'!$C$4:$C$154,A123,'[1]اسفند 93'!$V$4:$V$154)</f>
        <v>20072.192182999999</v>
      </c>
      <c r="M123" s="208">
        <f t="shared" ref="M123:M149" si="26">$L123/$L$150*D123</f>
        <v>1.7690549119749766E-3</v>
      </c>
      <c r="N123" s="208">
        <f t="shared" ref="N123:N149" si="27">$L123/$L$150*E123</f>
        <v>1.4275305974474463E-4</v>
      </c>
      <c r="O123" s="208">
        <f t="shared" ref="O123:O149" si="28">$L123/$L$150*F123</f>
        <v>0</v>
      </c>
      <c r="P123" s="208">
        <f t="shared" ref="P123:P149" si="29">$L123/$L$150*I123</f>
        <v>3.7324175126561538E-5</v>
      </c>
      <c r="Q123" s="208">
        <f t="shared" ref="Q123:Q149" si="30">$L123/$L$150*J123</f>
        <v>0</v>
      </c>
      <c r="R123" s="208">
        <f t="shared" ref="R123:R149" si="31">$L123/$L$150*K123</f>
        <v>0</v>
      </c>
    </row>
    <row r="124" spans="1:19" s="210" customFormat="1">
      <c r="A124" s="203">
        <v>12</v>
      </c>
      <c r="B124" s="204">
        <v>118</v>
      </c>
      <c r="C124" s="205" t="s">
        <v>61</v>
      </c>
      <c r="D124" s="206">
        <v>1.0529122355329792</v>
      </c>
      <c r="E124" s="217">
        <v>2.1415624927071747E-2</v>
      </c>
      <c r="F124" s="217">
        <v>0.43490910222402002</v>
      </c>
      <c r="G124" s="207">
        <v>93048.072199999995</v>
      </c>
      <c r="H124" s="207">
        <v>93049.256810999999</v>
      </c>
      <c r="I124" s="217">
        <v>2.8697630979620286E-2</v>
      </c>
      <c r="J124" s="217">
        <v>0</v>
      </c>
      <c r="K124" s="206">
        <v>1.041538524623775E-3</v>
      </c>
      <c r="L124" s="220">
        <f>SUMIF('[1]اسفند 93'!$C$4:$C$154,A124,'[1]اسفند 93'!$V$4:$V$154)</f>
        <v>122785.069005</v>
      </c>
      <c r="M124" s="208">
        <f t="shared" si="26"/>
        <v>1.0607668144799154E-2</v>
      </c>
      <c r="N124" s="208">
        <f t="shared" si="27"/>
        <v>2.1575382512757426E-4</v>
      </c>
      <c r="O124" s="208">
        <f t="shared" si="28"/>
        <v>4.3815346368443224E-3</v>
      </c>
      <c r="P124" s="208">
        <f t="shared" si="29"/>
        <v>2.8911711318429693E-4</v>
      </c>
      <c r="Q124" s="208">
        <f t="shared" si="30"/>
        <v>0</v>
      </c>
      <c r="R124" s="208">
        <f t="shared" si="31"/>
        <v>1.049308257268008E-5</v>
      </c>
      <c r="S124" s="122"/>
    </row>
    <row r="125" spans="1:19">
      <c r="A125" s="42">
        <v>134</v>
      </c>
      <c r="B125" s="42">
        <v>119</v>
      </c>
      <c r="C125" s="42" t="s">
        <v>157</v>
      </c>
      <c r="D125" s="84">
        <v>1.0143667108124834</v>
      </c>
      <c r="E125" s="216">
        <v>0.46795155158695073</v>
      </c>
      <c r="F125" s="216">
        <v>0.55149854124303777</v>
      </c>
      <c r="G125" s="94">
        <v>5288.6843650000001</v>
      </c>
      <c r="H125" s="94">
        <v>5215.4980519999999</v>
      </c>
      <c r="I125" s="216">
        <v>0</v>
      </c>
      <c r="J125" s="216">
        <v>0</v>
      </c>
      <c r="K125" s="84">
        <v>0.50084992714910148</v>
      </c>
      <c r="L125" s="291">
        <f>SUMIF('[1]اسفند 93'!$C$4:$C$154,A125,'[1]اسفند 93'!$V$4:$V$154)</f>
        <v>6812.9712909999998</v>
      </c>
      <c r="M125" s="208">
        <f t="shared" si="26"/>
        <v>5.6704005835800993E-4</v>
      </c>
      <c r="N125" s="208">
        <f t="shared" si="27"/>
        <v>2.615891001667918E-4</v>
      </c>
      <c r="O125" s="208">
        <f t="shared" si="28"/>
        <v>3.0829261417729973E-4</v>
      </c>
      <c r="P125" s="208">
        <f t="shared" si="29"/>
        <v>0</v>
      </c>
      <c r="Q125" s="208">
        <f t="shared" si="30"/>
        <v>0</v>
      </c>
      <c r="R125" s="208">
        <f t="shared" si="31"/>
        <v>2.7997958617130954E-4</v>
      </c>
    </row>
    <row r="126" spans="1:19" s="210" customFormat="1">
      <c r="A126" s="203">
        <v>119</v>
      </c>
      <c r="B126" s="204">
        <v>120</v>
      </c>
      <c r="C126" s="205" t="s">
        <v>136</v>
      </c>
      <c r="D126" s="206">
        <v>0.9865429484810242</v>
      </c>
      <c r="E126" s="217">
        <v>9.0913724458392756E-2</v>
      </c>
      <c r="F126" s="217">
        <v>0.72598871664326015</v>
      </c>
      <c r="G126" s="207">
        <v>60169.007068999999</v>
      </c>
      <c r="H126" s="207">
        <v>59316.381105</v>
      </c>
      <c r="I126" s="217">
        <v>7.8864754380712984E-3</v>
      </c>
      <c r="J126" s="217">
        <v>0</v>
      </c>
      <c r="K126" s="206">
        <v>8.2858031956536734E-3</v>
      </c>
      <c r="L126" s="220">
        <f>SUMIF('[1]اسفند 93'!$C$4:$C$154,A126,'[1]اسفند 93'!$V$4:$V$154)</f>
        <v>47673.443403999998</v>
      </c>
      <c r="M126" s="208">
        <f t="shared" si="26"/>
        <v>3.858999407447238E-3</v>
      </c>
      <c r="N126" s="208">
        <f t="shared" si="27"/>
        <v>3.5562162737460114E-4</v>
      </c>
      <c r="O126" s="208">
        <f t="shared" si="28"/>
        <v>2.8398054353876E-3</v>
      </c>
      <c r="P126" s="208">
        <f t="shared" si="29"/>
        <v>3.0849041178818705E-5</v>
      </c>
      <c r="Q126" s="208">
        <f t="shared" si="30"/>
        <v>0</v>
      </c>
      <c r="R126" s="208">
        <f t="shared" si="31"/>
        <v>3.2411067020937694E-5</v>
      </c>
      <c r="S126" s="209"/>
    </row>
    <row r="127" spans="1:19">
      <c r="A127" s="42">
        <v>116</v>
      </c>
      <c r="B127" s="42">
        <v>121</v>
      </c>
      <c r="C127" s="42" t="s">
        <v>131</v>
      </c>
      <c r="D127" s="84">
        <v>0.77612339206161651</v>
      </c>
      <c r="E127" s="216">
        <v>0.12802410310606041</v>
      </c>
      <c r="F127" s="216">
        <v>0.34252320730948904</v>
      </c>
      <c r="G127" s="94">
        <v>54458.312577999997</v>
      </c>
      <c r="H127" s="94">
        <v>52799.237730000001</v>
      </c>
      <c r="I127" s="216">
        <v>1.8835697305299014E-2</v>
      </c>
      <c r="J127" s="216">
        <v>0</v>
      </c>
      <c r="K127" s="84">
        <v>5.3895068330984475E-4</v>
      </c>
      <c r="L127" s="291">
        <f>SUMIF('[1]اسفند 93'!$C$4:$C$154,A127,'[1]اسفند 93'!$V$4:$V$154)</f>
        <v>39502.381534</v>
      </c>
      <c r="M127" s="208">
        <f t="shared" si="26"/>
        <v>2.5155690678737332E-3</v>
      </c>
      <c r="N127" s="208">
        <f t="shared" si="27"/>
        <v>4.1495138145548286E-4</v>
      </c>
      <c r="O127" s="208">
        <f t="shared" si="28"/>
        <v>1.1101853057770576E-3</v>
      </c>
      <c r="P127" s="208">
        <f t="shared" si="29"/>
        <v>6.1050211857654107E-5</v>
      </c>
      <c r="Q127" s="208">
        <f t="shared" si="30"/>
        <v>0</v>
      </c>
      <c r="R127" s="208">
        <f t="shared" si="31"/>
        <v>1.7468455169767945E-6</v>
      </c>
    </row>
    <row r="128" spans="1:19" s="210" customFormat="1">
      <c r="A128" s="203">
        <v>177</v>
      </c>
      <c r="B128" s="204">
        <v>122</v>
      </c>
      <c r="C128" s="205" t="s">
        <v>395</v>
      </c>
      <c r="D128" s="206">
        <v>0.68375351664286821</v>
      </c>
      <c r="E128" s="217">
        <v>1.8744356785844885</v>
      </c>
      <c r="F128" s="217">
        <v>0.8757233959659626</v>
      </c>
      <c r="G128" s="207">
        <v>15680.626349</v>
      </c>
      <c r="H128" s="207">
        <v>15400.625235</v>
      </c>
      <c r="I128" s="217">
        <v>8.4815067928447115E-3</v>
      </c>
      <c r="J128" s="217">
        <v>2.9488770638855248E-3</v>
      </c>
      <c r="K128" s="206">
        <v>0</v>
      </c>
      <c r="L128" s="220">
        <f>SUMIF('[1]اسفند 93'!$C$4:$C$154,A128,'[1]اسفند 93'!$V$4:$V$154)</f>
        <v>17397.553635</v>
      </c>
      <c r="M128" s="208">
        <f t="shared" si="26"/>
        <v>9.7604524604402081E-4</v>
      </c>
      <c r="N128" s="208">
        <f t="shared" si="27"/>
        <v>2.6757215700775306E-3</v>
      </c>
      <c r="O128" s="208">
        <f t="shared" si="28"/>
        <v>1.2500786272789969E-3</v>
      </c>
      <c r="P128" s="208">
        <f t="shared" si="29"/>
        <v>1.2107190943735962E-5</v>
      </c>
      <c r="Q128" s="208">
        <f t="shared" si="30"/>
        <v>4.209466378330967E-6</v>
      </c>
      <c r="R128" s="208">
        <f t="shared" si="31"/>
        <v>0</v>
      </c>
      <c r="S128" s="122"/>
    </row>
    <row r="129" spans="1:19">
      <c r="A129" s="42">
        <v>51</v>
      </c>
      <c r="B129" s="42">
        <v>123</v>
      </c>
      <c r="C129" s="42" t="s">
        <v>219</v>
      </c>
      <c r="D129" s="84">
        <v>0.67888600012131117</v>
      </c>
      <c r="E129" s="216">
        <v>5.6396135573840885E-2</v>
      </c>
      <c r="F129" s="216">
        <v>0.23783066481433005</v>
      </c>
      <c r="G129" s="94">
        <v>92771.778867999994</v>
      </c>
      <c r="H129" s="94">
        <v>90519.693318999998</v>
      </c>
      <c r="I129" s="216">
        <v>1.4703156082102662E-2</v>
      </c>
      <c r="J129" s="216">
        <v>0</v>
      </c>
      <c r="K129" s="84">
        <v>1.7035660743690766E-2</v>
      </c>
      <c r="L129" s="291">
        <f>SUMIF('[1]اسفند 93'!$C$4:$C$154,A129,'[1]اسفند 93'!$V$4:$V$154)</f>
        <v>66883.376222000006</v>
      </c>
      <c r="M129" s="208">
        <f t="shared" si="26"/>
        <v>3.7256086573830391E-3</v>
      </c>
      <c r="N129" s="208">
        <f t="shared" si="27"/>
        <v>3.0949221356649616E-4</v>
      </c>
      <c r="O129" s="208">
        <f t="shared" si="28"/>
        <v>1.3051734513086139E-3</v>
      </c>
      <c r="P129" s="208">
        <f t="shared" si="29"/>
        <v>8.0688371214824515E-5</v>
      </c>
      <c r="Q129" s="208">
        <f t="shared" si="30"/>
        <v>0</v>
      </c>
      <c r="R129" s="208">
        <f t="shared" si="31"/>
        <v>9.3488752367250867E-5</v>
      </c>
      <c r="S129" s="209"/>
    </row>
    <row r="130" spans="1:19" s="210" customFormat="1">
      <c r="A130" s="203">
        <v>23</v>
      </c>
      <c r="B130" s="204">
        <v>124</v>
      </c>
      <c r="C130" s="205" t="s">
        <v>73</v>
      </c>
      <c r="D130" s="206">
        <v>0.66294121416011331</v>
      </c>
      <c r="E130" s="217">
        <v>0.4587749719142285</v>
      </c>
      <c r="F130" s="217">
        <v>1.1303179797782446</v>
      </c>
      <c r="G130" s="207">
        <v>29003.890060999998</v>
      </c>
      <c r="H130" s="207">
        <v>28303.800650000001</v>
      </c>
      <c r="I130" s="217">
        <v>1.397841025565068E-3</v>
      </c>
      <c r="J130" s="217">
        <v>0</v>
      </c>
      <c r="K130" s="206">
        <v>2.3698788399443079E-3</v>
      </c>
      <c r="L130" s="220">
        <f>SUMIF('[1]اسفند 93'!$C$4:$C$154,A130,'[1]اسفند 93'!$V$4:$V$154)</f>
        <v>33819.111666999997</v>
      </c>
      <c r="M130" s="208">
        <f t="shared" si="26"/>
        <v>1.8395830890774463E-3</v>
      </c>
      <c r="N130" s="208">
        <f t="shared" si="27"/>
        <v>1.2730460288166118E-3</v>
      </c>
      <c r="O130" s="208">
        <f t="shared" si="28"/>
        <v>3.1364980732334533E-3</v>
      </c>
      <c r="P130" s="208">
        <f t="shared" si="29"/>
        <v>3.8788427343530936E-6</v>
      </c>
      <c r="Q130" s="208">
        <f t="shared" si="30"/>
        <v>0</v>
      </c>
      <c r="R130" s="208">
        <f t="shared" si="31"/>
        <v>6.5761321577317087E-6</v>
      </c>
      <c r="S130" s="209"/>
    </row>
    <row r="131" spans="1:19">
      <c r="A131" s="42">
        <v>156</v>
      </c>
      <c r="B131" s="42">
        <v>125</v>
      </c>
      <c r="C131" s="42" t="s">
        <v>243</v>
      </c>
      <c r="D131" s="84">
        <v>0.5912432514289423</v>
      </c>
      <c r="E131" s="216">
        <v>0.22278020996091313</v>
      </c>
      <c r="F131" s="216">
        <v>0.42096014935878556</v>
      </c>
      <c r="G131" s="94">
        <v>189716.06164999999</v>
      </c>
      <c r="H131" s="94">
        <v>186519.36031600001</v>
      </c>
      <c r="I131" s="216">
        <v>9.2595332583612095E-3</v>
      </c>
      <c r="J131" s="216">
        <v>0</v>
      </c>
      <c r="K131" s="84">
        <v>4.0221014763005851E-3</v>
      </c>
      <c r="L131" s="291">
        <f>SUMIF('[1]اسفند 93'!$C$4:$C$154,A131,'[1]اسفند 93'!$V$4:$V$154)</f>
        <v>174706.349896</v>
      </c>
      <c r="M131" s="208">
        <f t="shared" si="26"/>
        <v>8.4753390388032576E-3</v>
      </c>
      <c r="N131" s="208">
        <f t="shared" si="27"/>
        <v>3.1935042065870185E-3</v>
      </c>
      <c r="O131" s="208">
        <f t="shared" si="28"/>
        <v>6.0343690672463495E-3</v>
      </c>
      <c r="P131" s="208">
        <f t="shared" si="29"/>
        <v>1.3273332679234414E-4</v>
      </c>
      <c r="Q131" s="208">
        <f t="shared" si="30"/>
        <v>0</v>
      </c>
      <c r="R131" s="208">
        <f t="shared" si="31"/>
        <v>5.765592009334835E-5</v>
      </c>
      <c r="S131" s="209"/>
    </row>
    <row r="132" spans="1:19" s="210" customFormat="1">
      <c r="A132" s="203">
        <v>59</v>
      </c>
      <c r="B132" s="204">
        <v>126</v>
      </c>
      <c r="C132" s="205" t="s">
        <v>114</v>
      </c>
      <c r="D132" s="206">
        <v>0.58567898604751611</v>
      </c>
      <c r="E132" s="217">
        <v>0</v>
      </c>
      <c r="F132" s="217">
        <v>3.6285097192224622E-3</v>
      </c>
      <c r="G132" s="207">
        <v>10301.569374000001</v>
      </c>
      <c r="H132" s="207">
        <v>10853.648504000001</v>
      </c>
      <c r="I132" s="217">
        <v>2.6981537396562699E-2</v>
      </c>
      <c r="J132" s="217">
        <v>0</v>
      </c>
      <c r="K132" s="206">
        <v>0</v>
      </c>
      <c r="L132" s="220">
        <f>SUMIF('[1]اسفند 93'!$C$4:$C$154,A132,'[1]اسفند 93'!$V$4:$V$154)</f>
        <v>9517.6927059999998</v>
      </c>
      <c r="M132" s="208">
        <f t="shared" si="26"/>
        <v>4.573761497606447E-4</v>
      </c>
      <c r="N132" s="208">
        <f t="shared" si="27"/>
        <v>0</v>
      </c>
      <c r="O132" s="208">
        <f t="shared" si="28"/>
        <v>2.8336236134181618E-6</v>
      </c>
      <c r="P132" s="208">
        <f t="shared" si="29"/>
        <v>2.1070777649621008E-5</v>
      </c>
      <c r="Q132" s="208">
        <f t="shared" si="30"/>
        <v>0</v>
      </c>
      <c r="R132" s="208">
        <f t="shared" si="31"/>
        <v>0</v>
      </c>
      <c r="S132" s="122"/>
    </row>
    <row r="133" spans="1:19">
      <c r="A133" s="42">
        <v>181</v>
      </c>
      <c r="B133" s="42">
        <v>127</v>
      </c>
      <c r="C133" s="42" t="s">
        <v>410</v>
      </c>
      <c r="D133" s="84">
        <v>0.58416133101817314</v>
      </c>
      <c r="E133" s="216">
        <v>0.44364557724344661</v>
      </c>
      <c r="F133" s="216">
        <v>8.3635278876202521E-2</v>
      </c>
      <c r="G133" s="94">
        <v>101699.93136800001</v>
      </c>
      <c r="H133" s="94">
        <v>97888.624565999999</v>
      </c>
      <c r="I133" s="216">
        <v>4.5904479436430425E-2</v>
      </c>
      <c r="J133" s="216">
        <v>0</v>
      </c>
      <c r="K133" s="84">
        <v>0</v>
      </c>
      <c r="L133" s="291">
        <f>SUMIF('[1]اسفند 93'!$C$4:$C$154,A133,'[1]اسفند 93'!$V$4:$V$154)</f>
        <v>105025.63645200001</v>
      </c>
      <c r="M133" s="208">
        <f t="shared" si="26"/>
        <v>5.0339664949056468E-3</v>
      </c>
      <c r="N133" s="208">
        <f t="shared" si="27"/>
        <v>3.823082516543889E-3</v>
      </c>
      <c r="O133" s="208">
        <f t="shared" si="28"/>
        <v>7.2072074836085939E-4</v>
      </c>
      <c r="P133" s="208">
        <f t="shared" si="29"/>
        <v>3.9557841161158114E-4</v>
      </c>
      <c r="Q133" s="208">
        <f t="shared" si="30"/>
        <v>0</v>
      </c>
      <c r="R133" s="208">
        <f t="shared" si="31"/>
        <v>0</v>
      </c>
      <c r="S133" s="209"/>
    </row>
    <row r="134" spans="1:19" s="210" customFormat="1">
      <c r="A134" s="203">
        <v>182</v>
      </c>
      <c r="B134" s="204">
        <v>128</v>
      </c>
      <c r="C134" s="205" t="s">
        <v>412</v>
      </c>
      <c r="D134" s="206">
        <v>0.58144818208784765</v>
      </c>
      <c r="E134" s="217">
        <v>1.0293211862010259</v>
      </c>
      <c r="F134" s="217">
        <v>0</v>
      </c>
      <c r="G134" s="207">
        <v>3860.3655079999999</v>
      </c>
      <c r="H134" s="207">
        <v>4089.0464240000001</v>
      </c>
      <c r="I134" s="217">
        <v>2.2712987637337173E-2</v>
      </c>
      <c r="J134" s="217">
        <v>1.5988846301519023E-2</v>
      </c>
      <c r="K134" s="206">
        <v>0</v>
      </c>
      <c r="L134" s="220">
        <f>SUMIF('[1]اسفند 93'!$C$4:$C$154,A134,'[1]اسفند 93'!$V$4:$V$154)</f>
        <v>5198.9057819999998</v>
      </c>
      <c r="M134" s="208">
        <f t="shared" si="26"/>
        <v>2.480305392140284E-4</v>
      </c>
      <c r="N134" s="208">
        <f t="shared" si="27"/>
        <v>4.390814120720589E-4</v>
      </c>
      <c r="O134" s="208">
        <f t="shared" si="28"/>
        <v>0</v>
      </c>
      <c r="P134" s="208">
        <f t="shared" si="29"/>
        <v>9.6887646129043443E-6</v>
      </c>
      <c r="Q134" s="208">
        <f t="shared" si="30"/>
        <v>6.8204223381281954E-6</v>
      </c>
      <c r="R134" s="208">
        <f t="shared" si="31"/>
        <v>0</v>
      </c>
      <c r="S134" s="209"/>
    </row>
    <row r="135" spans="1:19">
      <c r="A135" s="42">
        <v>38</v>
      </c>
      <c r="B135" s="42">
        <v>129</v>
      </c>
      <c r="C135" s="42" t="s">
        <v>120</v>
      </c>
      <c r="D135" s="84">
        <v>0.54966672488625479</v>
      </c>
      <c r="E135" s="216">
        <v>0.50929584397616012</v>
      </c>
      <c r="F135" s="216">
        <v>0.70975015964240107</v>
      </c>
      <c r="G135" s="94">
        <v>224237.08751000001</v>
      </c>
      <c r="H135" s="94">
        <v>228316.44140800001</v>
      </c>
      <c r="I135" s="216">
        <v>1.8127183111746915E-2</v>
      </c>
      <c r="J135" s="216">
        <v>6.423633415393804E-4</v>
      </c>
      <c r="K135" s="84">
        <v>1.5069496769086003E-2</v>
      </c>
      <c r="L135" s="291">
        <f>SUMIF('[1]اسفند 93'!$C$4:$C$154,A135,'[1]اسفند 93'!$V$4:$V$154)</f>
        <v>288878.15220100002</v>
      </c>
      <c r="M135" s="208">
        <f t="shared" si="26"/>
        <v>1.3028557615392389E-2</v>
      </c>
      <c r="N135" s="208">
        <f t="shared" si="27"/>
        <v>1.2071660782988798E-2</v>
      </c>
      <c r="O135" s="208">
        <f t="shared" si="28"/>
        <v>1.6822959129185962E-2</v>
      </c>
      <c r="P135" s="208">
        <f t="shared" si="29"/>
        <v>4.2966226421116291E-4</v>
      </c>
      <c r="Q135" s="208">
        <f t="shared" si="30"/>
        <v>1.5225713011813929E-5</v>
      </c>
      <c r="R135" s="208">
        <f t="shared" si="31"/>
        <v>3.5718699714201322E-4</v>
      </c>
      <c r="S135" s="209"/>
    </row>
    <row r="136" spans="1:19" s="210" customFormat="1">
      <c r="A136" s="203">
        <v>20</v>
      </c>
      <c r="B136" s="204">
        <v>130</v>
      </c>
      <c r="C136" s="205" t="s">
        <v>76</v>
      </c>
      <c r="D136" s="206">
        <v>0.54042156554117127</v>
      </c>
      <c r="E136" s="217">
        <v>0.15644257461798725</v>
      </c>
      <c r="F136" s="217">
        <v>0.23743987561568344</v>
      </c>
      <c r="G136" s="207">
        <v>91334.505776000005</v>
      </c>
      <c r="H136" s="207">
        <v>87465.385901000001</v>
      </c>
      <c r="I136" s="217">
        <v>5.7877640881136262E-2</v>
      </c>
      <c r="J136" s="217">
        <v>0</v>
      </c>
      <c r="K136" s="206">
        <v>1.273542995962439E-2</v>
      </c>
      <c r="L136" s="220">
        <f>SUMIF('[1]اسفند 93'!$C$4:$C$154,A136,'[1]اسفند 93'!$V$4:$V$154)</f>
        <v>91247.782775999993</v>
      </c>
      <c r="M136" s="208">
        <f t="shared" si="26"/>
        <v>4.0461053368026391E-3</v>
      </c>
      <c r="N136" s="208">
        <f t="shared" si="27"/>
        <v>1.1712766040917002E-3</v>
      </c>
      <c r="O136" s="208">
        <f t="shared" si="28"/>
        <v>1.7776987617737498E-3</v>
      </c>
      <c r="P136" s="208">
        <f t="shared" si="29"/>
        <v>4.3332658535972401E-4</v>
      </c>
      <c r="Q136" s="208">
        <f t="shared" si="30"/>
        <v>0</v>
      </c>
      <c r="R136" s="208">
        <f t="shared" si="31"/>
        <v>9.5349435351478037E-5</v>
      </c>
      <c r="S136" s="122"/>
    </row>
    <row r="137" spans="1:19">
      <c r="A137" s="42">
        <v>25</v>
      </c>
      <c r="B137" s="42">
        <v>131</v>
      </c>
      <c r="C137" s="42" t="s">
        <v>78</v>
      </c>
      <c r="D137" s="84">
        <v>0.53191853734598771</v>
      </c>
      <c r="E137" s="216">
        <v>0.27778134808527266</v>
      </c>
      <c r="F137" s="216">
        <v>0.57560068995478275</v>
      </c>
      <c r="G137" s="94">
        <v>285669.557439</v>
      </c>
      <c r="H137" s="94">
        <v>285916.179794</v>
      </c>
      <c r="I137" s="216">
        <v>1.2993992121008194E-2</v>
      </c>
      <c r="J137" s="216">
        <v>2.3355633344832073E-3</v>
      </c>
      <c r="K137" s="84">
        <v>1.9758978912068584E-2</v>
      </c>
      <c r="L137" s="291">
        <f>SUMIF('[1]اسفند 93'!$C$4:$C$154,A137,'[1]اسفند 93'!$V$4:$V$154)</f>
        <v>353056.36866799998</v>
      </c>
      <c r="M137" s="208">
        <f t="shared" si="26"/>
        <v>1.5408890508546132E-2</v>
      </c>
      <c r="N137" s="208">
        <f t="shared" si="27"/>
        <v>8.0469133475191794E-3</v>
      </c>
      <c r="O137" s="208">
        <f t="shared" si="28"/>
        <v>1.6674297632886886E-2</v>
      </c>
      <c r="P137" s="208">
        <f t="shared" si="29"/>
        <v>3.764166649662951E-4</v>
      </c>
      <c r="Q137" s="208">
        <f t="shared" si="30"/>
        <v>6.7657803159843407E-5</v>
      </c>
      <c r="R137" s="208">
        <f t="shared" si="31"/>
        <v>5.7238829113920775E-4</v>
      </c>
    </row>
    <row r="138" spans="1:19" s="210" customFormat="1">
      <c r="A138" s="203">
        <v>8</v>
      </c>
      <c r="B138" s="204">
        <v>132</v>
      </c>
      <c r="C138" s="205" t="s">
        <v>57</v>
      </c>
      <c r="D138" s="206">
        <v>0.53084656003205755</v>
      </c>
      <c r="E138" s="217">
        <v>7.9206329362598894E-3</v>
      </c>
      <c r="F138" s="217">
        <v>5.2341364099083812E-2</v>
      </c>
      <c r="G138" s="207">
        <v>195668.54053999999</v>
      </c>
      <c r="H138" s="207">
        <v>188434.26871999999</v>
      </c>
      <c r="I138" s="217">
        <v>1.2871338125236361E-2</v>
      </c>
      <c r="J138" s="217">
        <v>0</v>
      </c>
      <c r="K138" s="206">
        <v>1.2589319480105889E-3</v>
      </c>
      <c r="L138" s="220">
        <f>SUMIF('[1]اسفند 93'!$C$4:$C$154,A138,'[1]اسفند 93'!$V$4:$V$154)</f>
        <v>202879.47851399999</v>
      </c>
      <c r="M138" s="208">
        <f t="shared" si="26"/>
        <v>8.8366839157740292E-3</v>
      </c>
      <c r="N138" s="208">
        <f t="shared" si="27"/>
        <v>1.3185002021369604E-4</v>
      </c>
      <c r="O138" s="208">
        <f t="shared" si="28"/>
        <v>8.7129525759028104E-4</v>
      </c>
      <c r="P138" s="208">
        <f t="shared" si="29"/>
        <v>2.1426143663603379E-4</v>
      </c>
      <c r="Q138" s="208">
        <f t="shared" si="30"/>
        <v>0</v>
      </c>
      <c r="R138" s="208">
        <f t="shared" si="31"/>
        <v>2.0956684160046962E-5</v>
      </c>
      <c r="S138" s="122"/>
    </row>
    <row r="139" spans="1:19">
      <c r="A139" s="42">
        <v>10</v>
      </c>
      <c r="B139" s="42">
        <v>133</v>
      </c>
      <c r="C139" s="42" t="s">
        <v>220</v>
      </c>
      <c r="D139" s="84">
        <v>0.47547380123768707</v>
      </c>
      <c r="E139" s="216">
        <v>0.2819119336912318</v>
      </c>
      <c r="F139" s="216">
        <v>0.15689516073250498</v>
      </c>
      <c r="G139" s="94">
        <v>266501.70062700001</v>
      </c>
      <c r="H139" s="94">
        <v>259863.64600899999</v>
      </c>
      <c r="I139" s="216">
        <v>3.9907719871202618E-2</v>
      </c>
      <c r="J139" s="216">
        <v>1.9840593662360403E-4</v>
      </c>
      <c r="K139" s="84">
        <v>5.3191551239265347E-3</v>
      </c>
      <c r="L139" s="291">
        <f>SUMIF('[1]اسفند 93'!$C$4:$C$154,A139,'[1]اسفند 93'!$V$4:$V$154)</f>
        <v>278582.00277600001</v>
      </c>
      <c r="M139" s="208">
        <f t="shared" si="26"/>
        <v>1.0868305607510538E-2</v>
      </c>
      <c r="N139" s="208">
        <f t="shared" si="27"/>
        <v>6.4438987842968913E-3</v>
      </c>
      <c r="O139" s="208">
        <f t="shared" si="28"/>
        <v>3.5862849871888896E-3</v>
      </c>
      <c r="P139" s="208">
        <f t="shared" si="29"/>
        <v>9.122044043859568E-4</v>
      </c>
      <c r="Q139" s="208">
        <f t="shared" si="30"/>
        <v>4.5351317947626599E-6</v>
      </c>
      <c r="R139" s="208">
        <f t="shared" si="31"/>
        <v>1.2158441392586871E-4</v>
      </c>
      <c r="S139" s="209"/>
    </row>
    <row r="140" spans="1:19" s="210" customFormat="1">
      <c r="A140" s="203">
        <v>126</v>
      </c>
      <c r="B140" s="204">
        <v>134</v>
      </c>
      <c r="C140" s="205" t="s">
        <v>147</v>
      </c>
      <c r="D140" s="206">
        <v>0.46870715933566359</v>
      </c>
      <c r="E140" s="217">
        <v>0.5187608212621414</v>
      </c>
      <c r="F140" s="217">
        <v>0.79530073118446787</v>
      </c>
      <c r="G140" s="207">
        <v>124332.57317800001</v>
      </c>
      <c r="H140" s="207">
        <v>122659.467605</v>
      </c>
      <c r="I140" s="217">
        <v>3.1556411938069004E-2</v>
      </c>
      <c r="J140" s="217">
        <v>1.5618773566410742E-2</v>
      </c>
      <c r="K140" s="206">
        <v>1.1806719697801966E-2</v>
      </c>
      <c r="L140" s="220">
        <f>SUMIF('[1]اسفند 93'!$C$4:$C$154,A140,'[1]اسفند 93'!$V$4:$V$154)</f>
        <v>119432.749606</v>
      </c>
      <c r="M140" s="208">
        <f t="shared" si="26"/>
        <v>4.5931138617526547E-3</v>
      </c>
      <c r="N140" s="208">
        <f t="shared" si="27"/>
        <v>5.0836166497873958E-3</v>
      </c>
      <c r="O140" s="208">
        <f t="shared" si="28"/>
        <v>7.7935801489419539E-3</v>
      </c>
      <c r="P140" s="208">
        <f t="shared" si="29"/>
        <v>3.092382742891317E-4</v>
      </c>
      <c r="Q140" s="208">
        <f t="shared" si="30"/>
        <v>1.5305677317397566E-4</v>
      </c>
      <c r="R140" s="208">
        <f t="shared" si="31"/>
        <v>1.1570040445438537E-4</v>
      </c>
      <c r="S140" s="122"/>
    </row>
    <row r="141" spans="1:19">
      <c r="A141" s="42">
        <v>9</v>
      </c>
      <c r="B141" s="42">
        <v>135</v>
      </c>
      <c r="C141" s="42" t="s">
        <v>59</v>
      </c>
      <c r="D141" s="84">
        <v>0.45720492097224885</v>
      </c>
      <c r="E141" s="216">
        <v>0.53207524667240014</v>
      </c>
      <c r="F141" s="216">
        <v>0.55786690514061577</v>
      </c>
      <c r="G141" s="94">
        <v>219327.39455500001</v>
      </c>
      <c r="H141" s="94">
        <v>207705.801561</v>
      </c>
      <c r="I141" s="216">
        <v>3.9546148242942017E-2</v>
      </c>
      <c r="J141" s="216">
        <v>5.6263960395028893E-3</v>
      </c>
      <c r="K141" s="84">
        <v>7.9783883546024864E-2</v>
      </c>
      <c r="L141" s="291">
        <f>SUMIF('[1]اسفند 93'!$C$4:$C$154,A141,'[1]اسفند 93'!$V$4:$V$154)</f>
        <v>205021.88460200001</v>
      </c>
      <c r="M141" s="208">
        <f t="shared" si="26"/>
        <v>7.6911859408952E-3</v>
      </c>
      <c r="N141" s="208">
        <f t="shared" si="27"/>
        <v>8.9506684398821257E-3</v>
      </c>
      <c r="O141" s="208">
        <f t="shared" si="28"/>
        <v>9.3845405000980986E-3</v>
      </c>
      <c r="P141" s="208">
        <f t="shared" si="29"/>
        <v>6.652526371235943E-4</v>
      </c>
      <c r="Q141" s="208">
        <f t="shared" si="30"/>
        <v>9.4648277242754462E-5</v>
      </c>
      <c r="R141" s="208">
        <f t="shared" si="31"/>
        <v>1.3421392799848105E-3</v>
      </c>
    </row>
    <row r="142" spans="1:19" s="210" customFormat="1">
      <c r="A142" s="203">
        <v>22</v>
      </c>
      <c r="B142" s="204">
        <v>136</v>
      </c>
      <c r="C142" s="205" t="s">
        <v>86</v>
      </c>
      <c r="D142" s="206">
        <v>0.38504609233406217</v>
      </c>
      <c r="E142" s="217">
        <v>3.7394200143907916E-2</v>
      </c>
      <c r="F142" s="217">
        <v>0.16137095455709849</v>
      </c>
      <c r="G142" s="207">
        <v>1206142.1811530001</v>
      </c>
      <c r="H142" s="207">
        <v>1148078.6151109999</v>
      </c>
      <c r="I142" s="217">
        <v>1.9614861997348517E-2</v>
      </c>
      <c r="J142" s="217">
        <v>0</v>
      </c>
      <c r="K142" s="206">
        <v>1.2058792667866627E-2</v>
      </c>
      <c r="L142" s="220">
        <f>SUMIF('[1]اسفند 93'!$C$4:$C$154,A142,'[1]اسفند 93'!$V$4:$V$154)</f>
        <v>985038.94068600005</v>
      </c>
      <c r="M142" s="208">
        <f t="shared" si="26"/>
        <v>3.1120625198060158E-2</v>
      </c>
      <c r="N142" s="208">
        <f t="shared" si="27"/>
        <v>3.0223157965466744E-3</v>
      </c>
      <c r="O142" s="208">
        <f t="shared" si="28"/>
        <v>1.3042503468046243E-2</v>
      </c>
      <c r="P142" s="208">
        <f t="shared" si="29"/>
        <v>1.5853342773351836E-3</v>
      </c>
      <c r="Q142" s="208">
        <f t="shared" si="30"/>
        <v>0</v>
      </c>
      <c r="R142" s="208">
        <f t="shared" si="31"/>
        <v>9.746292052542283E-4</v>
      </c>
      <c r="S142" s="209"/>
    </row>
    <row r="143" spans="1:19">
      <c r="A143" s="42">
        <v>184</v>
      </c>
      <c r="B143" s="42">
        <v>137</v>
      </c>
      <c r="C143" s="42" t="s">
        <v>418</v>
      </c>
      <c r="D143" s="84">
        <v>0.38362790315768602</v>
      </c>
      <c r="E143" s="216">
        <v>0.57929423019370785</v>
      </c>
      <c r="F143" s="216">
        <v>0</v>
      </c>
      <c r="G143" s="94">
        <v>135127.67500799999</v>
      </c>
      <c r="H143" s="94">
        <v>139046.793741</v>
      </c>
      <c r="I143" s="216">
        <v>3.9870122947920077E-2</v>
      </c>
      <c r="J143" s="216">
        <v>0</v>
      </c>
      <c r="K143" s="84">
        <v>0</v>
      </c>
      <c r="L143" s="291">
        <f>SUMIF('[1]اسفند 93'!$C$4:$C$154,A143,'[1]اسفند 93'!$V$4:$V$154)</f>
        <v>131545.18265999999</v>
      </c>
      <c r="M143" s="208">
        <f t="shared" si="26"/>
        <v>4.1406386327204102E-3</v>
      </c>
      <c r="N143" s="208">
        <f t="shared" si="27"/>
        <v>6.2525380701157164E-3</v>
      </c>
      <c r="O143" s="208">
        <f t="shared" si="28"/>
        <v>0</v>
      </c>
      <c r="P143" s="208">
        <f t="shared" si="29"/>
        <v>4.3033306495855424E-4</v>
      </c>
      <c r="Q143" s="208">
        <f t="shared" si="30"/>
        <v>0</v>
      </c>
      <c r="R143" s="208">
        <f t="shared" si="31"/>
        <v>0</v>
      </c>
    </row>
    <row r="144" spans="1:19" s="210" customFormat="1">
      <c r="A144" s="203">
        <v>185</v>
      </c>
      <c r="B144" s="204">
        <v>138</v>
      </c>
      <c r="C144" s="205" t="s">
        <v>415</v>
      </c>
      <c r="D144" s="206">
        <v>0.37243573941598707</v>
      </c>
      <c r="E144" s="217">
        <v>1.063641701117243</v>
      </c>
      <c r="F144" s="217">
        <v>1.1935163268249461E-2</v>
      </c>
      <c r="G144" s="207">
        <v>47195.171239000003</v>
      </c>
      <c r="H144" s="207">
        <v>67928.808535999997</v>
      </c>
      <c r="I144" s="217">
        <v>7.6368146264438941E-2</v>
      </c>
      <c r="J144" s="217">
        <v>3.6691178175498202E-4</v>
      </c>
      <c r="K144" s="206">
        <v>8.5746271213548613E-4</v>
      </c>
      <c r="L144" s="220">
        <f>SUMIF('[1]اسفند 93'!$C$4:$C$154,A144,'[1]اسفند 93'!$V$4:$V$154)</f>
        <v>85422.972290000005</v>
      </c>
      <c r="M144" s="208">
        <f t="shared" si="26"/>
        <v>2.6104069788239603E-3</v>
      </c>
      <c r="N144" s="208">
        <f t="shared" si="27"/>
        <v>7.4550786235459097E-3</v>
      </c>
      <c r="O144" s="208">
        <f t="shared" si="28"/>
        <v>8.3653715773079757E-5</v>
      </c>
      <c r="P144" s="208">
        <f t="shared" si="29"/>
        <v>5.3526533807185701E-4</v>
      </c>
      <c r="Q144" s="208">
        <f t="shared" si="30"/>
        <v>2.5716894871792885E-6</v>
      </c>
      <c r="R144" s="208">
        <f t="shared" si="31"/>
        <v>6.0099673875275563E-6</v>
      </c>
      <c r="S144" s="209"/>
    </row>
    <row r="145" spans="1:20">
      <c r="A145" s="42">
        <v>45</v>
      </c>
      <c r="B145" s="42">
        <v>139</v>
      </c>
      <c r="C145" s="42" t="s">
        <v>95</v>
      </c>
      <c r="D145" s="84">
        <v>0.30717613930976434</v>
      </c>
      <c r="E145" s="216">
        <v>1.8130018130018131E-3</v>
      </c>
      <c r="F145" s="216">
        <v>8.4563584563584565E-2</v>
      </c>
      <c r="G145" s="94">
        <v>11271.721942</v>
      </c>
      <c r="H145" s="94">
        <v>10452.063367999999</v>
      </c>
      <c r="I145" s="216">
        <v>6.1209343691012051E-3</v>
      </c>
      <c r="J145" s="216">
        <v>0</v>
      </c>
      <c r="K145" s="84">
        <v>0</v>
      </c>
      <c r="L145" s="291">
        <f>SUMIF('[1]اسفند 93'!$C$4:$C$154,A145,'[1]اسفند 93'!$V$4:$V$154)</f>
        <v>13855.822013999999</v>
      </c>
      <c r="M145" s="208">
        <f t="shared" si="26"/>
        <v>3.4922229907064336E-4</v>
      </c>
      <c r="N145" s="208">
        <f t="shared" si="27"/>
        <v>2.0611648508195565E-6</v>
      </c>
      <c r="O145" s="208">
        <f t="shared" si="28"/>
        <v>9.6138617684655032E-5</v>
      </c>
      <c r="P145" s="208">
        <f t="shared" si="29"/>
        <v>6.9587656698896887E-6</v>
      </c>
      <c r="Q145" s="208">
        <f t="shared" si="30"/>
        <v>0</v>
      </c>
      <c r="R145" s="208">
        <f t="shared" si="31"/>
        <v>0</v>
      </c>
      <c r="S145" s="209"/>
    </row>
    <row r="146" spans="1:20" s="210" customFormat="1">
      <c r="A146" s="203">
        <v>57</v>
      </c>
      <c r="B146" s="204">
        <v>140</v>
      </c>
      <c r="C146" s="205" t="s">
        <v>91</v>
      </c>
      <c r="D146" s="206">
        <v>0.27630841436650411</v>
      </c>
      <c r="E146" s="217">
        <v>5.13645325308706E-3</v>
      </c>
      <c r="F146" s="217">
        <v>4.0987859292310885E-2</v>
      </c>
      <c r="G146" s="207">
        <v>15830.831193</v>
      </c>
      <c r="H146" s="207">
        <v>15741.597959999999</v>
      </c>
      <c r="I146" s="217">
        <v>1.0344212741584915E-2</v>
      </c>
      <c r="J146" s="217">
        <v>0</v>
      </c>
      <c r="K146" s="206">
        <v>0</v>
      </c>
      <c r="L146" s="220">
        <f>SUMIF('[1]اسفند 93'!$C$4:$C$154,A146,'[1]اسفند 93'!$V$4:$V$154)</f>
        <v>17120.220482000001</v>
      </c>
      <c r="M146" s="208">
        <f t="shared" si="26"/>
        <v>3.881375475907755E-4</v>
      </c>
      <c r="N146" s="208">
        <f t="shared" si="27"/>
        <v>7.2153082038371527E-6</v>
      </c>
      <c r="O146" s="208">
        <f t="shared" si="28"/>
        <v>5.7576701828599508E-5</v>
      </c>
      <c r="P146" s="208">
        <f t="shared" si="29"/>
        <v>1.4530782113462641E-5</v>
      </c>
      <c r="Q146" s="208">
        <f t="shared" si="30"/>
        <v>0</v>
      </c>
      <c r="R146" s="208">
        <f t="shared" si="31"/>
        <v>0</v>
      </c>
      <c r="S146" s="122"/>
    </row>
    <row r="147" spans="1:20">
      <c r="A147" s="42">
        <v>149</v>
      </c>
      <c r="B147" s="42">
        <v>141</v>
      </c>
      <c r="C147" s="42" t="s">
        <v>218</v>
      </c>
      <c r="D147" s="84">
        <v>0.26121773939080983</v>
      </c>
      <c r="E147" s="216">
        <v>0</v>
      </c>
      <c r="F147" s="216">
        <v>0.45102603174018968</v>
      </c>
      <c r="G147" s="94">
        <v>333919.45310699998</v>
      </c>
      <c r="H147" s="94">
        <v>333257.36611399997</v>
      </c>
      <c r="I147" s="216">
        <v>1.8676438508568316E-3</v>
      </c>
      <c r="J147" s="216">
        <v>0</v>
      </c>
      <c r="K147" s="84">
        <v>1.0516452193199037E-2</v>
      </c>
      <c r="L147" s="291">
        <f>SUMIF('[1]اسفند 93'!$C$4:$C$154,A147,'[1]اسفند 93'!$V$4:$V$154)</f>
        <v>260894.713464</v>
      </c>
      <c r="M147" s="208">
        <f t="shared" si="26"/>
        <v>5.5917808082527323E-3</v>
      </c>
      <c r="N147" s="208">
        <f t="shared" si="27"/>
        <v>0</v>
      </c>
      <c r="O147" s="208">
        <f t="shared" si="28"/>
        <v>9.6549289270662399E-3</v>
      </c>
      <c r="P147" s="208">
        <f t="shared" si="29"/>
        <v>3.9979884468136857E-5</v>
      </c>
      <c r="Q147" s="208">
        <f t="shared" si="30"/>
        <v>0</v>
      </c>
      <c r="R147" s="208">
        <f t="shared" si="31"/>
        <v>2.2512137070774543E-4</v>
      </c>
      <c r="S147" s="209"/>
    </row>
    <row r="148" spans="1:20" s="210" customFormat="1">
      <c r="A148" s="203">
        <v>18</v>
      </c>
      <c r="B148" s="204">
        <v>142</v>
      </c>
      <c r="C148" s="205" t="s">
        <v>66</v>
      </c>
      <c r="D148" s="206">
        <v>0.10591270940545867</v>
      </c>
      <c r="E148" s="217">
        <v>9.5544845986515557E-3</v>
      </c>
      <c r="F148" s="217">
        <v>1.39651711995385E-2</v>
      </c>
      <c r="G148" s="207">
        <v>71943.172166999997</v>
      </c>
      <c r="H148" s="207">
        <v>71262.659276999999</v>
      </c>
      <c r="I148" s="217">
        <v>1.1018642193296192E-2</v>
      </c>
      <c r="J148" s="217">
        <v>0</v>
      </c>
      <c r="K148" s="206">
        <v>6.1560144127853636E-3</v>
      </c>
      <c r="L148" s="220">
        <f>SUMIF('[1]اسفند 93'!$C$4:$C$154,A148,'[1]اسفند 93'!$V$4:$V$154)</f>
        <v>75557.988842999999</v>
      </c>
      <c r="M148" s="208">
        <f t="shared" si="26"/>
        <v>6.5661479050912433E-4</v>
      </c>
      <c r="N148" s="208">
        <f t="shared" si="27"/>
        <v>5.9233834526405832E-5</v>
      </c>
      <c r="O148" s="208">
        <f t="shared" si="28"/>
        <v>8.6578258766897582E-5</v>
      </c>
      <c r="P148" s="208">
        <f t="shared" si="29"/>
        <v>6.8311003240875359E-5</v>
      </c>
      <c r="Q148" s="208">
        <f t="shared" si="30"/>
        <v>0</v>
      </c>
      <c r="R148" s="208">
        <f t="shared" si="31"/>
        <v>3.8164731472858374E-5</v>
      </c>
      <c r="S148" s="122"/>
    </row>
    <row r="149" spans="1:20">
      <c r="A149" s="42">
        <v>194</v>
      </c>
      <c r="B149" s="42">
        <v>143</v>
      </c>
      <c r="C149" s="42" t="s">
        <v>455</v>
      </c>
      <c r="D149" s="84">
        <v>0</v>
      </c>
      <c r="E149" s="216">
        <v>1.1498059508408798</v>
      </c>
      <c r="F149" s="216">
        <v>0</v>
      </c>
      <c r="G149" s="94">
        <v>0</v>
      </c>
      <c r="H149" s="94">
        <v>0</v>
      </c>
      <c r="I149" s="216">
        <v>0</v>
      </c>
      <c r="J149" s="216">
        <v>0</v>
      </c>
      <c r="K149" s="84">
        <v>0</v>
      </c>
      <c r="L149" s="291">
        <f>SUMIF('[1]اسفند 93'!$C$4:$C$154,A149,'[1]اسفند 93'!$V$4:$V$154)</f>
        <v>24705.298089</v>
      </c>
      <c r="M149" s="208">
        <f t="shared" si="26"/>
        <v>0</v>
      </c>
      <c r="N149" s="208">
        <f t="shared" si="27"/>
        <v>2.3307561768609059E-3</v>
      </c>
      <c r="O149" s="208">
        <f t="shared" si="28"/>
        <v>0</v>
      </c>
      <c r="P149" s="208">
        <f t="shared" si="29"/>
        <v>0</v>
      </c>
      <c r="Q149" s="208">
        <f t="shared" si="30"/>
        <v>0</v>
      </c>
      <c r="R149" s="208">
        <f t="shared" si="31"/>
        <v>0</v>
      </c>
      <c r="S149" s="209"/>
    </row>
    <row r="150" spans="1:20">
      <c r="A150" s="55"/>
      <c r="B150" s="325" t="s">
        <v>479</v>
      </c>
      <c r="C150" s="325"/>
      <c r="D150" s="74">
        <v>2.135098520431653</v>
      </c>
      <c r="E150" s="218">
        <v>0.50522814515629533</v>
      </c>
      <c r="F150" s="218">
        <v>0.18988440867098269</v>
      </c>
      <c r="G150" s="96">
        <v>12594394.338440998</v>
      </c>
      <c r="H150" s="96">
        <v>13039795.989430999</v>
      </c>
      <c r="I150" s="218">
        <v>4.6245579108450847E-2</v>
      </c>
      <c r="J150" s="218">
        <v>9.2282883610183657E-3</v>
      </c>
      <c r="K150" s="74">
        <v>8.3636566597900409E-3</v>
      </c>
      <c r="L150" s="288">
        <f t="shared" ref="L150:R150" si="32">SUM(L60:L149)</f>
        <v>12187589.179013999</v>
      </c>
      <c r="M150" s="287">
        <f t="shared" si="32"/>
        <v>2.135098520431653</v>
      </c>
      <c r="N150" s="287">
        <f t="shared" si="32"/>
        <v>0.50522814515629533</v>
      </c>
      <c r="O150" s="287">
        <f t="shared" si="32"/>
        <v>0.18988440867098269</v>
      </c>
      <c r="P150" s="287">
        <f t="shared" si="32"/>
        <v>4.6245579108450847E-2</v>
      </c>
      <c r="Q150" s="287">
        <f t="shared" si="32"/>
        <v>9.2282883610183657E-3</v>
      </c>
      <c r="R150" s="287">
        <f t="shared" si="32"/>
        <v>8.3636566597900409E-3</v>
      </c>
    </row>
    <row r="151" spans="1:20">
      <c r="A151" s="55"/>
      <c r="B151" s="325" t="s">
        <v>386</v>
      </c>
      <c r="C151" s="325"/>
      <c r="D151" s="74">
        <v>0.2836170533600767</v>
      </c>
      <c r="E151" s="218">
        <v>3.5616018907152935</v>
      </c>
      <c r="F151" s="218">
        <v>1.0905763724620992</v>
      </c>
      <c r="G151" s="96">
        <v>14186976.309622997</v>
      </c>
      <c r="H151" s="96">
        <v>14856792.683975998</v>
      </c>
      <c r="I151" s="218">
        <v>6.4786500855140245E-3</v>
      </c>
      <c r="J151" s="218">
        <v>0.34919613812645373</v>
      </c>
      <c r="K151" s="74">
        <v>6.6384180846676633E-2</v>
      </c>
      <c r="L151" s="223">
        <f>L150+L58+L43</f>
        <v>107580644.26308101</v>
      </c>
      <c r="M151" s="218">
        <f>($L43*D43+$L58*D58+$L150*D150)/$L$151</f>
        <v>0.2836170533600767</v>
      </c>
      <c r="N151" s="218">
        <f>($L43*E43+$L58*E58+$L150*E150)/$L$151</f>
        <v>3.5616018907152935</v>
      </c>
      <c r="O151" s="218">
        <f>($L43*F43+$L58*F58+$L150*F150)/$L$151</f>
        <v>1.0905763724620992</v>
      </c>
      <c r="P151" s="218">
        <f>($L43*I43+$L58*I58+$L150*I150)/$L$151</f>
        <v>6.4786500855140245E-3</v>
      </c>
      <c r="Q151" s="218">
        <f>($L43*J43+$L58*J58+$L150*J150)/$L$151</f>
        <v>0.34919613812645373</v>
      </c>
      <c r="R151" s="218">
        <f>($L43*K43+$L58*K58+$L150*K150)/$L$151</f>
        <v>6.6384180846676633E-2</v>
      </c>
      <c r="S151" s="236"/>
      <c r="T151" s="236"/>
    </row>
    <row r="152" spans="1:20">
      <c r="A152" s="58"/>
      <c r="B152" s="60" t="s">
        <v>387</v>
      </c>
      <c r="C152" s="59"/>
      <c r="D152" s="74"/>
      <c r="E152" s="218"/>
      <c r="F152" s="218"/>
      <c r="G152" s="95"/>
      <c r="H152" s="95"/>
      <c r="I152" s="218"/>
      <c r="J152" s="218"/>
      <c r="K152" s="74"/>
      <c r="L152" s="74"/>
      <c r="M152" s="74"/>
      <c r="N152" s="74"/>
      <c r="O152" s="74"/>
      <c r="P152" s="74"/>
      <c r="Q152" s="74"/>
      <c r="R152" s="74"/>
    </row>
  </sheetData>
  <sortState ref="A61:S152">
    <sortCondition descending="1" ref="D61:D152"/>
  </sortState>
  <mergeCells count="12">
    <mergeCell ref="B2:K2"/>
    <mergeCell ref="M3:O3"/>
    <mergeCell ref="P3:R3"/>
    <mergeCell ref="G3:K3"/>
    <mergeCell ref="C3:C4"/>
    <mergeCell ref="B43:C43"/>
    <mergeCell ref="D3:F3"/>
    <mergeCell ref="A3:A4"/>
    <mergeCell ref="B151:C151"/>
    <mergeCell ref="B3:B4"/>
    <mergeCell ref="B150:C150"/>
    <mergeCell ref="B58:C58"/>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V12"/>
  <sheetViews>
    <sheetView rightToLeft="1" tabSelected="1" topLeftCell="D1" zoomScale="51" zoomScaleNormal="51" workbookViewId="0">
      <selection activeCell="C2" sqref="C2:V12"/>
    </sheetView>
  </sheetViews>
  <sheetFormatPr defaultColWidth="9" defaultRowHeight="37.5"/>
  <cols>
    <col min="1" max="1" width="6.140625" style="10" hidden="1" customWidth="1"/>
    <col min="2" max="2" width="0.85546875" style="11" hidden="1" customWidth="1"/>
    <col min="3" max="3" width="8.85546875" style="11" hidden="1" customWidth="1"/>
    <col min="4" max="4" width="8.85546875" style="2" bestFit="1" customWidth="1"/>
    <col min="5" max="5" width="69" style="3" bestFit="1" customWidth="1"/>
    <col min="6" max="6" width="44.42578125" style="12" customWidth="1"/>
    <col min="7" max="7" width="51.5703125" style="186" customWidth="1"/>
    <col min="8" max="8" width="39.5703125" style="3" bestFit="1" customWidth="1"/>
    <col min="9" max="9" width="43.28515625" style="85" bestFit="1" customWidth="1"/>
    <col min="10" max="10" width="19.7109375" style="2" bestFit="1" customWidth="1"/>
    <col min="11" max="11" width="16.42578125" style="85" bestFit="1" customWidth="1"/>
    <col min="12" max="12" width="29.85546875" style="2" customWidth="1"/>
    <col min="13" max="13" width="28.42578125" style="2" bestFit="1" customWidth="1"/>
    <col min="14" max="14" width="33.85546875" style="13" bestFit="1" customWidth="1"/>
    <col min="15" max="15" width="27.28515625" style="14" customWidth="1"/>
    <col min="16" max="18" width="27.28515625" style="14" bestFit="1" customWidth="1"/>
    <col min="19" max="19" width="16.42578125" style="10" bestFit="1" customWidth="1"/>
    <col min="20" max="20" width="17.28515625" style="10" bestFit="1" customWidth="1"/>
    <col min="21" max="21" width="29.28515625" style="10" bestFit="1" customWidth="1"/>
    <col min="22" max="22" width="27.28515625" style="10" bestFit="1" customWidth="1"/>
    <col min="23" max="16384" width="9" style="19"/>
  </cols>
  <sheetData>
    <row r="1" spans="1:22">
      <c r="K1" s="85">
        <v>1</v>
      </c>
    </row>
    <row r="2" spans="1:22" s="192" customFormat="1" ht="135.75" customHeight="1">
      <c r="A2" s="15"/>
      <c r="B2" s="11"/>
      <c r="C2" s="341" t="s">
        <v>471</v>
      </c>
      <c r="D2" s="341"/>
      <c r="E2" s="341"/>
      <c r="F2" s="341"/>
      <c r="G2" s="341"/>
      <c r="H2" s="341"/>
      <c r="I2" s="341"/>
      <c r="J2" s="341"/>
      <c r="K2" s="341"/>
      <c r="L2" s="341"/>
      <c r="M2" s="341"/>
      <c r="N2" s="341"/>
      <c r="O2" s="341" t="s">
        <v>466</v>
      </c>
      <c r="P2" s="341"/>
      <c r="Q2" s="341"/>
      <c r="R2" s="341"/>
      <c r="S2" s="342" t="s">
        <v>470</v>
      </c>
      <c r="T2" s="342"/>
      <c r="U2" s="342"/>
      <c r="V2" s="342"/>
    </row>
    <row r="3" spans="1:22" s="193" customFormat="1" ht="135.75" customHeight="1">
      <c r="A3" s="160"/>
      <c r="B3" s="161"/>
      <c r="C3" s="162" t="s">
        <v>379</v>
      </c>
      <c r="D3" s="162" t="s">
        <v>0</v>
      </c>
      <c r="E3" s="163" t="s">
        <v>1</v>
      </c>
      <c r="F3" s="163" t="s">
        <v>2</v>
      </c>
      <c r="G3" s="164" t="s">
        <v>436</v>
      </c>
      <c r="H3" s="164" t="s">
        <v>420</v>
      </c>
      <c r="I3" s="183" t="s">
        <v>469</v>
      </c>
      <c r="J3" s="164" t="s">
        <v>5</v>
      </c>
      <c r="K3" s="183" t="s">
        <v>6</v>
      </c>
      <c r="L3" s="164" t="s">
        <v>7</v>
      </c>
      <c r="M3" s="164" t="s">
        <v>8</v>
      </c>
      <c r="N3" s="165" t="s">
        <v>9</v>
      </c>
      <c r="O3" s="165" t="s">
        <v>206</v>
      </c>
      <c r="P3" s="165" t="s">
        <v>207</v>
      </c>
      <c r="Q3" s="165" t="s">
        <v>208</v>
      </c>
      <c r="R3" s="165" t="s">
        <v>209</v>
      </c>
      <c r="S3" s="166" t="s">
        <v>210</v>
      </c>
      <c r="T3" s="166" t="s">
        <v>207</v>
      </c>
      <c r="U3" s="166" t="s">
        <v>208</v>
      </c>
      <c r="V3" s="166" t="s">
        <v>209</v>
      </c>
    </row>
    <row r="4" spans="1:22" s="194" customFormat="1" ht="33.75">
      <c r="A4" s="157"/>
      <c r="B4" s="158"/>
      <c r="C4" s="263">
        <v>186</v>
      </c>
      <c r="D4" s="264">
        <v>1</v>
      </c>
      <c r="E4" s="159" t="s">
        <v>424</v>
      </c>
      <c r="F4" s="159" t="s">
        <v>235</v>
      </c>
      <c r="G4" s="185" t="s">
        <v>437</v>
      </c>
      <c r="H4" s="172">
        <v>52774.924699000003</v>
      </c>
      <c r="I4" s="172">
        <v>55867.452829000002</v>
      </c>
      <c r="J4" s="172" t="s">
        <v>435</v>
      </c>
      <c r="K4" s="184">
        <v>9</v>
      </c>
      <c r="L4" s="173">
        <v>50000</v>
      </c>
      <c r="M4" s="173">
        <v>500000</v>
      </c>
      <c r="N4" s="181">
        <v>1117349</v>
      </c>
      <c r="O4" s="173">
        <v>112502.657268</v>
      </c>
      <c r="P4" s="174">
        <v>78997.690537999995</v>
      </c>
      <c r="Q4" s="173">
        <v>33504.96673</v>
      </c>
      <c r="R4" s="173">
        <v>191500.34780599998</v>
      </c>
      <c r="S4" s="173">
        <v>2090.7048690000001</v>
      </c>
      <c r="T4" s="173">
        <v>590.21439999999996</v>
      </c>
      <c r="U4" s="173">
        <v>1500.4904690000003</v>
      </c>
      <c r="V4" s="173">
        <v>2680.919269</v>
      </c>
    </row>
    <row r="5" spans="1:22" ht="60">
      <c r="B5" s="10"/>
      <c r="C5" s="265">
        <v>176</v>
      </c>
      <c r="D5" s="266">
        <v>2</v>
      </c>
      <c r="E5" s="155" t="s">
        <v>425</v>
      </c>
      <c r="F5" s="155" t="s">
        <v>427</v>
      </c>
      <c r="G5" s="156" t="s">
        <v>438</v>
      </c>
      <c r="H5" s="175">
        <v>194190.13230500001</v>
      </c>
      <c r="I5" s="230">
        <v>172403.181125</v>
      </c>
      <c r="J5" s="177" t="s">
        <v>434</v>
      </c>
      <c r="K5" s="177">
        <v>9</v>
      </c>
      <c r="L5" s="176">
        <v>220100</v>
      </c>
      <c r="M5" s="176">
        <v>2000000</v>
      </c>
      <c r="N5" s="178">
        <v>783295</v>
      </c>
      <c r="O5" s="178">
        <v>258710.975465</v>
      </c>
      <c r="P5" s="178">
        <v>81024.726764000006</v>
      </c>
      <c r="Q5" s="178">
        <v>177686.248701</v>
      </c>
      <c r="R5" s="178">
        <v>339735.70222899999</v>
      </c>
      <c r="S5" s="178">
        <v>2283.2544339999999</v>
      </c>
      <c r="T5" s="178">
        <v>432.6</v>
      </c>
      <c r="U5" s="178">
        <v>1850.654434</v>
      </c>
      <c r="V5" s="178">
        <v>2715.8544339999999</v>
      </c>
    </row>
    <row r="6" spans="1:22" s="195" customFormat="1" ht="33.75">
      <c r="A6" s="167"/>
      <c r="B6" s="168"/>
      <c r="C6" s="267">
        <v>187</v>
      </c>
      <c r="D6" s="268">
        <v>3</v>
      </c>
      <c r="E6" s="170" t="s">
        <v>426</v>
      </c>
      <c r="F6" s="170" t="s">
        <v>428</v>
      </c>
      <c r="G6" s="171" t="s">
        <v>439</v>
      </c>
      <c r="H6" s="179">
        <v>536180</v>
      </c>
      <c r="I6" s="231">
        <v>583538</v>
      </c>
      <c r="J6" s="180" t="s">
        <v>433</v>
      </c>
      <c r="K6" s="180">
        <v>8</v>
      </c>
      <c r="L6" s="179">
        <v>500000</v>
      </c>
      <c r="M6" s="179">
        <v>500000</v>
      </c>
      <c r="N6" s="181">
        <v>1167076</v>
      </c>
      <c r="O6" s="181">
        <v>394185.35272800003</v>
      </c>
      <c r="P6" s="181">
        <v>31537.193039000002</v>
      </c>
      <c r="Q6" s="181">
        <v>362648.15968900005</v>
      </c>
      <c r="R6" s="181">
        <v>425722.545767</v>
      </c>
      <c r="S6" s="181">
        <v>78362.916209000003</v>
      </c>
      <c r="T6" s="181">
        <v>0</v>
      </c>
      <c r="U6" s="181">
        <v>78362.916209000003</v>
      </c>
      <c r="V6" s="181">
        <v>78362.916209000003</v>
      </c>
    </row>
    <row r="7" spans="1:22" ht="50.1" customHeight="1">
      <c r="B7" s="10"/>
      <c r="C7" s="269">
        <v>188</v>
      </c>
      <c r="D7" s="266">
        <v>4</v>
      </c>
      <c r="E7" s="155" t="s">
        <v>421</v>
      </c>
      <c r="F7" s="155" t="s">
        <v>45</v>
      </c>
      <c r="G7" s="156" t="s">
        <v>440</v>
      </c>
      <c r="H7" s="175">
        <v>61533.175198999998</v>
      </c>
      <c r="I7" s="230">
        <v>131866.392696</v>
      </c>
      <c r="J7" s="177" t="s">
        <v>432</v>
      </c>
      <c r="K7" s="177">
        <v>5</v>
      </c>
      <c r="L7" s="176">
        <v>120266</v>
      </c>
      <c r="M7" s="176">
        <v>500000</v>
      </c>
      <c r="N7" s="178">
        <v>1096456</v>
      </c>
      <c r="O7" s="178">
        <v>177402.76321800001</v>
      </c>
      <c r="P7" s="178">
        <v>52729.927917000001</v>
      </c>
      <c r="Q7" s="178">
        <v>124672.83530100001</v>
      </c>
      <c r="R7" s="178">
        <v>230132.691135</v>
      </c>
      <c r="S7" s="178">
        <v>5779.0409609999997</v>
      </c>
      <c r="T7" s="178">
        <v>584</v>
      </c>
      <c r="U7" s="178">
        <v>5195.0409609999997</v>
      </c>
      <c r="V7" s="178">
        <v>6363.0409609999997</v>
      </c>
    </row>
    <row r="8" spans="1:22" ht="90.75" customHeight="1">
      <c r="A8" s="169"/>
      <c r="B8" s="169"/>
      <c r="C8" s="268">
        <v>189</v>
      </c>
      <c r="D8" s="268">
        <v>5</v>
      </c>
      <c r="E8" s="170" t="s">
        <v>422</v>
      </c>
      <c r="F8" s="170" t="s">
        <v>429</v>
      </c>
      <c r="G8" s="171" t="s">
        <v>442</v>
      </c>
      <c r="H8" s="179">
        <v>0</v>
      </c>
      <c r="I8" s="231">
        <v>222717.16361799999</v>
      </c>
      <c r="J8" s="180" t="s">
        <v>431</v>
      </c>
      <c r="K8" s="180">
        <v>4</v>
      </c>
      <c r="L8" s="179">
        <v>374531</v>
      </c>
      <c r="M8" s="179">
        <v>500000</v>
      </c>
      <c r="N8" s="181">
        <v>594656</v>
      </c>
      <c r="O8" s="181">
        <v>365721.12963500002</v>
      </c>
      <c r="P8" s="181">
        <v>77995.343823999996</v>
      </c>
      <c r="Q8" s="181">
        <v>287725.78581100004</v>
      </c>
      <c r="R8" s="181">
        <v>443716.473459</v>
      </c>
      <c r="S8" s="181">
        <v>1415.6168640000001</v>
      </c>
      <c r="T8" s="181">
        <v>1673.706034</v>
      </c>
      <c r="U8" s="181">
        <v>-258.08916999999997</v>
      </c>
      <c r="V8" s="181">
        <v>3089.3228980000004</v>
      </c>
    </row>
    <row r="9" spans="1:22" ht="60">
      <c r="C9" s="265">
        <v>190</v>
      </c>
      <c r="D9" s="266">
        <v>6</v>
      </c>
      <c r="E9" s="155" t="s">
        <v>423</v>
      </c>
      <c r="F9" s="155" t="s">
        <v>430</v>
      </c>
      <c r="G9" s="156" t="s">
        <v>441</v>
      </c>
      <c r="H9" s="182">
        <v>0</v>
      </c>
      <c r="I9" s="232">
        <v>64936.556998</v>
      </c>
      <c r="J9" s="177" t="s">
        <v>417</v>
      </c>
      <c r="K9" s="177">
        <v>3</v>
      </c>
      <c r="L9" s="176">
        <v>60000</v>
      </c>
      <c r="M9" s="176">
        <v>600000</v>
      </c>
      <c r="N9" s="178">
        <v>1082276</v>
      </c>
      <c r="O9" s="178">
        <v>12482.724872000001</v>
      </c>
      <c r="P9" s="178">
        <v>802.65994000000001</v>
      </c>
      <c r="Q9" s="178">
        <v>11680.064932000001</v>
      </c>
      <c r="R9" s="178">
        <v>13285.384812</v>
      </c>
      <c r="S9" s="178">
        <v>771.06737099999998</v>
      </c>
      <c r="T9" s="178">
        <v>592.49994000000004</v>
      </c>
      <c r="U9" s="178">
        <v>178.56743099999994</v>
      </c>
      <c r="V9" s="178">
        <v>1363.567311</v>
      </c>
    </row>
    <row r="10" spans="1:22" ht="36">
      <c r="A10" s="169"/>
      <c r="B10" s="169"/>
      <c r="C10" s="268">
        <v>192</v>
      </c>
      <c r="D10" s="268">
        <v>7</v>
      </c>
      <c r="E10" s="170" t="s">
        <v>450</v>
      </c>
      <c r="F10" s="170" t="s">
        <v>451</v>
      </c>
      <c r="G10" s="171"/>
      <c r="H10" s="179">
        <v>0</v>
      </c>
      <c r="I10" s="231">
        <v>52235.8</v>
      </c>
      <c r="J10" s="180" t="s">
        <v>452</v>
      </c>
      <c r="K10" s="180">
        <v>2</v>
      </c>
      <c r="L10" s="179">
        <v>50000</v>
      </c>
      <c r="M10" s="179">
        <v>500000</v>
      </c>
      <c r="N10" s="181">
        <v>1044716</v>
      </c>
      <c r="O10" s="181">
        <v>26795.407212999999</v>
      </c>
      <c r="P10" s="181">
        <v>1126.29873</v>
      </c>
      <c r="Q10" s="181">
        <v>25669.108483</v>
      </c>
      <c r="R10" s="181">
        <v>27921.705942999997</v>
      </c>
      <c r="S10" s="181">
        <v>4499.1421689999997</v>
      </c>
      <c r="T10" s="181">
        <v>1126.29873</v>
      </c>
      <c r="U10" s="181">
        <v>3372.8434389999998</v>
      </c>
      <c r="V10" s="181">
        <v>5625.4408989999993</v>
      </c>
    </row>
    <row r="11" spans="1:22" ht="33.75">
      <c r="C11" s="265">
        <v>193</v>
      </c>
      <c r="D11" s="266">
        <v>8</v>
      </c>
      <c r="E11" s="155" t="s">
        <v>464</v>
      </c>
      <c r="F11" s="155" t="s">
        <v>226</v>
      </c>
      <c r="G11" s="156"/>
      <c r="H11" s="182">
        <v>0</v>
      </c>
      <c r="I11" s="232">
        <v>50504.706326</v>
      </c>
      <c r="J11" s="177" t="s">
        <v>468</v>
      </c>
      <c r="K11" s="177">
        <v>1</v>
      </c>
      <c r="L11" s="176">
        <v>66154</v>
      </c>
      <c r="M11" s="176">
        <v>800000</v>
      </c>
      <c r="N11" s="178">
        <v>763442</v>
      </c>
      <c r="O11" s="178">
        <v>140971.09921099999</v>
      </c>
      <c r="P11" s="178">
        <v>77570.971827000001</v>
      </c>
      <c r="Q11" s="178">
        <v>63400.127383999992</v>
      </c>
      <c r="R11" s="178">
        <v>218542.07103799999</v>
      </c>
      <c r="S11" s="178">
        <v>484.99793899999997</v>
      </c>
      <c r="T11" s="178">
        <v>6.8571999999999997</v>
      </c>
      <c r="U11" s="178">
        <v>478.140739</v>
      </c>
      <c r="V11" s="178">
        <v>491.85513899999995</v>
      </c>
    </row>
    <row r="12" spans="1:22" ht="33.75">
      <c r="D12" s="343" t="s">
        <v>502</v>
      </c>
      <c r="E12" s="344"/>
      <c r="F12" s="170"/>
      <c r="G12" s="171"/>
      <c r="H12" s="179">
        <v>844678.23220300011</v>
      </c>
      <c r="I12" s="231">
        <v>1334069.2535919999</v>
      </c>
      <c r="J12" s="180"/>
      <c r="K12" s="180"/>
      <c r="L12" s="179">
        <v>1441051</v>
      </c>
      <c r="M12" s="179" t="s">
        <v>48</v>
      </c>
      <c r="N12" s="181" t="s">
        <v>48</v>
      </c>
      <c r="O12" s="181">
        <v>1488772.1096100002</v>
      </c>
      <c r="P12" s="181">
        <v>401784.8125789999</v>
      </c>
      <c r="Q12" s="181">
        <v>1086987.297031</v>
      </c>
      <c r="R12" s="181">
        <v>1890556.9221890001</v>
      </c>
      <c r="S12" s="181">
        <v>95686.74081599999</v>
      </c>
      <c r="T12" s="181">
        <v>5006.1763040000005</v>
      </c>
      <c r="U12" s="181">
        <v>90680.564511999997</v>
      </c>
      <c r="V12" s="181">
        <v>100692.91712000001</v>
      </c>
    </row>
  </sheetData>
  <mergeCells count="4">
    <mergeCell ref="C2:N2"/>
    <mergeCell ref="O2:R2"/>
    <mergeCell ref="S2:V2"/>
    <mergeCell ref="D12:E12"/>
  </mergeCells>
  <printOptions horizontalCentered="1" verticalCentered="1"/>
  <pageMargins left="0" right="0" top="0" bottom="0" header="0" footer="0"/>
  <pageSetup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2015-07-21T04:32:08Z</dcterms:modified>
</cp:coreProperties>
</file>